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82D94CD2-7F87-4C3F-A7F3-B37B40169BDA}" xr6:coauthVersionLast="47" xr6:coauthVersionMax="47" xr10:uidLastSave="{00000000-0000-0000-0000-000000000000}"/>
  <bookViews>
    <workbookView xWindow="-120" yWindow="-120" windowWidth="29040" windowHeight="15720" tabRatio="799" xr2:uid="{8FBB3F1D-E2DD-4222-96F0-ED347AD8E3B8}"/>
  </bookViews>
  <sheets>
    <sheet name="Examples" sheetId="13" r:id="rId1"/>
    <sheet name="07JD" sheetId="14" r:id="rId2"/>
    <sheet name="08Easter" sheetId="22" r:id="rId3"/>
    <sheet name="09Hebrew" sheetId="23" r:id="rId4"/>
    <sheet name="09Muslem" sheetId="24" r:id="rId5"/>
    <sheet name="10deltaT" sheetId="18" r:id="rId6"/>
    <sheet name="22Nutation" sheetId="15" r:id="rId7"/>
    <sheet name="25SolarCoords" sheetId="21" r:id="rId8"/>
    <sheet name="27EquinoxSolstice" sheetId="25" r:id="rId9"/>
    <sheet name="27abc" sheetId="26" r:id="rId10"/>
    <sheet name="10a" sheetId="19" r:id="rId11"/>
    <sheet name="22a" sheetId="11" r:id="rId12"/>
    <sheet name="Lookups" sheetId="16" r:id="rId13"/>
  </sheets>
  <definedNames>
    <definedName name="AU2Km">Lookups!$C$5</definedName>
    <definedName name="Deg2Rad">Lookups!$C$3</definedName>
    <definedName name="Km2AU">Lookups!$C$6</definedName>
    <definedName name="Rad2Deg">Lookups!$C$4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25" l="1"/>
  <c r="BM3" i="26" s="1"/>
  <c r="AU3" i="25"/>
  <c r="AU4" i="25" s="1"/>
  <c r="AQ3" i="25"/>
  <c r="AW3" i="26" s="1"/>
  <c r="AP3" i="25"/>
  <c r="AV3" i="26" s="1"/>
  <c r="AO3" i="25"/>
  <c r="AO4" i="25" s="1"/>
  <c r="AN3" i="25"/>
  <c r="AN4" i="25" s="1"/>
  <c r="AM3" i="25"/>
  <c r="AM4" i="25" s="1"/>
  <c r="AL3" i="25"/>
  <c r="AL4" i="25" s="1"/>
  <c r="AK3" i="25"/>
  <c r="AK4" i="25" s="1"/>
  <c r="AJ3" i="25"/>
  <c r="AJ4" i="25" s="1"/>
  <c r="AI3" i="25"/>
  <c r="AI4" i="25" s="1"/>
  <c r="AH3" i="25"/>
  <c r="AH4" i="25" s="1"/>
  <c r="AG3" i="25"/>
  <c r="AG4" i="25" s="1"/>
  <c r="AF3" i="25"/>
  <c r="AL3" i="26" s="1"/>
  <c r="AE3" i="25"/>
  <c r="AE4" i="25" s="1"/>
  <c r="AD3" i="25"/>
  <c r="AD4" i="25" s="1"/>
  <c r="AC3" i="25"/>
  <c r="AC4" i="25" s="1"/>
  <c r="AB3" i="25"/>
  <c r="AB4" i="25" s="1"/>
  <c r="AA3" i="25"/>
  <c r="AG3" i="26" s="1"/>
  <c r="Z3" i="25"/>
  <c r="AF3" i="26" s="1"/>
  <c r="Y3" i="25"/>
  <c r="AE3" i="26" s="1"/>
  <c r="X3" i="25"/>
  <c r="X4" i="25" s="1"/>
  <c r="X14" i="25" s="1"/>
  <c r="AD4" i="26" s="1"/>
  <c r="W3" i="25"/>
  <c r="AC3" i="26" s="1"/>
  <c r="V3" i="25"/>
  <c r="V4" i="25" s="1"/>
  <c r="U3" i="25"/>
  <c r="U4" i="25" s="1"/>
  <c r="T3" i="25"/>
  <c r="T4" i="25" s="1"/>
  <c r="S3" i="25"/>
  <c r="S4" i="25" s="1"/>
  <c r="R3" i="25"/>
  <c r="R4" i="25" s="1"/>
  <c r="Q3" i="25"/>
  <c r="Q4" i="25" s="1"/>
  <c r="P3" i="25"/>
  <c r="P4" i="25" s="1"/>
  <c r="O3" i="25"/>
  <c r="U3" i="26" s="1"/>
  <c r="N3" i="25"/>
  <c r="T3" i="26" s="1"/>
  <c r="M3" i="25"/>
  <c r="M4" i="25" s="1"/>
  <c r="L3" i="25"/>
  <c r="L4" i="25" s="1"/>
  <c r="K3" i="25"/>
  <c r="Q3" i="26" s="1"/>
  <c r="J3" i="25"/>
  <c r="J4" i="25" s="1"/>
  <c r="I3" i="25"/>
  <c r="O3" i="26" s="1"/>
  <c r="H3" i="25"/>
  <c r="H4" i="25" s="1"/>
  <c r="G3" i="25"/>
  <c r="M3" i="26" s="1"/>
  <c r="BG2" i="25"/>
  <c r="BM2" i="26" s="1"/>
  <c r="BF2" i="25"/>
  <c r="BL2" i="26" s="1"/>
  <c r="BE2" i="25"/>
  <c r="BK2" i="26" s="1"/>
  <c r="BD2" i="25"/>
  <c r="BJ2" i="26" s="1"/>
  <c r="BC2" i="25"/>
  <c r="BI2" i="26" s="1"/>
  <c r="BB2" i="25"/>
  <c r="BH2" i="26" s="1"/>
  <c r="BA2" i="25"/>
  <c r="BG2" i="26" s="1"/>
  <c r="AZ2" i="25"/>
  <c r="BF2" i="26" s="1"/>
  <c r="AY2" i="25"/>
  <c r="BE2" i="26" s="1"/>
  <c r="AX2" i="25"/>
  <c r="BD2" i="26" s="1"/>
  <c r="AW2" i="25"/>
  <c r="BC2" i="26" s="1"/>
  <c r="AV2" i="25"/>
  <c r="BB2" i="26" s="1"/>
  <c r="AU2" i="25"/>
  <c r="BA2" i="26" s="1"/>
  <c r="AT2" i="25"/>
  <c r="AZ2" i="26" s="1"/>
  <c r="AS2" i="25"/>
  <c r="AY2" i="26" s="1"/>
  <c r="AR2" i="25"/>
  <c r="AX2" i="26" s="1"/>
  <c r="AQ2" i="25"/>
  <c r="AW2" i="26" s="1"/>
  <c r="AP2" i="25"/>
  <c r="AV2" i="26" s="1"/>
  <c r="AO2" i="25"/>
  <c r="AU2" i="26" s="1"/>
  <c r="AN2" i="25"/>
  <c r="AT2" i="26" s="1"/>
  <c r="AM2" i="25"/>
  <c r="AS2" i="26" s="1"/>
  <c r="AL2" i="25"/>
  <c r="AR2" i="26" s="1"/>
  <c r="AK2" i="25"/>
  <c r="AQ2" i="26" s="1"/>
  <c r="AJ2" i="25"/>
  <c r="AP2" i="26" s="1"/>
  <c r="AI2" i="25"/>
  <c r="AO2" i="26" s="1"/>
  <c r="AH2" i="25"/>
  <c r="AN2" i="26" s="1"/>
  <c r="AG2" i="25"/>
  <c r="AM2" i="26" s="1"/>
  <c r="AF2" i="25"/>
  <c r="AL2" i="26" s="1"/>
  <c r="AE2" i="25"/>
  <c r="AK2" i="26" s="1"/>
  <c r="AD2" i="25"/>
  <c r="AJ2" i="26" s="1"/>
  <c r="AC2" i="25"/>
  <c r="AI2" i="26" s="1"/>
  <c r="AB2" i="25"/>
  <c r="AH2" i="26" s="1"/>
  <c r="AA2" i="25"/>
  <c r="AG2" i="26" s="1"/>
  <c r="Z2" i="25"/>
  <c r="AF2" i="26" s="1"/>
  <c r="Y2" i="25"/>
  <c r="AE2" i="26" s="1"/>
  <c r="X2" i="25"/>
  <c r="AD2" i="26" s="1"/>
  <c r="W2" i="25"/>
  <c r="AC2" i="26" s="1"/>
  <c r="V2" i="25"/>
  <c r="AB2" i="26" s="1"/>
  <c r="U2" i="25"/>
  <c r="AA2" i="26" s="1"/>
  <c r="T2" i="25"/>
  <c r="Z2" i="26" s="1"/>
  <c r="S2" i="25"/>
  <c r="Y2" i="26" s="1"/>
  <c r="R2" i="25"/>
  <c r="X2" i="26" s="1"/>
  <c r="Q2" i="25"/>
  <c r="W2" i="26" s="1"/>
  <c r="P2" i="25"/>
  <c r="V2" i="26" s="1"/>
  <c r="O2" i="25"/>
  <c r="U2" i="26" s="1"/>
  <c r="N2" i="25"/>
  <c r="T2" i="26" s="1"/>
  <c r="M2" i="25"/>
  <c r="S2" i="26" s="1"/>
  <c r="L2" i="25"/>
  <c r="R2" i="26" s="1"/>
  <c r="K2" i="25"/>
  <c r="Q2" i="26" s="1"/>
  <c r="J2" i="25"/>
  <c r="P2" i="26" s="1"/>
  <c r="I2" i="25"/>
  <c r="O2" i="26" s="1"/>
  <c r="H2" i="25"/>
  <c r="N2" i="26" s="1"/>
  <c r="G2" i="25"/>
  <c r="M2" i="26" s="1"/>
  <c r="F2" i="25"/>
  <c r="L2" i="26" s="1"/>
  <c r="F3" i="13"/>
  <c r="AR3" i="13"/>
  <c r="AV3" i="13"/>
  <c r="E3" i="25"/>
  <c r="E4" i="25" s="1"/>
  <c r="E14" i="25" s="1"/>
  <c r="K4" i="26" s="1"/>
  <c r="K101" i="26" s="1"/>
  <c r="E2" i="25"/>
  <c r="K2" i="26" s="1"/>
  <c r="AO3" i="23"/>
  <c r="AN3" i="23"/>
  <c r="AM3" i="23"/>
  <c r="AL3" i="23"/>
  <c r="AK3" i="23"/>
  <c r="AJ3" i="23"/>
  <c r="AI3" i="23"/>
  <c r="AZ2" i="23"/>
  <c r="AY2" i="23"/>
  <c r="AX2" i="23"/>
  <c r="AW2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O3" i="14"/>
  <c r="AO6" i="14" s="1"/>
  <c r="AO73" i="14" s="1"/>
  <c r="AN3" i="14"/>
  <c r="AN6" i="14" s="1"/>
  <c r="AN17" i="14" s="1"/>
  <c r="AM3" i="14"/>
  <c r="AM6" i="14" s="1"/>
  <c r="AM73" i="14" s="1"/>
  <c r="AL3" i="14"/>
  <c r="AL6" i="14" s="1"/>
  <c r="AL73" i="14" s="1"/>
  <c r="AK3" i="14"/>
  <c r="AK7" i="14" s="1"/>
  <c r="AK6" i="23" s="1"/>
  <c r="AR2" i="14"/>
  <c r="AQ2" i="14"/>
  <c r="AP2" i="14"/>
  <c r="AO2" i="14"/>
  <c r="AN2" i="14"/>
  <c r="AM2" i="14"/>
  <c r="AL2" i="14"/>
  <c r="AK2" i="14"/>
  <c r="BK7" i="24"/>
  <c r="BJ7" i="24"/>
  <c r="BI7" i="24"/>
  <c r="BH7" i="24"/>
  <c r="BK6" i="24"/>
  <c r="BK13" i="24" s="1"/>
  <c r="BJ6" i="24"/>
  <c r="BI6" i="24"/>
  <c r="BH6" i="24"/>
  <c r="BH13" i="24" s="1"/>
  <c r="BK5" i="24"/>
  <c r="BJ5" i="24"/>
  <c r="BI5" i="24"/>
  <c r="BH5" i="24"/>
  <c r="BK4" i="24"/>
  <c r="BK103" i="24" s="1"/>
  <c r="BK10" i="24" s="1"/>
  <c r="BJ4" i="24"/>
  <c r="BJ103" i="24" s="1"/>
  <c r="BJ10" i="24" s="1"/>
  <c r="BI4" i="24"/>
  <c r="BI103" i="24" s="1"/>
  <c r="BI10" i="24" s="1"/>
  <c r="BH4" i="24"/>
  <c r="BH103" i="24" s="1"/>
  <c r="BH10" i="24" s="1"/>
  <c r="BK3" i="24"/>
  <c r="BJ3" i="24"/>
  <c r="BI3" i="24"/>
  <c r="BH3" i="24"/>
  <c r="BG3" i="24"/>
  <c r="BK2" i="24"/>
  <c r="BJ2" i="24"/>
  <c r="BI2" i="24"/>
  <c r="BH2" i="24"/>
  <c r="BG2" i="24"/>
  <c r="AM3" i="24"/>
  <c r="AK3" i="24"/>
  <c r="AJ3" i="24"/>
  <c r="AI3" i="24"/>
  <c r="AH3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BF2" i="24"/>
  <c r="BE2" i="24"/>
  <c r="BD2" i="24"/>
  <c r="BC2" i="24"/>
  <c r="BB2" i="24"/>
  <c r="BA2" i="24"/>
  <c r="AZ2" i="24"/>
  <c r="AY2" i="24"/>
  <c r="AX2" i="24"/>
  <c r="AW2" i="24"/>
  <c r="AV2" i="24"/>
  <c r="AU2" i="24"/>
  <c r="AT2" i="24"/>
  <c r="AS2" i="24"/>
  <c r="AR2" i="24"/>
  <c r="AQ2" i="24"/>
  <c r="AP2" i="24"/>
  <c r="AO2" i="24"/>
  <c r="AN2" i="24"/>
  <c r="AM2" i="24"/>
  <c r="AK2" i="24"/>
  <c r="AJ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T51" i="16"/>
  <c r="S51" i="16"/>
  <c r="T50" i="16"/>
  <c r="S50" i="16"/>
  <c r="T49" i="16"/>
  <c r="S49" i="16"/>
  <c r="T48" i="16"/>
  <c r="S48" i="16"/>
  <c r="T47" i="16"/>
  <c r="S47" i="16"/>
  <c r="T46" i="16"/>
  <c r="S46" i="16"/>
  <c r="T45" i="16"/>
  <c r="S45" i="16"/>
  <c r="T44" i="16"/>
  <c r="S44" i="16"/>
  <c r="T43" i="16"/>
  <c r="S43" i="16"/>
  <c r="T42" i="16"/>
  <c r="S42" i="16"/>
  <c r="T41" i="16"/>
  <c r="S41" i="16"/>
  <c r="T40" i="16"/>
  <c r="S40" i="16"/>
  <c r="T39" i="16"/>
  <c r="S39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BG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V16" i="23" s="1"/>
  <c r="U3" i="23"/>
  <c r="U16" i="23" s="1"/>
  <c r="T3" i="23"/>
  <c r="T16" i="23" s="1"/>
  <c r="S3" i="23"/>
  <c r="S16" i="23" s="1"/>
  <c r="R3" i="23"/>
  <c r="R16" i="23" s="1"/>
  <c r="Q3" i="23"/>
  <c r="Q14" i="23" s="1"/>
  <c r="P3" i="23"/>
  <c r="P16" i="23" s="1"/>
  <c r="O3" i="23"/>
  <c r="O14" i="23" s="1"/>
  <c r="N3" i="23"/>
  <c r="M3" i="23"/>
  <c r="L3" i="23"/>
  <c r="K3" i="23"/>
  <c r="J3" i="23"/>
  <c r="I3" i="23"/>
  <c r="H3" i="23"/>
  <c r="G3" i="23"/>
  <c r="F3" i="23"/>
  <c r="BG2" i="23"/>
  <c r="BF2" i="23"/>
  <c r="BE2" i="23"/>
  <c r="BD2" i="23"/>
  <c r="BC2" i="23"/>
  <c r="BB2" i="23"/>
  <c r="BA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R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T21" i="16"/>
  <c r="S21" i="16"/>
  <c r="R21" i="16"/>
  <c r="Q21" i="16"/>
  <c r="P21" i="16"/>
  <c r="O21" i="16"/>
  <c r="E2" i="23"/>
  <c r="G52" i="22"/>
  <c r="G47" i="22"/>
  <c r="G45" i="22"/>
  <c r="F57" i="22"/>
  <c r="F56" i="22"/>
  <c r="F53" i="22"/>
  <c r="F51" i="22"/>
  <c r="F50" i="22"/>
  <c r="F48" i="22"/>
  <c r="F46" i="22"/>
  <c r="F47" i="22"/>
  <c r="F49" i="22"/>
  <c r="F45" i="22"/>
  <c r="E47" i="22"/>
  <c r="E54" i="22" s="1"/>
  <c r="E46" i="22"/>
  <c r="E49" i="22" s="1"/>
  <c r="E45" i="22"/>
  <c r="G4" i="25" l="1"/>
  <c r="W4" i="25"/>
  <c r="K4" i="25"/>
  <c r="V3" i="26"/>
  <c r="W3" i="26"/>
  <c r="X3" i="26"/>
  <c r="O4" i="25"/>
  <c r="Z3" i="26"/>
  <c r="BG4" i="25"/>
  <c r="BG14" i="25" s="1"/>
  <c r="BM4" i="26" s="1"/>
  <c r="BM11" i="26" s="1"/>
  <c r="AM3" i="26"/>
  <c r="AN3" i="26"/>
  <c r="N4" i="25"/>
  <c r="AO3" i="26"/>
  <c r="AP3" i="26"/>
  <c r="AQ3" i="26"/>
  <c r="AS3" i="26"/>
  <c r="F3" i="24"/>
  <c r="S3" i="26"/>
  <c r="AI3" i="26"/>
  <c r="AJ3" i="26"/>
  <c r="I4" i="25"/>
  <c r="I14" i="25" s="1"/>
  <c r="O4" i="26" s="1"/>
  <c r="O45" i="26" s="1"/>
  <c r="I38" i="25" s="1"/>
  <c r="AK3" i="26"/>
  <c r="AW3" i="13"/>
  <c r="AV3" i="25"/>
  <c r="AR3" i="25"/>
  <c r="AR4" i="25" s="1"/>
  <c r="AR14" i="25" s="1"/>
  <c r="AX4" i="26" s="1"/>
  <c r="AX14" i="26" s="1"/>
  <c r="AR17" i="25" s="1"/>
  <c r="Y3" i="26"/>
  <c r="Y4" i="25"/>
  <c r="Y14" i="25" s="1"/>
  <c r="AE4" i="26" s="1"/>
  <c r="AE45" i="26" s="1"/>
  <c r="Y38" i="25" s="1"/>
  <c r="Z4" i="25"/>
  <c r="Z14" i="25" s="1"/>
  <c r="AF4" i="26" s="1"/>
  <c r="AF44" i="26" s="1"/>
  <c r="AA3" i="26"/>
  <c r="AA4" i="25"/>
  <c r="AA14" i="25" s="1"/>
  <c r="AG4" i="26" s="1"/>
  <c r="AG101" i="26" s="1"/>
  <c r="AB3" i="26"/>
  <c r="AR3" i="26"/>
  <c r="N3" i="26"/>
  <c r="AD3" i="26"/>
  <c r="AT3" i="26"/>
  <c r="AU3" i="26"/>
  <c r="F3" i="25"/>
  <c r="AP4" i="25"/>
  <c r="AP14" i="25" s="1"/>
  <c r="AV4" i="26" s="1"/>
  <c r="AV102" i="26" s="1"/>
  <c r="P3" i="26"/>
  <c r="AQ4" i="25"/>
  <c r="AQ14" i="25" s="1"/>
  <c r="AW4" i="26" s="1"/>
  <c r="AW73" i="26" s="1"/>
  <c r="AQ60" i="25" s="1"/>
  <c r="BA3" i="26"/>
  <c r="R3" i="26"/>
  <c r="AH3" i="26"/>
  <c r="AS3" i="13"/>
  <c r="AS3" i="25" s="1"/>
  <c r="AD101" i="26"/>
  <c r="AD102" i="26"/>
  <c r="X82" i="25" s="1"/>
  <c r="AD73" i="26"/>
  <c r="X60" i="25" s="1"/>
  <c r="AD44" i="26"/>
  <c r="AD72" i="26"/>
  <c r="AD45" i="26"/>
  <c r="X38" i="25" s="1"/>
  <c r="BM101" i="26"/>
  <c r="BM102" i="26"/>
  <c r="BG82" i="25" s="1"/>
  <c r="BM73" i="26"/>
  <c r="BG60" i="25" s="1"/>
  <c r="BM72" i="26"/>
  <c r="BM44" i="26"/>
  <c r="BM45" i="26"/>
  <c r="BG38" i="25" s="1"/>
  <c r="AD11" i="26"/>
  <c r="AD14" i="26"/>
  <c r="X17" i="25" s="1"/>
  <c r="X18" i="25" s="1"/>
  <c r="AD5" i="26" s="1"/>
  <c r="K14" i="25"/>
  <c r="Q4" i="26" s="1"/>
  <c r="Q11" i="26" s="1"/>
  <c r="P14" i="25"/>
  <c r="V4" i="26" s="1"/>
  <c r="V102" i="26" s="1"/>
  <c r="P82" i="25" s="1"/>
  <c r="AF4" i="25"/>
  <c r="AG14" i="25"/>
  <c r="AM4" i="26" s="1"/>
  <c r="AM44" i="26" s="1"/>
  <c r="S14" i="25"/>
  <c r="Y4" i="26" s="1"/>
  <c r="Y101" i="26" s="1"/>
  <c r="S82" i="25" s="1"/>
  <c r="Q14" i="25"/>
  <c r="W4" i="26" s="1"/>
  <c r="W14" i="26" s="1"/>
  <c r="AI14" i="25"/>
  <c r="AO4" i="26" s="1"/>
  <c r="AO101" i="26" s="1"/>
  <c r="AJ14" i="25"/>
  <c r="AP4" i="26" s="1"/>
  <c r="AP102" i="26" s="1"/>
  <c r="AJ82" i="25" s="1"/>
  <c r="AH14" i="25"/>
  <c r="AN4" i="26" s="1"/>
  <c r="AN14" i="26" s="1"/>
  <c r="AH17" i="25" s="1"/>
  <c r="V14" i="25"/>
  <c r="AB4" i="26" s="1"/>
  <c r="AB102" i="26" s="1"/>
  <c r="AC14" i="25"/>
  <c r="AI4" i="26" s="1"/>
  <c r="AI102" i="26" s="1"/>
  <c r="AC82" i="25" s="1"/>
  <c r="R14" i="25"/>
  <c r="X4" i="26" s="1"/>
  <c r="X44" i="26" s="1"/>
  <c r="R38" i="25" s="1"/>
  <c r="AM14" i="25"/>
  <c r="AS4" i="26" s="1"/>
  <c r="AS101" i="26" s="1"/>
  <c r="T14" i="25"/>
  <c r="Z4" i="26" s="1"/>
  <c r="Z101" i="26" s="1"/>
  <c r="T82" i="25" s="1"/>
  <c r="AL14" i="25"/>
  <c r="AR4" i="26" s="1"/>
  <c r="AR45" i="26" s="1"/>
  <c r="AL38" i="25" s="1"/>
  <c r="AO14" i="25"/>
  <c r="AU4" i="26" s="1"/>
  <c r="AU72" i="26" s="1"/>
  <c r="J14" i="25"/>
  <c r="P4" i="26" s="1"/>
  <c r="P45" i="26" s="1"/>
  <c r="J38" i="25" s="1"/>
  <c r="L14" i="25"/>
  <c r="R4" i="26" s="1"/>
  <c r="R14" i="26" s="1"/>
  <c r="L17" i="25" s="1"/>
  <c r="AB14" i="25"/>
  <c r="AH4" i="26" s="1"/>
  <c r="AH14" i="26" s="1"/>
  <c r="AB17" i="25" s="1"/>
  <c r="AU14" i="25"/>
  <c r="BA4" i="26" s="1"/>
  <c r="BA101" i="26" s="1"/>
  <c r="M14" i="25"/>
  <c r="S4" i="26" s="1"/>
  <c r="S14" i="26" s="1"/>
  <c r="M17" i="25" s="1"/>
  <c r="AE14" i="25"/>
  <c r="AK4" i="26" s="1"/>
  <c r="AK102" i="26" s="1"/>
  <c r="AE82" i="25" s="1"/>
  <c r="AD14" i="25"/>
  <c r="AJ4" i="26" s="1"/>
  <c r="AJ44" i="26" s="1"/>
  <c r="O14" i="25"/>
  <c r="U4" i="26" s="1"/>
  <c r="U45" i="26" s="1"/>
  <c r="O38" i="25" s="1"/>
  <c r="N14" i="25"/>
  <c r="T4" i="26" s="1"/>
  <c r="T14" i="26" s="1"/>
  <c r="N17" i="25" s="1"/>
  <c r="AK14" i="25"/>
  <c r="AQ4" i="26" s="1"/>
  <c r="AQ72" i="26" s="1"/>
  <c r="U14" i="25"/>
  <c r="AA4" i="26" s="1"/>
  <c r="AA101" i="26" s="1"/>
  <c r="U82" i="25" s="1"/>
  <c r="AN14" i="25"/>
  <c r="AT4" i="26" s="1"/>
  <c r="AT44" i="26" s="1"/>
  <c r="AN38" i="25" s="1"/>
  <c r="W14" i="25"/>
  <c r="AC4" i="26" s="1"/>
  <c r="AC101" i="26" s="1"/>
  <c r="W82" i="25" s="1"/>
  <c r="G14" i="25"/>
  <c r="M4" i="26" s="1"/>
  <c r="M101" i="26" s="1"/>
  <c r="G82" i="25" s="1"/>
  <c r="H14" i="25"/>
  <c r="N4" i="26" s="1"/>
  <c r="N102" i="26" s="1"/>
  <c r="H82" i="25" s="1"/>
  <c r="K3" i="26"/>
  <c r="K14" i="26"/>
  <c r="E17" i="25" s="1"/>
  <c r="K45" i="26"/>
  <c r="K73" i="26"/>
  <c r="E60" i="25" s="1"/>
  <c r="K102" i="26"/>
  <c r="E82" i="25" s="1"/>
  <c r="E83" i="25" s="1"/>
  <c r="K72" i="26"/>
  <c r="K11" i="26"/>
  <c r="K44" i="26"/>
  <c r="O16" i="23"/>
  <c r="Q13" i="23"/>
  <c r="Q15" i="23" s="1"/>
  <c r="R13" i="23"/>
  <c r="R15" i="23" s="1"/>
  <c r="S13" i="23"/>
  <c r="S15" i="23" s="1"/>
  <c r="T13" i="23"/>
  <c r="T15" i="23" s="1"/>
  <c r="U13" i="23"/>
  <c r="U15" i="23" s="1"/>
  <c r="R14" i="23"/>
  <c r="S14" i="23"/>
  <c r="U14" i="23"/>
  <c r="O13" i="23"/>
  <c r="O15" i="23" s="1"/>
  <c r="T14" i="23"/>
  <c r="P13" i="23"/>
  <c r="P15" i="23" s="1"/>
  <c r="V14" i="23"/>
  <c r="V13" i="23"/>
  <c r="V15" i="23" s="1"/>
  <c r="P14" i="23"/>
  <c r="AK11" i="14"/>
  <c r="AL11" i="14"/>
  <c r="AM11" i="14"/>
  <c r="AN11" i="14"/>
  <c r="AO11" i="14"/>
  <c r="AM7" i="14"/>
  <c r="AK8" i="14"/>
  <c r="AN73" i="14"/>
  <c r="AK69" i="14"/>
  <c r="AL69" i="14"/>
  <c r="AM69" i="14"/>
  <c r="AK74" i="14"/>
  <c r="AN69" i="14"/>
  <c r="AO69" i="14"/>
  <c r="AL17" i="14"/>
  <c r="AL5" i="23"/>
  <c r="AL184" i="23" s="1"/>
  <c r="AM17" i="14"/>
  <c r="AM5" i="23"/>
  <c r="AM184" i="23" s="1"/>
  <c r="AL7" i="14"/>
  <c r="AN7" i="14"/>
  <c r="AL8" i="14"/>
  <c r="AM8" i="14"/>
  <c r="AN8" i="14"/>
  <c r="AK5" i="14"/>
  <c r="AK10" i="14" s="1"/>
  <c r="AK9" i="14"/>
  <c r="AL5" i="14"/>
  <c r="AL10" i="14" s="1"/>
  <c r="AL9" i="14"/>
  <c r="AM5" i="14"/>
  <c r="AM16" i="14" s="1"/>
  <c r="AM18" i="14" s="1"/>
  <c r="AM19" i="14" s="1"/>
  <c r="AM9" i="14"/>
  <c r="AN5" i="14"/>
  <c r="AN10" i="14" s="1"/>
  <c r="AN9" i="14"/>
  <c r="AK6" i="14"/>
  <c r="BH25" i="24"/>
  <c r="BK25" i="24"/>
  <c r="BI25" i="24"/>
  <c r="BJ25" i="24"/>
  <c r="BH27" i="24"/>
  <c r="BH32" i="24" s="1"/>
  <c r="BI27" i="24"/>
  <c r="BI29" i="24" s="1"/>
  <c r="BJ23" i="24"/>
  <c r="BI12" i="24"/>
  <c r="BI14" i="24" s="1"/>
  <c r="BI15" i="24" s="1"/>
  <c r="BJ12" i="24"/>
  <c r="BJ14" i="24" s="1"/>
  <c r="BJ15" i="24" s="1"/>
  <c r="BK12" i="24"/>
  <c r="BK14" i="24" s="1"/>
  <c r="BK15" i="24" s="1"/>
  <c r="BH23" i="24"/>
  <c r="BI23" i="24"/>
  <c r="BK27" i="24"/>
  <c r="BK29" i="24" s="1"/>
  <c r="BH12" i="24"/>
  <c r="BH14" i="24" s="1"/>
  <c r="BH15" i="24" s="1"/>
  <c r="BH18" i="24" s="1"/>
  <c r="AO8" i="14"/>
  <c r="AO17" i="14"/>
  <c r="AO5" i="23"/>
  <c r="AO184" i="23" s="1"/>
  <c r="AO9" i="14"/>
  <c r="AO5" i="14"/>
  <c r="AO10" i="14" s="1"/>
  <c r="AO7" i="14"/>
  <c r="AO74" i="14" s="1"/>
  <c r="AN5" i="23"/>
  <c r="AN3" i="24"/>
  <c r="BJ27" i="24"/>
  <c r="BI13" i="24"/>
  <c r="BH62" i="24"/>
  <c r="BH9" i="24" s="1"/>
  <c r="BJ13" i="24"/>
  <c r="BI62" i="24"/>
  <c r="BI9" i="24" s="1"/>
  <c r="BK23" i="24"/>
  <c r="BK62" i="24"/>
  <c r="BK9" i="24" s="1"/>
  <c r="BJ62" i="24"/>
  <c r="BJ9" i="24" s="1"/>
  <c r="Q16" i="23"/>
  <c r="Q32" i="23" s="1"/>
  <c r="R33" i="23"/>
  <c r="R32" i="23"/>
  <c r="S33" i="23"/>
  <c r="S32" i="23"/>
  <c r="P32" i="23"/>
  <c r="P33" i="23"/>
  <c r="U33" i="23"/>
  <c r="U32" i="23"/>
  <c r="T33" i="23"/>
  <c r="T32" i="23"/>
  <c r="V33" i="23"/>
  <c r="V32" i="23"/>
  <c r="O178" i="23"/>
  <c r="O12" i="23" s="1"/>
  <c r="O144" i="23"/>
  <c r="O9" i="23" s="1"/>
  <c r="P178" i="23"/>
  <c r="P12" i="23" s="1"/>
  <c r="P144" i="23"/>
  <c r="P9" i="23" s="1"/>
  <c r="Q178" i="23"/>
  <c r="Q12" i="23" s="1"/>
  <c r="Q144" i="23"/>
  <c r="Q9" i="23" s="1"/>
  <c r="R178" i="23"/>
  <c r="R12" i="23" s="1"/>
  <c r="R144" i="23"/>
  <c r="R9" i="23" s="1"/>
  <c r="S178" i="23"/>
  <c r="S12" i="23" s="1"/>
  <c r="S144" i="23"/>
  <c r="S9" i="23" s="1"/>
  <c r="T178" i="23"/>
  <c r="T12" i="23" s="1"/>
  <c r="T144" i="23"/>
  <c r="T9" i="23" s="1"/>
  <c r="U178" i="23"/>
  <c r="U12" i="23" s="1"/>
  <c r="U144" i="23"/>
  <c r="U9" i="23" s="1"/>
  <c r="V144" i="23"/>
  <c r="V9" i="23" s="1"/>
  <c r="V178" i="23"/>
  <c r="V12" i="23" s="1"/>
  <c r="G49" i="22"/>
  <c r="G54" i="22"/>
  <c r="F54" i="22"/>
  <c r="E48" i="22"/>
  <c r="E50" i="22"/>
  <c r="E51" i="22" s="1"/>
  <c r="E53" i="22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BK2" i="21"/>
  <c r="BJ2" i="21"/>
  <c r="BI2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Q2" i="21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M2" i="15"/>
  <c r="BG3" i="18"/>
  <c r="BG5" i="18" s="1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M2" i="18"/>
  <c r="BG3" i="14"/>
  <c r="BG2" i="14"/>
  <c r="BG2" i="22" s="1"/>
  <c r="BF2" i="14"/>
  <c r="BF2" i="22" s="1"/>
  <c r="BE2" i="14"/>
  <c r="BE2" i="22" s="1"/>
  <c r="BD2" i="14"/>
  <c r="BD2" i="22" s="1"/>
  <c r="BC2" i="14"/>
  <c r="BC2" i="22" s="1"/>
  <c r="BB2" i="14"/>
  <c r="BB2" i="22" s="1"/>
  <c r="BA2" i="14"/>
  <c r="BA2" i="22" s="1"/>
  <c r="AZ2" i="14"/>
  <c r="AZ2" i="22" s="1"/>
  <c r="AY2" i="14"/>
  <c r="AY2" i="22" s="1"/>
  <c r="AX2" i="14"/>
  <c r="AX2" i="22" s="1"/>
  <c r="AW2" i="14"/>
  <c r="AW2" i="22" s="1"/>
  <c r="AV2" i="14"/>
  <c r="AV2" i="22" s="1"/>
  <c r="AU2" i="14"/>
  <c r="AU2" i="22" s="1"/>
  <c r="AT2" i="14"/>
  <c r="AT2" i="22" s="1"/>
  <c r="AS2" i="14"/>
  <c r="AS2" i="22" s="1"/>
  <c r="AR2" i="22"/>
  <c r="AQ2" i="22"/>
  <c r="AP2" i="22"/>
  <c r="AO2" i="22"/>
  <c r="AI3" i="18"/>
  <c r="AI4" i="18" s="1"/>
  <c r="C6" i="16"/>
  <c r="AH3" i="14"/>
  <c r="AG3" i="14"/>
  <c r="AF3" i="14"/>
  <c r="AE3" i="14"/>
  <c r="AM2" i="22"/>
  <c r="AK2" i="22"/>
  <c r="AJ2" i="14"/>
  <c r="AJ2" i="22" s="1"/>
  <c r="AI2" i="14"/>
  <c r="AI2" i="22" s="1"/>
  <c r="AH2" i="14"/>
  <c r="AH2" i="22" s="1"/>
  <c r="AG2" i="14"/>
  <c r="AG2" i="22" s="1"/>
  <c r="AF2" i="14"/>
  <c r="AF2" i="22" s="1"/>
  <c r="AE2" i="14"/>
  <c r="AE2" i="22" s="1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C226" i="21"/>
  <c r="C227" i="21" s="1"/>
  <c r="C228" i="21" s="1"/>
  <c r="C231" i="21" s="1"/>
  <c r="C234" i="21" s="1"/>
  <c r="C235" i="21" s="1"/>
  <c r="C236" i="21" s="1"/>
  <c r="C237" i="21" s="1"/>
  <c r="C238" i="21" s="1"/>
  <c r="C241" i="21" s="1"/>
  <c r="C242" i="21" s="1"/>
  <c r="C245" i="21" s="1"/>
  <c r="C246" i="21" s="1"/>
  <c r="C247" i="21" s="1"/>
  <c r="C248" i="21" s="1"/>
  <c r="C249" i="21" s="1"/>
  <c r="C250" i="21" s="1"/>
  <c r="C251" i="21" s="1"/>
  <c r="C252" i="21" s="1"/>
  <c r="C253" i="21" s="1"/>
  <c r="C254" i="21" s="1"/>
  <c r="C255" i="21" s="1"/>
  <c r="C256" i="21" s="1"/>
  <c r="C257" i="21" s="1"/>
  <c r="C258" i="21" s="1"/>
  <c r="C259" i="21" s="1"/>
  <c r="C260" i="21" s="1"/>
  <c r="C261" i="21" s="1"/>
  <c r="C262" i="21" s="1"/>
  <c r="C263" i="21" s="1"/>
  <c r="C264" i="21" s="1"/>
  <c r="C265" i="21" s="1"/>
  <c r="C266" i="21" s="1"/>
  <c r="C267" i="21" s="1"/>
  <c r="C268" i="21" s="1"/>
  <c r="C269" i="21" s="1"/>
  <c r="C270" i="21" s="1"/>
  <c r="C271" i="21" s="1"/>
  <c r="C272" i="21" s="1"/>
  <c r="C273" i="21" s="1"/>
  <c r="C274" i="21" s="1"/>
  <c r="C275" i="21" s="1"/>
  <c r="C276" i="21" s="1"/>
  <c r="C277" i="21" s="1"/>
  <c r="C278" i="21" s="1"/>
  <c r="C279" i="21" s="1"/>
  <c r="C280" i="21" s="1"/>
  <c r="C281" i="21" s="1"/>
  <c r="C282" i="21" s="1"/>
  <c r="C283" i="21" s="1"/>
  <c r="C284" i="21" s="1"/>
  <c r="C287" i="21" s="1"/>
  <c r="C288" i="21" s="1"/>
  <c r="C289" i="21" s="1"/>
  <c r="C290" i="21" s="1"/>
  <c r="C291" i="21" s="1"/>
  <c r="C292" i="21" s="1"/>
  <c r="C293" i="21" s="1"/>
  <c r="C294" i="21" s="1"/>
  <c r="C295" i="21" s="1"/>
  <c r="C296" i="21" s="1"/>
  <c r="C299" i="21" s="1"/>
  <c r="C300" i="21" s="1"/>
  <c r="C301" i="21" s="1"/>
  <c r="C302" i="21" s="1"/>
  <c r="C303" i="21" s="1"/>
  <c r="C304" i="21" s="1"/>
  <c r="C160" i="2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7" i="21" s="1"/>
  <c r="C218" i="21" s="1"/>
  <c r="C219" i="21" s="1"/>
  <c r="C220" i="21" s="1"/>
  <c r="C221" i="21" s="1"/>
  <c r="C222" i="21" s="1"/>
  <c r="C223" i="21" s="1"/>
  <c r="C83" i="21"/>
  <c r="C84" i="21" s="1"/>
  <c r="C85" i="21" s="1"/>
  <c r="C86" i="21" s="1"/>
  <c r="C78" i="21"/>
  <c r="C67" i="21"/>
  <c r="C68" i="21" s="1"/>
  <c r="C69" i="21" s="1"/>
  <c r="C70" i="21" s="1"/>
  <c r="C71" i="21" s="1"/>
  <c r="C94" i="2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I2" i="21"/>
  <c r="C4" i="16"/>
  <c r="C3" i="16"/>
  <c r="W43" i="15"/>
  <c r="F60" i="15"/>
  <c r="F59" i="15"/>
  <c r="F58" i="15"/>
  <c r="F57" i="15"/>
  <c r="F56" i="15"/>
  <c r="F55" i="15"/>
  <c r="F54" i="15"/>
  <c r="V37" i="15"/>
  <c r="F53" i="15"/>
  <c r="F52" i="15"/>
  <c r="G5" i="16"/>
  <c r="G4" i="16"/>
  <c r="AS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E138" i="11"/>
  <c r="D138" i="11"/>
  <c r="C138" i="11"/>
  <c r="B138" i="11"/>
  <c r="A138" i="11"/>
  <c r="E137" i="11"/>
  <c r="D137" i="11"/>
  <c r="C137" i="11"/>
  <c r="B137" i="11"/>
  <c r="A137" i="11"/>
  <c r="E136" i="11"/>
  <c r="D136" i="11"/>
  <c r="C136" i="11"/>
  <c r="B136" i="11"/>
  <c r="A136" i="11"/>
  <c r="E135" i="11"/>
  <c r="D135" i="11"/>
  <c r="C135" i="11"/>
  <c r="B135" i="11"/>
  <c r="A135" i="11"/>
  <c r="E134" i="11"/>
  <c r="D134" i="11"/>
  <c r="C134" i="11"/>
  <c r="B134" i="11"/>
  <c r="A134" i="11"/>
  <c r="E133" i="11"/>
  <c r="D133" i="11"/>
  <c r="C133" i="11"/>
  <c r="B133" i="11"/>
  <c r="A133" i="11"/>
  <c r="E132" i="11"/>
  <c r="D132" i="11"/>
  <c r="C132" i="11"/>
  <c r="B132" i="11"/>
  <c r="A132" i="11"/>
  <c r="E131" i="11"/>
  <c r="D131" i="11"/>
  <c r="C131" i="11"/>
  <c r="B131" i="11"/>
  <c r="A131" i="11"/>
  <c r="E130" i="11"/>
  <c r="D130" i="11"/>
  <c r="C130" i="11"/>
  <c r="B130" i="11"/>
  <c r="A130" i="11"/>
  <c r="E129" i="11"/>
  <c r="D129" i="11"/>
  <c r="C129" i="11"/>
  <c r="B129" i="11"/>
  <c r="A129" i="11"/>
  <c r="E128" i="11"/>
  <c r="D128" i="11"/>
  <c r="C128" i="11"/>
  <c r="B128" i="11"/>
  <c r="A128" i="11"/>
  <c r="E127" i="11"/>
  <c r="D127" i="11"/>
  <c r="C127" i="11"/>
  <c r="B127" i="11"/>
  <c r="A127" i="11"/>
  <c r="E126" i="11"/>
  <c r="D126" i="11"/>
  <c r="C126" i="11"/>
  <c r="B126" i="11"/>
  <c r="A126" i="11"/>
  <c r="E125" i="11"/>
  <c r="D125" i="11"/>
  <c r="C125" i="11"/>
  <c r="B125" i="11"/>
  <c r="A125" i="11"/>
  <c r="E124" i="11"/>
  <c r="D124" i="11"/>
  <c r="C124" i="11"/>
  <c r="B124" i="11"/>
  <c r="A124" i="11"/>
  <c r="E123" i="11"/>
  <c r="D123" i="11"/>
  <c r="C123" i="11"/>
  <c r="B123" i="11"/>
  <c r="A123" i="11"/>
  <c r="E122" i="11"/>
  <c r="D122" i="11"/>
  <c r="C122" i="11"/>
  <c r="B122" i="11"/>
  <c r="A122" i="11"/>
  <c r="E121" i="11"/>
  <c r="D121" i="11"/>
  <c r="C121" i="11"/>
  <c r="B121" i="11"/>
  <c r="A121" i="11"/>
  <c r="E120" i="11"/>
  <c r="D120" i="11"/>
  <c r="C120" i="11"/>
  <c r="B120" i="11"/>
  <c r="A120" i="11"/>
  <c r="E119" i="11"/>
  <c r="D119" i="11"/>
  <c r="C119" i="11"/>
  <c r="B119" i="11"/>
  <c r="A119" i="11"/>
  <c r="E118" i="11"/>
  <c r="D118" i="11"/>
  <c r="C118" i="11"/>
  <c r="B118" i="11"/>
  <c r="A118" i="11"/>
  <c r="E117" i="11"/>
  <c r="D117" i="11"/>
  <c r="C117" i="11"/>
  <c r="B117" i="11"/>
  <c r="A117" i="11"/>
  <c r="E116" i="11"/>
  <c r="D116" i="11"/>
  <c r="C116" i="11"/>
  <c r="B116" i="11"/>
  <c r="A116" i="11"/>
  <c r="E115" i="11"/>
  <c r="D115" i="11"/>
  <c r="C115" i="11"/>
  <c r="B115" i="11"/>
  <c r="A115" i="11"/>
  <c r="E114" i="11"/>
  <c r="D114" i="11"/>
  <c r="C114" i="11"/>
  <c r="B114" i="11"/>
  <c r="A114" i="11"/>
  <c r="E113" i="11"/>
  <c r="D113" i="11"/>
  <c r="C113" i="11"/>
  <c r="B113" i="11"/>
  <c r="A113" i="11"/>
  <c r="E112" i="11"/>
  <c r="D112" i="11"/>
  <c r="C112" i="11"/>
  <c r="B112" i="11"/>
  <c r="A112" i="11"/>
  <c r="E111" i="11"/>
  <c r="D111" i="11"/>
  <c r="C111" i="11"/>
  <c r="B111" i="11"/>
  <c r="A111" i="11"/>
  <c r="E110" i="11"/>
  <c r="D110" i="11"/>
  <c r="C110" i="11"/>
  <c r="B110" i="11"/>
  <c r="A110" i="11"/>
  <c r="E109" i="11"/>
  <c r="D109" i="11"/>
  <c r="C109" i="11"/>
  <c r="B109" i="11"/>
  <c r="A109" i="11"/>
  <c r="E108" i="11"/>
  <c r="D108" i="11"/>
  <c r="C108" i="11"/>
  <c r="B108" i="11"/>
  <c r="A108" i="11"/>
  <c r="E107" i="11"/>
  <c r="D107" i="11"/>
  <c r="C107" i="11"/>
  <c r="B107" i="11"/>
  <c r="A107" i="11"/>
  <c r="E106" i="11"/>
  <c r="D106" i="11"/>
  <c r="C106" i="11"/>
  <c r="B106" i="11"/>
  <c r="A106" i="11"/>
  <c r="E105" i="11"/>
  <c r="D105" i="11"/>
  <c r="C105" i="11"/>
  <c r="B105" i="11"/>
  <c r="A105" i="11"/>
  <c r="E104" i="11"/>
  <c r="D104" i="11"/>
  <c r="C104" i="11"/>
  <c r="B104" i="11"/>
  <c r="A104" i="11"/>
  <c r="E103" i="11"/>
  <c r="D103" i="11"/>
  <c r="C103" i="11"/>
  <c r="B103" i="11"/>
  <c r="A103" i="11"/>
  <c r="E102" i="11"/>
  <c r="D102" i="11"/>
  <c r="C102" i="11"/>
  <c r="B102" i="11"/>
  <c r="A102" i="11"/>
  <c r="E101" i="11"/>
  <c r="D101" i="11"/>
  <c r="C101" i="11"/>
  <c r="B101" i="11"/>
  <c r="A101" i="11"/>
  <c r="E100" i="11"/>
  <c r="D100" i="11"/>
  <c r="C100" i="11"/>
  <c r="B100" i="11"/>
  <c r="A100" i="11"/>
  <c r="E99" i="11"/>
  <c r="D99" i="11"/>
  <c r="C99" i="11"/>
  <c r="B99" i="11"/>
  <c r="A99" i="11"/>
  <c r="E98" i="11"/>
  <c r="D98" i="11"/>
  <c r="C98" i="11"/>
  <c r="B98" i="11"/>
  <c r="A98" i="11"/>
  <c r="E97" i="11"/>
  <c r="D97" i="11"/>
  <c r="C97" i="11"/>
  <c r="B97" i="11"/>
  <c r="A97" i="11"/>
  <c r="E96" i="11"/>
  <c r="D96" i="11"/>
  <c r="C96" i="11"/>
  <c r="B96" i="11"/>
  <c r="A96" i="11"/>
  <c r="E95" i="11"/>
  <c r="D95" i="11"/>
  <c r="C95" i="11"/>
  <c r="B95" i="11"/>
  <c r="A95" i="11"/>
  <c r="E94" i="11"/>
  <c r="D94" i="11"/>
  <c r="C94" i="11"/>
  <c r="B94" i="11"/>
  <c r="A94" i="11"/>
  <c r="E93" i="11"/>
  <c r="D93" i="11"/>
  <c r="C93" i="11"/>
  <c r="B93" i="11"/>
  <c r="A93" i="11"/>
  <c r="E92" i="11"/>
  <c r="D92" i="11"/>
  <c r="C92" i="11"/>
  <c r="B92" i="11"/>
  <c r="A92" i="11"/>
  <c r="E91" i="11"/>
  <c r="D91" i="11"/>
  <c r="C91" i="11"/>
  <c r="B91" i="11"/>
  <c r="A91" i="11"/>
  <c r="E90" i="11"/>
  <c r="D90" i="11"/>
  <c r="C90" i="11"/>
  <c r="B90" i="11"/>
  <c r="A90" i="11"/>
  <c r="E89" i="11"/>
  <c r="D89" i="11"/>
  <c r="C89" i="11"/>
  <c r="B89" i="11"/>
  <c r="A89" i="11"/>
  <c r="E88" i="11"/>
  <c r="D88" i="11"/>
  <c r="C88" i="11"/>
  <c r="B88" i="11"/>
  <c r="A88" i="11"/>
  <c r="E87" i="11"/>
  <c r="D87" i="11"/>
  <c r="C87" i="11"/>
  <c r="B87" i="11"/>
  <c r="A87" i="11"/>
  <c r="E86" i="11"/>
  <c r="D86" i="11"/>
  <c r="C86" i="11"/>
  <c r="B86" i="11"/>
  <c r="A86" i="11"/>
  <c r="E85" i="11"/>
  <c r="D85" i="11"/>
  <c r="C85" i="11"/>
  <c r="B85" i="11"/>
  <c r="A85" i="11"/>
  <c r="E84" i="11"/>
  <c r="D84" i="11"/>
  <c r="C84" i="11"/>
  <c r="B84" i="11"/>
  <c r="A84" i="11"/>
  <c r="E83" i="11"/>
  <c r="D83" i="11"/>
  <c r="C83" i="11"/>
  <c r="B83" i="11"/>
  <c r="A83" i="11"/>
  <c r="E82" i="11"/>
  <c r="D82" i="11"/>
  <c r="C82" i="11"/>
  <c r="B82" i="11"/>
  <c r="A82" i="11"/>
  <c r="E81" i="11"/>
  <c r="D81" i="11"/>
  <c r="C81" i="11"/>
  <c r="B81" i="11"/>
  <c r="A81" i="11"/>
  <c r="E80" i="11"/>
  <c r="D80" i="11"/>
  <c r="C80" i="11"/>
  <c r="B80" i="11"/>
  <c r="E79" i="11"/>
  <c r="D79" i="11"/>
  <c r="C79" i="11"/>
  <c r="B79" i="11"/>
  <c r="A78" i="11"/>
  <c r="A79" i="11"/>
  <c r="A80" i="11"/>
  <c r="K2" i="11"/>
  <c r="V18" i="13"/>
  <c r="U18" i="13"/>
  <c r="T18" i="13"/>
  <c r="S18" i="13"/>
  <c r="R18" i="13"/>
  <c r="Q18" i="13"/>
  <c r="P18" i="13"/>
  <c r="O18" i="13"/>
  <c r="AH3" i="18"/>
  <c r="AH7" i="18" s="1"/>
  <c r="AG3" i="18"/>
  <c r="AG7" i="18" s="1"/>
  <c r="AF3" i="18"/>
  <c r="AF5" i="18" s="1"/>
  <c r="AE3" i="18"/>
  <c r="AE5" i="18" s="1"/>
  <c r="AK2" i="18"/>
  <c r="AJ2" i="18"/>
  <c r="AI2" i="18"/>
  <c r="AH2" i="18"/>
  <c r="AG2" i="18"/>
  <c r="AF2" i="18"/>
  <c r="AE2" i="18"/>
  <c r="D27" i="18"/>
  <c r="D26" i="18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D3" i="18"/>
  <c r="AD7" i="18" s="1"/>
  <c r="AC3" i="18"/>
  <c r="AC7" i="18" s="1"/>
  <c r="AB3" i="18"/>
  <c r="AB7" i="18" s="1"/>
  <c r="AA3" i="18"/>
  <c r="AA7" i="18" s="1"/>
  <c r="Z3" i="18"/>
  <c r="Z4" i="18" s="1"/>
  <c r="Z16" i="18" s="1"/>
  <c r="Y3" i="18"/>
  <c r="Y7" i="18" s="1"/>
  <c r="AD2" i="18"/>
  <c r="AC2" i="18"/>
  <c r="AB2" i="18"/>
  <c r="AA2" i="18"/>
  <c r="Z2" i="18"/>
  <c r="Y2" i="18"/>
  <c r="X3" i="18"/>
  <c r="X7" i="18" s="1"/>
  <c r="W3" i="18"/>
  <c r="W7" i="18" s="1"/>
  <c r="V3" i="18"/>
  <c r="V7" i="18" s="1"/>
  <c r="U3" i="18"/>
  <c r="U5" i="18" s="1"/>
  <c r="T3" i="18"/>
  <c r="T5" i="18" s="1"/>
  <c r="S3" i="18"/>
  <c r="S4" i="18" s="1"/>
  <c r="S16" i="18" s="1"/>
  <c r="R3" i="18"/>
  <c r="R5" i="18" s="1"/>
  <c r="Q3" i="18"/>
  <c r="Q7" i="18" s="1"/>
  <c r="P3" i="18"/>
  <c r="P7" i="18" s="1"/>
  <c r="O3" i="18"/>
  <c r="O5" i="18" s="1"/>
  <c r="N3" i="18"/>
  <c r="N7" i="18" s="1"/>
  <c r="M3" i="18"/>
  <c r="M7" i="18" s="1"/>
  <c r="L3" i="18"/>
  <c r="L7" i="18" s="1"/>
  <c r="K3" i="18"/>
  <c r="K7" i="18" s="1"/>
  <c r="J3" i="18"/>
  <c r="J4" i="18" s="1"/>
  <c r="J16" i="18" s="1"/>
  <c r="I3" i="18"/>
  <c r="I7" i="18" s="1"/>
  <c r="H3" i="18"/>
  <c r="H7" i="18" s="1"/>
  <c r="G3" i="18"/>
  <c r="G7" i="18" s="1"/>
  <c r="F3" i="18"/>
  <c r="F7" i="18" s="1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C14" i="16"/>
  <c r="C12" i="16"/>
  <c r="C11" i="16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AD2" i="14"/>
  <c r="AD2" i="22" s="1"/>
  <c r="AC2" i="14"/>
  <c r="AC2" i="22" s="1"/>
  <c r="AB2" i="14"/>
  <c r="AB2" i="22" s="1"/>
  <c r="AA2" i="14"/>
  <c r="AA2" i="22" s="1"/>
  <c r="Z2" i="14"/>
  <c r="Z2" i="22" s="1"/>
  <c r="Y2" i="14"/>
  <c r="Y2" i="22" s="1"/>
  <c r="X2" i="14"/>
  <c r="X2" i="22" s="1"/>
  <c r="W2" i="14"/>
  <c r="W2" i="22" s="1"/>
  <c r="V2" i="14"/>
  <c r="V2" i="22" s="1"/>
  <c r="U2" i="14"/>
  <c r="U2" i="22" s="1"/>
  <c r="T2" i="14"/>
  <c r="T2" i="22" s="1"/>
  <c r="S2" i="14"/>
  <c r="S2" i="22" s="1"/>
  <c r="R2" i="14"/>
  <c r="R2" i="22" s="1"/>
  <c r="Q2" i="14"/>
  <c r="Q2" i="22" s="1"/>
  <c r="P2" i="14"/>
  <c r="P2" i="22" s="1"/>
  <c r="O2" i="14"/>
  <c r="O2" i="22" s="1"/>
  <c r="N2" i="14"/>
  <c r="N2" i="22" s="1"/>
  <c r="M2" i="14"/>
  <c r="M2" i="22" s="1"/>
  <c r="L2" i="14"/>
  <c r="L2" i="22" s="1"/>
  <c r="K2" i="14"/>
  <c r="K2" i="22" s="1"/>
  <c r="J2" i="14"/>
  <c r="J2" i="22" s="1"/>
  <c r="I2" i="14"/>
  <c r="I2" i="22" s="1"/>
  <c r="H2" i="14"/>
  <c r="H2" i="22" s="1"/>
  <c r="G2" i="14"/>
  <c r="G2" i="22" s="1"/>
  <c r="F2" i="14"/>
  <c r="F2" i="22" s="1"/>
  <c r="E2" i="14"/>
  <c r="E2" i="22" s="1"/>
  <c r="AD3" i="14"/>
  <c r="AC3" i="14"/>
  <c r="AB3" i="14"/>
  <c r="AA3" i="14"/>
  <c r="Z3" i="14"/>
  <c r="Y3" i="14"/>
  <c r="X3" i="14"/>
  <c r="W3" i="14"/>
  <c r="V3" i="14"/>
  <c r="V65" i="14" s="1"/>
  <c r="U3" i="14"/>
  <c r="U65" i="14" s="1"/>
  <c r="T3" i="14"/>
  <c r="T65" i="14" s="1"/>
  <c r="S3" i="14"/>
  <c r="S65" i="14" s="1"/>
  <c r="R3" i="14"/>
  <c r="R65" i="14" s="1"/>
  <c r="Q3" i="14"/>
  <c r="Q65" i="14" s="1"/>
  <c r="P3" i="14"/>
  <c r="P65" i="14" s="1"/>
  <c r="O3" i="14"/>
  <c r="O65" i="14" s="1"/>
  <c r="N3" i="14"/>
  <c r="M3" i="14"/>
  <c r="L3" i="14"/>
  <c r="K3" i="14"/>
  <c r="J3" i="14"/>
  <c r="I3" i="14"/>
  <c r="H3" i="14"/>
  <c r="G3" i="14"/>
  <c r="F3" i="14"/>
  <c r="C5" i="11"/>
  <c r="BM14" i="26" l="1"/>
  <c r="BG17" i="25" s="1"/>
  <c r="AF72" i="26"/>
  <c r="AF45" i="26"/>
  <c r="AF14" i="26"/>
  <c r="Z17" i="25" s="1"/>
  <c r="N45" i="26"/>
  <c r="H38" i="25" s="1"/>
  <c r="O44" i="26"/>
  <c r="O14" i="26"/>
  <c r="I17" i="25" s="1"/>
  <c r="I18" i="25" s="1"/>
  <c r="O73" i="26"/>
  <c r="I60" i="25" s="1"/>
  <c r="O72" i="26"/>
  <c r="O102" i="26"/>
  <c r="I82" i="25" s="1"/>
  <c r="O11" i="26"/>
  <c r="O101" i="26"/>
  <c r="AF101" i="26"/>
  <c r="AM10" i="14"/>
  <c r="AF102" i="26"/>
  <c r="Z82" i="25" s="1"/>
  <c r="AN12" i="14"/>
  <c r="AN71" i="14" s="1"/>
  <c r="V101" i="26"/>
  <c r="L3" i="26"/>
  <c r="F4" i="25"/>
  <c r="F14" i="25" s="1"/>
  <c r="L4" i="26" s="1"/>
  <c r="L72" i="26" s="1"/>
  <c r="AF11" i="26"/>
  <c r="AV4" i="25"/>
  <c r="AV14" i="25" s="1"/>
  <c r="BB4" i="26" s="1"/>
  <c r="BB14" i="26" s="1"/>
  <c r="AV17" i="25" s="1"/>
  <c r="BB3" i="26"/>
  <c r="AX3" i="13"/>
  <c r="AW3" i="25"/>
  <c r="AX3" i="26"/>
  <c r="AL12" i="14"/>
  <c r="AF73" i="26"/>
  <c r="Z60" i="25" s="1"/>
  <c r="AT3" i="13"/>
  <c r="Z38" i="25"/>
  <c r="AS4" i="25"/>
  <c r="AS14" i="25" s="1"/>
  <c r="AY4" i="26" s="1"/>
  <c r="AY11" i="26" s="1"/>
  <c r="AY3" i="26"/>
  <c r="AG44" i="26"/>
  <c r="AU45" i="26"/>
  <c r="AO38" i="25" s="1"/>
  <c r="AU44" i="26"/>
  <c r="AW72" i="26"/>
  <c r="AH44" i="26"/>
  <c r="AH72" i="26"/>
  <c r="R72" i="26"/>
  <c r="R11" i="26"/>
  <c r="AU102" i="26"/>
  <c r="AO82" i="25" s="1"/>
  <c r="AO83" i="25" s="1"/>
  <c r="AU8" i="26" s="1"/>
  <c r="V73" i="26"/>
  <c r="P60" i="25" s="1"/>
  <c r="R102" i="26"/>
  <c r="L82" i="25" s="1"/>
  <c r="AH11" i="26"/>
  <c r="AH73" i="26"/>
  <c r="AB60" i="25" s="1"/>
  <c r="AO45" i="26"/>
  <c r="AI38" i="25" s="1"/>
  <c r="BA45" i="26"/>
  <c r="AU38" i="25" s="1"/>
  <c r="AU39" i="25" s="1"/>
  <c r="BA6" i="26" s="1"/>
  <c r="R101" i="26"/>
  <c r="AO73" i="26"/>
  <c r="AI60" i="25" s="1"/>
  <c r="BA72" i="26"/>
  <c r="N101" i="26"/>
  <c r="AQ101" i="26"/>
  <c r="X45" i="26"/>
  <c r="AA14" i="26"/>
  <c r="X73" i="26"/>
  <c r="AI45" i="26"/>
  <c r="AC38" i="25" s="1"/>
  <c r="AC39" i="25" s="1"/>
  <c r="AI6" i="26" s="1"/>
  <c r="AA44" i="26"/>
  <c r="U38" i="25" s="1"/>
  <c r="U39" i="25" s="1"/>
  <c r="AA6" i="26" s="1"/>
  <c r="X102" i="26"/>
  <c r="AP11" i="26"/>
  <c r="AP72" i="26"/>
  <c r="AP45" i="26"/>
  <c r="AJ38" i="25" s="1"/>
  <c r="AW101" i="26"/>
  <c r="AR73" i="26"/>
  <c r="AL60" i="25" s="1"/>
  <c r="AL61" i="25" s="1"/>
  <c r="AR7" i="26" s="1"/>
  <c r="AR101" i="26"/>
  <c r="T72" i="26"/>
  <c r="Q14" i="26"/>
  <c r="K17" i="25" s="1"/>
  <c r="AG72" i="26"/>
  <c r="AR72" i="26"/>
  <c r="AR14" i="26"/>
  <c r="AL17" i="25" s="1"/>
  <c r="AL18" i="25" s="1"/>
  <c r="AR5" i="26" s="1"/>
  <c r="AG73" i="26"/>
  <c r="AA60" i="25" s="1"/>
  <c r="AA61" i="25" s="1"/>
  <c r="AG7" i="26" s="1"/>
  <c r="AR102" i="26"/>
  <c r="AL82" i="25" s="1"/>
  <c r="AL83" i="25" s="1"/>
  <c r="AR8" i="26" s="1"/>
  <c r="T11" i="26"/>
  <c r="AI72" i="26"/>
  <c r="AB44" i="26"/>
  <c r="V38" i="25" s="1"/>
  <c r="V39" i="25" s="1"/>
  <c r="AB6" i="26" s="1"/>
  <c r="AI44" i="26"/>
  <c r="AB14" i="26"/>
  <c r="AC11" i="26"/>
  <c r="W17" i="25" s="1"/>
  <c r="W18" i="25" s="1"/>
  <c r="AC5" i="26" s="1"/>
  <c r="AC36" i="26" s="1"/>
  <c r="T101" i="26"/>
  <c r="BA102" i="26"/>
  <c r="AU82" i="25" s="1"/>
  <c r="AU83" i="25" s="1"/>
  <c r="BA8" i="26" s="1"/>
  <c r="AI101" i="26"/>
  <c r="AB73" i="26"/>
  <c r="AC14" i="26"/>
  <c r="S45" i="26"/>
  <c r="M38" i="25" s="1"/>
  <c r="AC45" i="26"/>
  <c r="AV14" i="26"/>
  <c r="AB11" i="26"/>
  <c r="V17" i="25" s="1"/>
  <c r="V18" i="25" s="1"/>
  <c r="AB5" i="26" s="1"/>
  <c r="AC44" i="26"/>
  <c r="W38" i="25" s="1"/>
  <c r="W39" i="25" s="1"/>
  <c r="AC6" i="26" s="1"/>
  <c r="Y72" i="26"/>
  <c r="S60" i="25" s="1"/>
  <c r="S61" i="25" s="1"/>
  <c r="Y7" i="26" s="1"/>
  <c r="N14" i="26"/>
  <c r="H17" i="25" s="1"/>
  <c r="AV11" i="26"/>
  <c r="AP17" i="25" s="1"/>
  <c r="AP18" i="25" s="1"/>
  <c r="AV5" i="26" s="1"/>
  <c r="L11" i="26"/>
  <c r="AP44" i="26"/>
  <c r="AC73" i="26"/>
  <c r="Y102" i="26"/>
  <c r="AG11" i="26"/>
  <c r="N11" i="26"/>
  <c r="AX45" i="26"/>
  <c r="AR38" i="25" s="1"/>
  <c r="AR39" i="25" s="1"/>
  <c r="AX6" i="26" s="1"/>
  <c r="N73" i="26"/>
  <c r="H60" i="25" s="1"/>
  <c r="M45" i="26"/>
  <c r="V44" i="26"/>
  <c r="V72" i="26"/>
  <c r="AX72" i="26"/>
  <c r="N44" i="26"/>
  <c r="M11" i="26"/>
  <c r="G17" i="25" s="1"/>
  <c r="G18" i="25" s="1"/>
  <c r="M5" i="26" s="1"/>
  <c r="M37" i="26" s="1"/>
  <c r="AG14" i="26"/>
  <c r="AA17" i="25" s="1"/>
  <c r="V45" i="26"/>
  <c r="P38" i="25" s="1"/>
  <c r="P39" i="25" s="1"/>
  <c r="V6" i="26" s="1"/>
  <c r="AX73" i="26"/>
  <c r="AR60" i="25" s="1"/>
  <c r="N72" i="26"/>
  <c r="M73" i="26"/>
  <c r="AN102" i="26"/>
  <c r="AH82" i="25" s="1"/>
  <c r="AH83" i="25" s="1"/>
  <c r="AN8" i="26" s="1"/>
  <c r="T73" i="26"/>
  <c r="N60" i="25" s="1"/>
  <c r="AX101" i="26"/>
  <c r="M72" i="26"/>
  <c r="G60" i="25" s="1"/>
  <c r="G61" i="25" s="1"/>
  <c r="M7" i="26" s="1"/>
  <c r="AN101" i="26"/>
  <c r="AE11" i="26"/>
  <c r="P73" i="26"/>
  <c r="J60" i="25" s="1"/>
  <c r="J61" i="25" s="1"/>
  <c r="P7" i="26" s="1"/>
  <c r="AQ102" i="26"/>
  <c r="AK82" i="25" s="1"/>
  <c r="AK83" i="25" s="1"/>
  <c r="AQ8" i="26" s="1"/>
  <c r="AK11" i="26"/>
  <c r="AE14" i="26"/>
  <c r="Y17" i="25" s="1"/>
  <c r="Y18" i="25" s="1"/>
  <c r="AE5" i="26" s="1"/>
  <c r="T102" i="26"/>
  <c r="N82" i="25" s="1"/>
  <c r="N83" i="25" s="1"/>
  <c r="T8" i="26" s="1"/>
  <c r="AX102" i="26"/>
  <c r="AR82" i="25" s="1"/>
  <c r="AR83" i="25" s="1"/>
  <c r="AX8" i="26" s="1"/>
  <c r="AG45" i="26"/>
  <c r="AA38" i="25" s="1"/>
  <c r="AA39" i="25" s="1"/>
  <c r="AG6" i="26" s="1"/>
  <c r="P44" i="26"/>
  <c r="AU101" i="26"/>
  <c r="AA11" i="26"/>
  <c r="U17" i="25" s="1"/>
  <c r="U18" i="25" s="1"/>
  <c r="AA5" i="26" s="1"/>
  <c r="AA42" i="26" s="1"/>
  <c r="AP14" i="26"/>
  <c r="AJ17" i="25" s="1"/>
  <c r="AJ18" i="25" s="1"/>
  <c r="AP5" i="26" s="1"/>
  <c r="AC72" i="26"/>
  <c r="W60" i="25" s="1"/>
  <c r="W61" i="25" s="1"/>
  <c r="AC7" i="26" s="1"/>
  <c r="M14" i="26"/>
  <c r="AK72" i="26"/>
  <c r="AE44" i="26"/>
  <c r="AM14" i="26"/>
  <c r="AG17" i="25" s="1"/>
  <c r="AM11" i="26"/>
  <c r="P14" i="26"/>
  <c r="J17" i="25" s="1"/>
  <c r="J18" i="25" s="1"/>
  <c r="P5" i="26" s="1"/>
  <c r="AM73" i="26"/>
  <c r="AG60" i="25" s="1"/>
  <c r="AG61" i="25" s="1"/>
  <c r="AM7" i="26" s="1"/>
  <c r="P11" i="26"/>
  <c r="AK44" i="26"/>
  <c r="S44" i="26"/>
  <c r="AG102" i="26"/>
  <c r="AA82" i="25" s="1"/>
  <c r="AV45" i="26"/>
  <c r="P101" i="26"/>
  <c r="AE73" i="26"/>
  <c r="Y60" i="25" s="1"/>
  <c r="AT45" i="26"/>
  <c r="AN11" i="26"/>
  <c r="AA73" i="26"/>
  <c r="AP73" i="26"/>
  <c r="AJ60" i="25" s="1"/>
  <c r="M102" i="26"/>
  <c r="X14" i="26"/>
  <c r="X11" i="26"/>
  <c r="R17" i="25" s="1"/>
  <c r="R18" i="25" s="1"/>
  <c r="X5" i="26" s="1"/>
  <c r="S11" i="26"/>
  <c r="X101" i="26"/>
  <c r="R82" i="25" s="1"/>
  <c r="R83" i="25" s="1"/>
  <c r="X8" i="26" s="1"/>
  <c r="AM45" i="26"/>
  <c r="AG38" i="25" s="1"/>
  <c r="AG39" i="25" s="1"/>
  <c r="AM6" i="26" s="1"/>
  <c r="AK101" i="26"/>
  <c r="S73" i="26"/>
  <c r="M60" i="25" s="1"/>
  <c r="AV72" i="26"/>
  <c r="AP60" i="25" s="1"/>
  <c r="P102" i="26"/>
  <c r="J82" i="25" s="1"/>
  <c r="J83" i="25" s="1"/>
  <c r="P8" i="26" s="1"/>
  <c r="AE72" i="26"/>
  <c r="AT73" i="26"/>
  <c r="W11" i="26"/>
  <c r="Q17" i="25" s="1"/>
  <c r="AA45" i="26"/>
  <c r="AP101" i="26"/>
  <c r="AC102" i="26"/>
  <c r="M44" i="26"/>
  <c r="G38" i="25" s="1"/>
  <c r="G39" i="25" s="1"/>
  <c r="M6" i="26" s="1"/>
  <c r="X72" i="26"/>
  <c r="R60" i="25" s="1"/>
  <c r="R61" i="25" s="1"/>
  <c r="X7" i="26" s="1"/>
  <c r="AM72" i="26"/>
  <c r="AU11" i="26"/>
  <c r="S72" i="26"/>
  <c r="Q72" i="26"/>
  <c r="AV44" i="26"/>
  <c r="AP38" i="25" s="1"/>
  <c r="AP39" i="25" s="1"/>
  <c r="AV6" i="26" s="1"/>
  <c r="AE102" i="26"/>
  <c r="Y82" i="25" s="1"/>
  <c r="AT72" i="26"/>
  <c r="AN60" i="25" s="1"/>
  <c r="AB45" i="26"/>
  <c r="AA72" i="26"/>
  <c r="U60" i="25" s="1"/>
  <c r="U61" i="25" s="1"/>
  <c r="AA7" i="26" s="1"/>
  <c r="BA14" i="26"/>
  <c r="AU17" i="25" s="1"/>
  <c r="AU18" i="25" s="1"/>
  <c r="BA5" i="26" s="1"/>
  <c r="BA11" i="26"/>
  <c r="AI14" i="26"/>
  <c r="AC17" i="25" s="1"/>
  <c r="AC18" i="25" s="1"/>
  <c r="AI5" i="26" s="1"/>
  <c r="AI11" i="26"/>
  <c r="AM102" i="26"/>
  <c r="AG82" i="25" s="1"/>
  <c r="AG83" i="25" s="1"/>
  <c r="AM8" i="26" s="1"/>
  <c r="AU14" i="26"/>
  <c r="AO17" i="25" s="1"/>
  <c r="AO18" i="25" s="1"/>
  <c r="AU5" i="26" s="1"/>
  <c r="U72" i="26"/>
  <c r="S101" i="26"/>
  <c r="Q45" i="26"/>
  <c r="K38" i="25" s="1"/>
  <c r="K39" i="25" s="1"/>
  <c r="Q6" i="26" s="1"/>
  <c r="AV73" i="26"/>
  <c r="AE101" i="26"/>
  <c r="AT102" i="26"/>
  <c r="AB101" i="26"/>
  <c r="V82" i="25" s="1"/>
  <c r="AA102" i="26"/>
  <c r="Z11" i="26"/>
  <c r="T17" i="25" s="1"/>
  <c r="AS11" i="26"/>
  <c r="AK45" i="26"/>
  <c r="AE38" i="25" s="1"/>
  <c r="AK14" i="26"/>
  <c r="AE17" i="25" s="1"/>
  <c r="U44" i="26"/>
  <c r="AM101" i="26"/>
  <c r="BB73" i="26"/>
  <c r="AV60" i="25" s="1"/>
  <c r="AV61" i="25" s="1"/>
  <c r="BB7" i="26" s="1"/>
  <c r="U73" i="26"/>
  <c r="O60" i="25" s="1"/>
  <c r="O61" i="25" s="1"/>
  <c r="U7" i="26" s="1"/>
  <c r="AJ45" i="26"/>
  <c r="AD38" i="25" s="1"/>
  <c r="AD39" i="25" s="1"/>
  <c r="AJ6" i="26" s="1"/>
  <c r="S102" i="26"/>
  <c r="M82" i="25" s="1"/>
  <c r="M83" i="25" s="1"/>
  <c r="S8" i="26" s="1"/>
  <c r="AH102" i="26"/>
  <c r="AB82" i="25" s="1"/>
  <c r="AB83" i="25" s="1"/>
  <c r="AH8" i="26" s="1"/>
  <c r="Q44" i="26"/>
  <c r="AV101" i="26"/>
  <c r="AP82" i="25" s="1"/>
  <c r="AP83" i="25" s="1"/>
  <c r="AV8" i="26" s="1"/>
  <c r="AT101" i="26"/>
  <c r="AN82" i="25" s="1"/>
  <c r="AB72" i="26"/>
  <c r="V60" i="25" s="1"/>
  <c r="Z14" i="26"/>
  <c r="AS14" i="26"/>
  <c r="AM17" i="25" s="1"/>
  <c r="AM18" i="25" s="1"/>
  <c r="AS5" i="26" s="1"/>
  <c r="Y11" i="26"/>
  <c r="S17" i="25" s="1"/>
  <c r="S18" i="25" s="1"/>
  <c r="Y5" i="26" s="1"/>
  <c r="Y14" i="26"/>
  <c r="AO44" i="26"/>
  <c r="AO14" i="26"/>
  <c r="AI17" i="25" s="1"/>
  <c r="AI18" i="25" s="1"/>
  <c r="AO5" i="26" s="1"/>
  <c r="AO11" i="26"/>
  <c r="AO72" i="26"/>
  <c r="AW14" i="26"/>
  <c r="AQ17" i="25" s="1"/>
  <c r="AQ18" i="25" s="1"/>
  <c r="AW5" i="26" s="1"/>
  <c r="W73" i="26"/>
  <c r="AW11" i="26"/>
  <c r="AJ72" i="26"/>
  <c r="AH45" i="26"/>
  <c r="AB38" i="25" s="1"/>
  <c r="AH101" i="26"/>
  <c r="Q73" i="26"/>
  <c r="K60" i="25" s="1"/>
  <c r="K61" i="25" s="1"/>
  <c r="Q7" i="26" s="1"/>
  <c r="AQ44" i="26"/>
  <c r="Z44" i="26"/>
  <c r="T38" i="25" s="1"/>
  <c r="T39" i="25" s="1"/>
  <c r="Z6" i="26" s="1"/>
  <c r="AS45" i="26"/>
  <c r="AM38" i="25" s="1"/>
  <c r="AM39" i="25" s="1"/>
  <c r="AS6" i="26" s="1"/>
  <c r="P72" i="26"/>
  <c r="U14" i="26"/>
  <c r="O17" i="25" s="1"/>
  <c r="U11" i="26"/>
  <c r="W45" i="26"/>
  <c r="BB101" i="26"/>
  <c r="U102" i="26"/>
  <c r="O82" i="25" s="1"/>
  <c r="O83" i="25" s="1"/>
  <c r="U8" i="26" s="1"/>
  <c r="AW44" i="26"/>
  <c r="Q102" i="26"/>
  <c r="K82" i="25" s="1"/>
  <c r="K83" i="25" s="1"/>
  <c r="Q8" i="26" s="1"/>
  <c r="L44" i="26"/>
  <c r="AQ11" i="26"/>
  <c r="Z45" i="26"/>
  <c r="AS73" i="26"/>
  <c r="AM60" i="25" s="1"/>
  <c r="AM61" i="25" s="1"/>
  <c r="AS7" i="26" s="1"/>
  <c r="AJ11" i="26"/>
  <c r="AJ14" i="26"/>
  <c r="AD17" i="25" s="1"/>
  <c r="AD18" i="25" s="1"/>
  <c r="AJ5" i="26" s="1"/>
  <c r="AO102" i="26"/>
  <c r="AI82" i="25" s="1"/>
  <c r="AI83" i="25" s="1"/>
  <c r="AO8" i="26" s="1"/>
  <c r="AN45" i="26"/>
  <c r="AH38" i="25" s="1"/>
  <c r="AH39" i="25" s="1"/>
  <c r="AN6" i="26" s="1"/>
  <c r="W72" i="26"/>
  <c r="Q60" i="25" s="1"/>
  <c r="Q61" i="25" s="1"/>
  <c r="W7" i="26" s="1"/>
  <c r="U101" i="26"/>
  <c r="AJ73" i="26"/>
  <c r="AD60" i="25" s="1"/>
  <c r="AT11" i="26"/>
  <c r="AN17" i="25" s="1"/>
  <c r="AN18" i="25" s="1"/>
  <c r="AT5" i="26" s="1"/>
  <c r="AT33" i="26" s="1"/>
  <c r="R45" i="26"/>
  <c r="L38" i="25" s="1"/>
  <c r="L39" i="25" s="1"/>
  <c r="R6" i="26" s="1"/>
  <c r="AW45" i="26"/>
  <c r="AQ38" i="25" s="1"/>
  <c r="AQ39" i="25" s="1"/>
  <c r="AW6" i="26" s="1"/>
  <c r="Q101" i="26"/>
  <c r="L14" i="26"/>
  <c r="AQ14" i="26"/>
  <c r="AK17" i="25" s="1"/>
  <c r="AK18" i="25" s="1"/>
  <c r="AQ5" i="26" s="1"/>
  <c r="AQ42" i="26" s="1"/>
  <c r="Z73" i="26"/>
  <c r="AS102" i="26"/>
  <c r="AM82" i="25" s="1"/>
  <c r="Y44" i="26"/>
  <c r="S38" i="25" s="1"/>
  <c r="Z72" i="26"/>
  <c r="T60" i="25" s="1"/>
  <c r="T61" i="25" s="1"/>
  <c r="Z7" i="26" s="1"/>
  <c r="AS44" i="26"/>
  <c r="W44" i="26"/>
  <c r="Q38" i="25" s="1"/>
  <c r="Q39" i="25" s="1"/>
  <c r="W6" i="26" s="1"/>
  <c r="AN44" i="26"/>
  <c r="W101" i="26"/>
  <c r="Q82" i="25" s="1"/>
  <c r="Q83" i="25" s="1"/>
  <c r="W8" i="26" s="1"/>
  <c r="AJ102" i="26"/>
  <c r="AD82" i="25" s="1"/>
  <c r="AD83" i="25" s="1"/>
  <c r="AJ8" i="26" s="1"/>
  <c r="AQ45" i="26"/>
  <c r="AK38" i="25" s="1"/>
  <c r="AK39" i="25" s="1"/>
  <c r="AQ6" i="26" s="1"/>
  <c r="AY14" i="26"/>
  <c r="AS17" i="25" s="1"/>
  <c r="AS18" i="25" s="1"/>
  <c r="AY5" i="26" s="1"/>
  <c r="Y45" i="26"/>
  <c r="AN73" i="26"/>
  <c r="AH60" i="25" s="1"/>
  <c r="AH61" i="25" s="1"/>
  <c r="AN7" i="26" s="1"/>
  <c r="W102" i="26"/>
  <c r="BA73" i="26"/>
  <c r="AU60" i="25" s="1"/>
  <c r="AU61" i="25" s="1"/>
  <c r="BA7" i="26" s="1"/>
  <c r="AT14" i="26"/>
  <c r="AJ101" i="26"/>
  <c r="AX44" i="26"/>
  <c r="R44" i="26"/>
  <c r="AW102" i="26"/>
  <c r="AQ82" i="25" s="1"/>
  <c r="AQ83" i="25" s="1"/>
  <c r="AW8" i="26" s="1"/>
  <c r="AR11" i="26"/>
  <c r="AU73" i="26"/>
  <c r="AO60" i="25" s="1"/>
  <c r="AO61" i="25" s="1"/>
  <c r="AU7" i="26" s="1"/>
  <c r="L45" i="26"/>
  <c r="F38" i="25" s="1"/>
  <c r="F39" i="25" s="1"/>
  <c r="L6" i="26" s="1"/>
  <c r="AR44" i="26"/>
  <c r="L101" i="26"/>
  <c r="AQ73" i="26"/>
  <c r="AK60" i="25" s="1"/>
  <c r="AK61" i="25" s="1"/>
  <c r="AQ7" i="26" s="1"/>
  <c r="Z102" i="26"/>
  <c r="AS72" i="26"/>
  <c r="AK73" i="26"/>
  <c r="AE60" i="25" s="1"/>
  <c r="AE61" i="25" s="1"/>
  <c r="AK7" i="26" s="1"/>
  <c r="V14" i="26"/>
  <c r="P17" i="25" s="1"/>
  <c r="P18" i="25" s="1"/>
  <c r="V5" i="26" s="1"/>
  <c r="V11" i="26"/>
  <c r="Y73" i="26"/>
  <c r="AN72" i="26"/>
  <c r="T44" i="26"/>
  <c r="BA44" i="26"/>
  <c r="T45" i="26"/>
  <c r="N38" i="25" s="1"/>
  <c r="N39" i="25" s="1"/>
  <c r="T6" i="26" s="1"/>
  <c r="AI73" i="26"/>
  <c r="AC60" i="25" s="1"/>
  <c r="AC61" i="25" s="1"/>
  <c r="AI7" i="26" s="1"/>
  <c r="AX11" i="26"/>
  <c r="R73" i="26"/>
  <c r="L60" i="25" s="1"/>
  <c r="L61" i="25" s="1"/>
  <c r="R7" i="26" s="1"/>
  <c r="AT34" i="26"/>
  <c r="AC42" i="26"/>
  <c r="AC34" i="26"/>
  <c r="AC38" i="26"/>
  <c r="AC28" i="26"/>
  <c r="AC41" i="26"/>
  <c r="AC26" i="26"/>
  <c r="AC21" i="26"/>
  <c r="AC29" i="26"/>
  <c r="AC19" i="26"/>
  <c r="AD39" i="26"/>
  <c r="AD31" i="26"/>
  <c r="AD22" i="26"/>
  <c r="AD42" i="26"/>
  <c r="AD35" i="26"/>
  <c r="AD36" i="26"/>
  <c r="AD24" i="26"/>
  <c r="AD38" i="26"/>
  <c r="AD37" i="26"/>
  <c r="AD29" i="26"/>
  <c r="AD40" i="26"/>
  <c r="AD25" i="26"/>
  <c r="AD33" i="26"/>
  <c r="AD30" i="26"/>
  <c r="AD32" i="26"/>
  <c r="AD28" i="26"/>
  <c r="AD41" i="26"/>
  <c r="AD23" i="26"/>
  <c r="AD34" i="26"/>
  <c r="AD26" i="26"/>
  <c r="AD21" i="26"/>
  <c r="AD27" i="26"/>
  <c r="AD19" i="26"/>
  <c r="AD20" i="26"/>
  <c r="AV65" i="26"/>
  <c r="AV57" i="26"/>
  <c r="AV67" i="26"/>
  <c r="AV66" i="26"/>
  <c r="AV69" i="26"/>
  <c r="AV70" i="26"/>
  <c r="AV52" i="26"/>
  <c r="AV50" i="26"/>
  <c r="AV56" i="26"/>
  <c r="AV55" i="26"/>
  <c r="AV49" i="26"/>
  <c r="AV58" i="26"/>
  <c r="AV68" i="26"/>
  <c r="AV61" i="26"/>
  <c r="AV51" i="26"/>
  <c r="AV63" i="26"/>
  <c r="AV59" i="26"/>
  <c r="AV54" i="26"/>
  <c r="AV48" i="26"/>
  <c r="AV62" i="26"/>
  <c r="AV60" i="26"/>
  <c r="AV64" i="26"/>
  <c r="AV53" i="26"/>
  <c r="AV47" i="26"/>
  <c r="X19" i="25"/>
  <c r="X20" i="25" s="1"/>
  <c r="AP40" i="25"/>
  <c r="AP41" i="25" s="1"/>
  <c r="W19" i="25"/>
  <c r="W20" i="25" s="1"/>
  <c r="AI39" i="25"/>
  <c r="AO6" i="26" s="1"/>
  <c r="Z83" i="25"/>
  <c r="AF8" i="26" s="1"/>
  <c r="AE39" i="25"/>
  <c r="AK6" i="26" s="1"/>
  <c r="H39" i="25"/>
  <c r="N6" i="26" s="1"/>
  <c r="AI61" i="25"/>
  <c r="AO7" i="26" s="1"/>
  <c r="S83" i="25"/>
  <c r="Y8" i="26" s="1"/>
  <c r="W83" i="25"/>
  <c r="AC8" i="26" s="1"/>
  <c r="H61" i="25"/>
  <c r="N7" i="26" s="1"/>
  <c r="AF14" i="25"/>
  <c r="AL4" i="26" s="1"/>
  <c r="H83" i="25"/>
  <c r="N8" i="26" s="1"/>
  <c r="N18" i="25"/>
  <c r="T5" i="26" s="1"/>
  <c r="L83" i="25"/>
  <c r="R8" i="26" s="1"/>
  <c r="AG18" i="25"/>
  <c r="AM5" i="26" s="1"/>
  <c r="BG18" i="25"/>
  <c r="BM5" i="26" s="1"/>
  <c r="Q18" i="25"/>
  <c r="W5" i="26" s="1"/>
  <c r="AQ61" i="25"/>
  <c r="AW7" i="26" s="1"/>
  <c r="BG61" i="25"/>
  <c r="BM7" i="26" s="1"/>
  <c r="AA18" i="25"/>
  <c r="AG5" i="26" s="1"/>
  <c r="BG39" i="25"/>
  <c r="BM6" i="26" s="1"/>
  <c r="N61" i="25"/>
  <c r="T7" i="26" s="1"/>
  <c r="J39" i="25"/>
  <c r="P6" i="26" s="1"/>
  <c r="AL39" i="25"/>
  <c r="AR6" i="26" s="1"/>
  <c r="AM83" i="25"/>
  <c r="AS8" i="26" s="1"/>
  <c r="L18" i="25"/>
  <c r="R5" i="26" s="1"/>
  <c r="BG83" i="25"/>
  <c r="BM8" i="26" s="1"/>
  <c r="U83" i="25"/>
  <c r="AA8" i="26" s="1"/>
  <c r="AR18" i="25"/>
  <c r="AX5" i="26" s="1"/>
  <c r="P61" i="25"/>
  <c r="V7" i="26" s="1"/>
  <c r="I61" i="25"/>
  <c r="O7" i="26" s="1"/>
  <c r="AA83" i="25"/>
  <c r="AG8" i="26" s="1"/>
  <c r="X39" i="25"/>
  <c r="AD6" i="26" s="1"/>
  <c r="AR61" i="25"/>
  <c r="AX7" i="26" s="1"/>
  <c r="T18" i="25"/>
  <c r="Z5" i="26" s="1"/>
  <c r="R39" i="25"/>
  <c r="X6" i="26" s="1"/>
  <c r="P83" i="25"/>
  <c r="V8" i="26" s="1"/>
  <c r="I39" i="25"/>
  <c r="O6" i="26" s="1"/>
  <c r="X83" i="25"/>
  <c r="AD8" i="26" s="1"/>
  <c r="V61" i="25"/>
  <c r="AB7" i="26" s="1"/>
  <c r="AC83" i="25"/>
  <c r="AI8" i="26" s="1"/>
  <c r="I83" i="25"/>
  <c r="O8" i="26" s="1"/>
  <c r="X61" i="25"/>
  <c r="AD7" i="26" s="1"/>
  <c r="AN39" i="25"/>
  <c r="AT6" i="26" s="1"/>
  <c r="AE18" i="25"/>
  <c r="AK5" i="26" s="1"/>
  <c r="V83" i="25"/>
  <c r="AB8" i="26" s="1"/>
  <c r="K18" i="25"/>
  <c r="Q5" i="26" s="1"/>
  <c r="M39" i="25"/>
  <c r="S6" i="26" s="1"/>
  <c r="AB39" i="25"/>
  <c r="AH6" i="26" s="1"/>
  <c r="T83" i="25"/>
  <c r="Z8" i="26" s="1"/>
  <c r="AH18" i="25"/>
  <c r="AN5" i="26" s="1"/>
  <c r="AJ39" i="25"/>
  <c r="AP6" i="26" s="1"/>
  <c r="H18" i="25"/>
  <c r="N5" i="26" s="1"/>
  <c r="G83" i="25"/>
  <c r="M8" i="26" s="1"/>
  <c r="AN83" i="25"/>
  <c r="AT8" i="26" s="1"/>
  <c r="AE83" i="25"/>
  <c r="AK8" i="26" s="1"/>
  <c r="AB18" i="25"/>
  <c r="AH5" i="26" s="1"/>
  <c r="AJ83" i="25"/>
  <c r="AP8" i="26" s="1"/>
  <c r="Y61" i="25"/>
  <c r="AE7" i="26" s="1"/>
  <c r="O18" i="25"/>
  <c r="U5" i="26" s="1"/>
  <c r="M61" i="25"/>
  <c r="S7" i="26" s="1"/>
  <c r="AB61" i="25"/>
  <c r="AH7" i="26" s="1"/>
  <c r="AO39" i="25"/>
  <c r="AU6" i="26" s="1"/>
  <c r="AJ61" i="25"/>
  <c r="AP7" i="26" s="1"/>
  <c r="Z61" i="25"/>
  <c r="AF7" i="26" s="1"/>
  <c r="O39" i="25"/>
  <c r="U6" i="26" s="1"/>
  <c r="Z39" i="25"/>
  <c r="AF6" i="26" s="1"/>
  <c r="Y83" i="25"/>
  <c r="AE8" i="26" s="1"/>
  <c r="AP61" i="25"/>
  <c r="AV7" i="26" s="1"/>
  <c r="M18" i="25"/>
  <c r="S5" i="26" s="1"/>
  <c r="AN61" i="25"/>
  <c r="AT7" i="26" s="1"/>
  <c r="Z18" i="25"/>
  <c r="AF5" i="26" s="1"/>
  <c r="Y39" i="25"/>
  <c r="AE6" i="26" s="1"/>
  <c r="AD61" i="25"/>
  <c r="AJ7" i="26" s="1"/>
  <c r="S39" i="25"/>
  <c r="Y6" i="26" s="1"/>
  <c r="AV18" i="25"/>
  <c r="BB5" i="26" s="1"/>
  <c r="E84" i="25"/>
  <c r="E85" i="25" s="1"/>
  <c r="K8" i="26"/>
  <c r="E61" i="25"/>
  <c r="K7" i="26" s="1"/>
  <c r="E38" i="25"/>
  <c r="E103" i="25" s="1"/>
  <c r="E18" i="25"/>
  <c r="K5" i="26" s="1"/>
  <c r="E3" i="14"/>
  <c r="E12" i="14" s="1"/>
  <c r="E3" i="24"/>
  <c r="E3" i="23"/>
  <c r="I12" i="14"/>
  <c r="Y12" i="14"/>
  <c r="K12" i="14"/>
  <c r="AA12" i="14"/>
  <c r="BG12" i="14"/>
  <c r="M12" i="14"/>
  <c r="AD12" i="14"/>
  <c r="O10" i="14"/>
  <c r="AO12" i="14"/>
  <c r="AB12" i="14"/>
  <c r="AC12" i="14"/>
  <c r="Q10" i="14"/>
  <c r="AM12" i="14"/>
  <c r="AM14" i="14" s="1"/>
  <c r="P10" i="14"/>
  <c r="R10" i="14"/>
  <c r="S10" i="14"/>
  <c r="AK12" i="14"/>
  <c r="T10" i="14"/>
  <c r="AF12" i="14"/>
  <c r="U10" i="14"/>
  <c r="V10" i="14"/>
  <c r="AG12" i="14"/>
  <c r="L12" i="14"/>
  <c r="AH12" i="14"/>
  <c r="H12" i="14"/>
  <c r="X12" i="14"/>
  <c r="AE12" i="14"/>
  <c r="J12" i="14"/>
  <c r="Z12" i="14"/>
  <c r="BH29" i="24"/>
  <c r="BH31" i="24" s="1"/>
  <c r="AN16" i="14"/>
  <c r="AN18" i="14" s="1"/>
  <c r="AN19" i="14" s="1"/>
  <c r="AN21" i="14" s="1"/>
  <c r="V69" i="14"/>
  <c r="V11" i="14"/>
  <c r="AK4" i="23"/>
  <c r="AK42" i="23" s="1"/>
  <c r="AK72" i="14"/>
  <c r="AH11" i="14"/>
  <c r="AH69" i="14"/>
  <c r="H69" i="14"/>
  <c r="H11" i="14"/>
  <c r="X69" i="14"/>
  <c r="X11" i="14"/>
  <c r="AO16" i="14"/>
  <c r="AO18" i="14" s="1"/>
  <c r="AO19" i="14" s="1"/>
  <c r="AO21" i="14" s="1"/>
  <c r="AO72" i="14"/>
  <c r="G69" i="14"/>
  <c r="G11" i="14"/>
  <c r="I69" i="14"/>
  <c r="I11" i="14"/>
  <c r="K69" i="14"/>
  <c r="K11" i="14"/>
  <c r="AA69" i="14"/>
  <c r="AA11" i="14"/>
  <c r="BG69" i="14"/>
  <c r="BG11" i="14"/>
  <c r="AM21" i="14"/>
  <c r="AN6" i="23"/>
  <c r="AN74" i="14"/>
  <c r="AL6" i="23"/>
  <c r="AL74" i="14"/>
  <c r="AG11" i="14"/>
  <c r="AG69" i="14"/>
  <c r="Z69" i="14"/>
  <c r="Z11" i="14"/>
  <c r="AB11" i="14"/>
  <c r="AB69" i="14"/>
  <c r="M69" i="14"/>
  <c r="M11" i="14"/>
  <c r="AC11" i="14"/>
  <c r="AC69" i="14"/>
  <c r="AK5" i="23"/>
  <c r="AK184" i="23" s="1"/>
  <c r="AK73" i="14"/>
  <c r="L69" i="14"/>
  <c r="L11" i="14"/>
  <c r="N11" i="14"/>
  <c r="N69" i="14"/>
  <c r="AD11" i="14"/>
  <c r="AD69" i="14"/>
  <c r="AM6" i="23"/>
  <c r="AM74" i="14"/>
  <c r="W69" i="14"/>
  <c r="W11" i="14"/>
  <c r="O11" i="14"/>
  <c r="O69" i="14"/>
  <c r="AK6" i="24"/>
  <c r="AK13" i="24" s="1"/>
  <c r="AN4" i="23"/>
  <c r="AN183" i="23" s="1"/>
  <c r="AN185" i="23" s="1"/>
  <c r="AN186" i="23" s="1"/>
  <c r="AN72" i="14"/>
  <c r="F69" i="14"/>
  <c r="F11" i="14"/>
  <c r="P11" i="14"/>
  <c r="P69" i="14"/>
  <c r="AK17" i="14"/>
  <c r="Y69" i="14"/>
  <c r="Y11" i="14"/>
  <c r="Q11" i="14"/>
  <c r="Q69" i="14"/>
  <c r="AM4" i="23"/>
  <c r="AM72" i="14"/>
  <c r="J69" i="14"/>
  <c r="J11" i="14"/>
  <c r="R11" i="14"/>
  <c r="R69" i="14"/>
  <c r="S11" i="14"/>
  <c r="S69" i="14"/>
  <c r="AE11" i="14"/>
  <c r="AE69" i="14"/>
  <c r="AL4" i="23"/>
  <c r="AL183" i="23" s="1"/>
  <c r="AL185" i="23" s="1"/>
  <c r="AL186" i="23" s="1"/>
  <c r="AL72" i="14"/>
  <c r="T69" i="14"/>
  <c r="T11" i="14"/>
  <c r="U69" i="14"/>
  <c r="U11" i="14"/>
  <c r="AF11" i="14"/>
  <c r="AF69" i="14"/>
  <c r="R7" i="14"/>
  <c r="R74" i="14" s="1"/>
  <c r="R6" i="14"/>
  <c r="R73" i="14" s="1"/>
  <c r="R9" i="14"/>
  <c r="R5" i="14"/>
  <c r="R72" i="14" s="1"/>
  <c r="R8" i="14"/>
  <c r="BG6" i="14"/>
  <c r="BG73" i="14" s="1"/>
  <c r="BG7" i="14"/>
  <c r="BG74" i="14" s="1"/>
  <c r="BG9" i="14"/>
  <c r="BG5" i="14"/>
  <c r="BG72" i="14" s="1"/>
  <c r="BG8" i="14"/>
  <c r="T7" i="14"/>
  <c r="T74" i="14" s="1"/>
  <c r="T6" i="14"/>
  <c r="T73" i="14" s="1"/>
  <c r="T9" i="14"/>
  <c r="T5" i="14"/>
  <c r="T72" i="14" s="1"/>
  <c r="T8" i="14"/>
  <c r="G6" i="14"/>
  <c r="G73" i="14" s="1"/>
  <c r="G81" i="14" s="1"/>
  <c r="G9" i="14"/>
  <c r="G5" i="14"/>
  <c r="G10" i="14" s="1"/>
  <c r="G7" i="14"/>
  <c r="G74" i="14" s="1"/>
  <c r="G8" i="14"/>
  <c r="W7" i="14"/>
  <c r="W74" i="14" s="1"/>
  <c r="W6" i="14"/>
  <c r="W73" i="14" s="1"/>
  <c r="W9" i="14"/>
  <c r="W5" i="14"/>
  <c r="W72" i="14" s="1"/>
  <c r="W8" i="14"/>
  <c r="AK5" i="24"/>
  <c r="AK3" i="22"/>
  <c r="S7" i="14"/>
  <c r="S74" i="14" s="1"/>
  <c r="S6" i="14"/>
  <c r="S73" i="14" s="1"/>
  <c r="S9" i="14"/>
  <c r="S5" i="14"/>
  <c r="S72" i="14" s="1"/>
  <c r="S8" i="14"/>
  <c r="Y6" i="14"/>
  <c r="Y73" i="14" s="1"/>
  <c r="Y9" i="14"/>
  <c r="Y5" i="14"/>
  <c r="Y72" i="14" s="1"/>
  <c r="Y8" i="14"/>
  <c r="Y7" i="14"/>
  <c r="Y74" i="14" s="1"/>
  <c r="J9" i="14"/>
  <c r="J5" i="14"/>
  <c r="J10" i="14" s="1"/>
  <c r="J8" i="14"/>
  <c r="J7" i="14"/>
  <c r="J74" i="14" s="1"/>
  <c r="J6" i="14"/>
  <c r="J73" i="14" s="1"/>
  <c r="Z9" i="14"/>
  <c r="Z5" i="14"/>
  <c r="Z72" i="14" s="1"/>
  <c r="Z8" i="14"/>
  <c r="Z7" i="14"/>
  <c r="Z74" i="14" s="1"/>
  <c r="Z6" i="14"/>
  <c r="Z73" i="14" s="1"/>
  <c r="I6" i="14"/>
  <c r="I73" i="14" s="1"/>
  <c r="I81" i="14" s="1"/>
  <c r="I9" i="14"/>
  <c r="I5" i="14"/>
  <c r="I10" i="14" s="1"/>
  <c r="I8" i="14"/>
  <c r="I7" i="14"/>
  <c r="I74" i="14" s="1"/>
  <c r="K9" i="14"/>
  <c r="K5" i="14"/>
  <c r="K72" i="14" s="1"/>
  <c r="K6" i="14"/>
  <c r="K73" i="14" s="1"/>
  <c r="K8" i="14"/>
  <c r="K7" i="14"/>
  <c r="K74" i="14" s="1"/>
  <c r="AA9" i="14"/>
  <c r="AA5" i="14"/>
  <c r="AA72" i="14" s="1"/>
  <c r="AA8" i="14"/>
  <c r="AA6" i="14"/>
  <c r="AA73" i="14" s="1"/>
  <c r="AA81" i="14" s="1"/>
  <c r="AA7" i="14"/>
  <c r="AA74" i="14" s="1"/>
  <c r="L9" i="14"/>
  <c r="L5" i="14"/>
  <c r="L72" i="14" s="1"/>
  <c r="L8" i="14"/>
  <c r="L7" i="14"/>
  <c r="L74" i="14" s="1"/>
  <c r="L6" i="14"/>
  <c r="L73" i="14" s="1"/>
  <c r="AB9" i="14"/>
  <c r="AB5" i="14"/>
  <c r="AB72" i="14" s="1"/>
  <c r="AB8" i="14"/>
  <c r="AB7" i="14"/>
  <c r="AB6" i="14"/>
  <c r="AB73" i="14" s="1"/>
  <c r="AE8" i="14"/>
  <c r="AE5" i="14"/>
  <c r="AE72" i="14" s="1"/>
  <c r="AE7" i="14"/>
  <c r="AE74" i="14" s="1"/>
  <c r="AE6" i="14"/>
  <c r="AE73" i="14" s="1"/>
  <c r="AE9" i="14"/>
  <c r="X6" i="14"/>
  <c r="X73" i="14" s="1"/>
  <c r="X9" i="14"/>
  <c r="X5" i="14"/>
  <c r="X10" i="14" s="1"/>
  <c r="X8" i="14"/>
  <c r="X7" i="14"/>
  <c r="X74" i="14" s="1"/>
  <c r="M9" i="14"/>
  <c r="M5" i="14"/>
  <c r="M72" i="14" s="1"/>
  <c r="M6" i="14"/>
  <c r="M73" i="14" s="1"/>
  <c r="M8" i="14"/>
  <c r="M7" i="14"/>
  <c r="M74" i="14" s="1"/>
  <c r="AC9" i="14"/>
  <c r="AC5" i="14"/>
  <c r="AC72" i="14" s="1"/>
  <c r="AC6" i="14"/>
  <c r="AC73" i="14" s="1"/>
  <c r="AC8" i="14"/>
  <c r="AC7" i="14"/>
  <c r="AF8" i="14"/>
  <c r="AF7" i="14"/>
  <c r="AF74" i="14" s="1"/>
  <c r="AF6" i="14"/>
  <c r="AF73" i="14" s="1"/>
  <c r="AF9" i="14"/>
  <c r="AF5" i="14"/>
  <c r="AF72" i="14" s="1"/>
  <c r="AK16" i="14"/>
  <c r="AK18" i="14" s="1"/>
  <c r="AK19" i="14" s="1"/>
  <c r="AK21" i="14" s="1"/>
  <c r="H6" i="14"/>
  <c r="H73" i="14" s="1"/>
  <c r="H81" i="14" s="1"/>
  <c r="H9" i="14"/>
  <c r="H5" i="14"/>
  <c r="H72" i="14" s="1"/>
  <c r="H8" i="14"/>
  <c r="H7" i="14"/>
  <c r="H74" i="14" s="1"/>
  <c r="N8" i="14"/>
  <c r="N7" i="14"/>
  <c r="N74" i="14" s="1"/>
  <c r="N6" i="14"/>
  <c r="N73" i="14" s="1"/>
  <c r="N81" i="14" s="1"/>
  <c r="N9" i="14"/>
  <c r="N5" i="14"/>
  <c r="N72" i="14" s="1"/>
  <c r="AD8" i="14"/>
  <c r="AD7" i="14"/>
  <c r="AD74" i="14" s="1"/>
  <c r="AD6" i="14"/>
  <c r="AD73" i="14" s="1"/>
  <c r="AD9" i="14"/>
  <c r="AD5" i="14"/>
  <c r="AD72" i="14" s="1"/>
  <c r="AG8" i="14"/>
  <c r="AG9" i="14"/>
  <c r="AG7" i="14"/>
  <c r="AG74" i="14" s="1"/>
  <c r="AG5" i="14"/>
  <c r="AG72" i="14" s="1"/>
  <c r="AG6" i="14"/>
  <c r="BK31" i="24"/>
  <c r="U7" i="14"/>
  <c r="U74" i="14" s="1"/>
  <c r="U6" i="14"/>
  <c r="U73" i="14" s="1"/>
  <c r="U8" i="14"/>
  <c r="U9" i="14"/>
  <c r="U5" i="14"/>
  <c r="U72" i="14" s="1"/>
  <c r="F6" i="14"/>
  <c r="F73" i="14" s="1"/>
  <c r="F9" i="14"/>
  <c r="F5" i="14"/>
  <c r="F72" i="14" s="1"/>
  <c r="F8" i="14"/>
  <c r="F7" i="14"/>
  <c r="F74" i="14" s="1"/>
  <c r="O5" i="14"/>
  <c r="O72" i="14" s="1"/>
  <c r="O8" i="14"/>
  <c r="O7" i="14"/>
  <c r="O74" i="14" s="1"/>
  <c r="O6" i="14"/>
  <c r="O73" i="14" s="1"/>
  <c r="O9" i="14"/>
  <c r="AH7" i="14"/>
  <c r="AH74" i="14" s="1"/>
  <c r="AH6" i="14"/>
  <c r="AH73" i="14" s="1"/>
  <c r="AH9" i="14"/>
  <c r="AH5" i="14"/>
  <c r="AH72" i="14" s="1"/>
  <c r="AH8" i="14"/>
  <c r="AL16" i="14"/>
  <c r="AL18" i="14" s="1"/>
  <c r="AL19" i="14" s="1"/>
  <c r="AL21" i="14" s="1"/>
  <c r="P8" i="14"/>
  <c r="P7" i="14"/>
  <c r="P74" i="14" s="1"/>
  <c r="P6" i="14"/>
  <c r="P73" i="14" s="1"/>
  <c r="P9" i="14"/>
  <c r="P5" i="14"/>
  <c r="P72" i="14" s="1"/>
  <c r="V6" i="14"/>
  <c r="V73" i="14" s="1"/>
  <c r="V9" i="14"/>
  <c r="V5" i="14"/>
  <c r="V72" i="14" s="1"/>
  <c r="V8" i="14"/>
  <c r="V7" i="14"/>
  <c r="V74" i="14" s="1"/>
  <c r="Q8" i="14"/>
  <c r="Q9" i="14"/>
  <c r="Q7" i="14"/>
  <c r="Q74" i="14" s="1"/>
  <c r="Q5" i="14"/>
  <c r="Q72" i="14" s="1"/>
  <c r="Q6" i="14"/>
  <c r="Q73" i="14" s="1"/>
  <c r="BI18" i="24"/>
  <c r="BI19" i="24" s="1"/>
  <c r="BI20" i="24" s="1"/>
  <c r="BI21" i="24" s="1"/>
  <c r="BI32" i="24"/>
  <c r="BI34" i="24" s="1"/>
  <c r="BI35" i="24" s="1"/>
  <c r="BI31" i="24"/>
  <c r="BK18" i="24"/>
  <c r="BK19" i="24" s="1"/>
  <c r="BK20" i="24" s="1"/>
  <c r="BK21" i="24" s="1"/>
  <c r="BJ18" i="24"/>
  <c r="BJ19" i="24" s="1"/>
  <c r="BJ20" i="24" s="1"/>
  <c r="BJ21" i="24" s="1"/>
  <c r="BK32" i="24"/>
  <c r="BK34" i="24" s="1"/>
  <c r="BK35" i="24" s="1"/>
  <c r="AN184" i="23"/>
  <c r="AO6" i="23"/>
  <c r="AO4" i="23"/>
  <c r="AK7" i="24"/>
  <c r="BH19" i="24"/>
  <c r="BH20" i="24" s="1"/>
  <c r="BH21" i="24" s="1"/>
  <c r="BJ29" i="24"/>
  <c r="BJ31" i="24" s="1"/>
  <c r="BJ32" i="24"/>
  <c r="BH34" i="24"/>
  <c r="BH35" i="24" s="1"/>
  <c r="BH33" i="24"/>
  <c r="Q33" i="23"/>
  <c r="T18" i="23"/>
  <c r="T27" i="23"/>
  <c r="T29" i="23"/>
  <c r="T23" i="23"/>
  <c r="T26" i="23"/>
  <c r="T28" i="23"/>
  <c r="T25" i="23"/>
  <c r="T22" i="23"/>
  <c r="T20" i="23"/>
  <c r="T30" i="23"/>
  <c r="T21" i="23"/>
  <c r="T19" i="23"/>
  <c r="V29" i="23"/>
  <c r="V23" i="23"/>
  <c r="V26" i="23"/>
  <c r="V27" i="23"/>
  <c r="V28" i="23"/>
  <c r="V25" i="23"/>
  <c r="V22" i="23"/>
  <c r="V20" i="23"/>
  <c r="V19" i="23"/>
  <c r="V30" i="23"/>
  <c r="V21" i="23"/>
  <c r="V18" i="23"/>
  <c r="U27" i="23"/>
  <c r="U23" i="23"/>
  <c r="U29" i="23"/>
  <c r="U26" i="23"/>
  <c r="U28" i="23"/>
  <c r="U25" i="23"/>
  <c r="U22" i="23"/>
  <c r="U20" i="23"/>
  <c r="U18" i="23"/>
  <c r="U30" i="23"/>
  <c r="U21" i="23"/>
  <c r="U19" i="23"/>
  <c r="S18" i="23"/>
  <c r="S27" i="23"/>
  <c r="S29" i="23"/>
  <c r="S23" i="23"/>
  <c r="S26" i="23"/>
  <c r="S28" i="23"/>
  <c r="S20" i="23"/>
  <c r="S25" i="23"/>
  <c r="S22" i="23"/>
  <c r="S30" i="23"/>
  <c r="S21" i="23"/>
  <c r="S19" i="23"/>
  <c r="R19" i="23"/>
  <c r="R18" i="23"/>
  <c r="R30" i="23"/>
  <c r="R27" i="23"/>
  <c r="R29" i="23"/>
  <c r="R23" i="23"/>
  <c r="R26" i="23"/>
  <c r="R28" i="23"/>
  <c r="R20" i="23"/>
  <c r="R25" i="23"/>
  <c r="R22" i="23"/>
  <c r="R21" i="23"/>
  <c r="Q30" i="23"/>
  <c r="Q21" i="23"/>
  <c r="Q19" i="23"/>
  <c r="Q18" i="23"/>
  <c r="Q27" i="23"/>
  <c r="Q29" i="23"/>
  <c r="Q23" i="23"/>
  <c r="Q26" i="23"/>
  <c r="Q28" i="23"/>
  <c r="Q25" i="23"/>
  <c r="Q22" i="23"/>
  <c r="Q20" i="23"/>
  <c r="O21" i="23"/>
  <c r="O19" i="23"/>
  <c r="O30" i="23"/>
  <c r="O18" i="23"/>
  <c r="O27" i="23"/>
  <c r="O29" i="23"/>
  <c r="O23" i="23"/>
  <c r="O26" i="23"/>
  <c r="O28" i="23"/>
  <c r="O25" i="23"/>
  <c r="O22" i="23"/>
  <c r="O20" i="23"/>
  <c r="P19" i="23"/>
  <c r="P30" i="23"/>
  <c r="P21" i="23"/>
  <c r="P18" i="23"/>
  <c r="P27" i="23"/>
  <c r="P29" i="23"/>
  <c r="P23" i="23"/>
  <c r="P28" i="23"/>
  <c r="P26" i="23"/>
  <c r="P25" i="23"/>
  <c r="P22" i="23"/>
  <c r="P20" i="23"/>
  <c r="O32" i="23"/>
  <c r="O33" i="23"/>
  <c r="E52" i="22"/>
  <c r="F52" i="22"/>
  <c r="BG7" i="18"/>
  <c r="BG4" i="18"/>
  <c r="BG10" i="18" s="1"/>
  <c r="BG14" i="18" s="1"/>
  <c r="AI3" i="14"/>
  <c r="AI17" i="18"/>
  <c r="J17" i="18"/>
  <c r="Z17" i="18"/>
  <c r="AG5" i="18"/>
  <c r="AH5" i="18"/>
  <c r="AI5" i="18"/>
  <c r="AI7" i="18"/>
  <c r="S17" i="18"/>
  <c r="AI16" i="18"/>
  <c r="AI10" i="18"/>
  <c r="AE4" i="18"/>
  <c r="AE17" i="18" s="1"/>
  <c r="AF4" i="18"/>
  <c r="AF17" i="18" s="1"/>
  <c r="AG4" i="18"/>
  <c r="AG17" i="18" s="1"/>
  <c r="AH4" i="18"/>
  <c r="AH17" i="18" s="1"/>
  <c r="AE7" i="18"/>
  <c r="AF7" i="18"/>
  <c r="S10" i="18"/>
  <c r="E3" i="18"/>
  <c r="E4" i="18" s="1"/>
  <c r="E17" i="18" s="1"/>
  <c r="J10" i="18"/>
  <c r="Z10" i="18"/>
  <c r="H4" i="18"/>
  <c r="H17" i="18" s="1"/>
  <c r="Y5" i="18"/>
  <c r="Z5" i="18"/>
  <c r="AA5" i="18"/>
  <c r="Z7" i="18"/>
  <c r="Q4" i="18"/>
  <c r="Q17" i="18" s="1"/>
  <c r="Y4" i="18"/>
  <c r="Y17" i="18" s="1"/>
  <c r="P5" i="18"/>
  <c r="O4" i="18"/>
  <c r="O17" i="18" s="1"/>
  <c r="P4" i="18"/>
  <c r="P17" i="18" s="1"/>
  <c r="Q5" i="18"/>
  <c r="V5" i="18"/>
  <c r="W5" i="18"/>
  <c r="X5" i="18"/>
  <c r="X4" i="18"/>
  <c r="X17" i="18" s="1"/>
  <c r="F5" i="18"/>
  <c r="G5" i="18"/>
  <c r="H5" i="18"/>
  <c r="J5" i="18"/>
  <c r="O7" i="18"/>
  <c r="K5" i="18"/>
  <c r="N5" i="18"/>
  <c r="A45" i="19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R4" i="18"/>
  <c r="R17" i="18" s="1"/>
  <c r="I5" i="18"/>
  <c r="R7" i="18"/>
  <c r="T4" i="18"/>
  <c r="T17" i="18" s="1"/>
  <c r="T7" i="18"/>
  <c r="U4" i="18"/>
  <c r="U17" i="18" s="1"/>
  <c r="L5" i="18"/>
  <c r="AB5" i="18"/>
  <c r="U7" i="18"/>
  <c r="F4" i="18"/>
  <c r="F17" i="18" s="1"/>
  <c r="V4" i="18"/>
  <c r="V17" i="18" s="1"/>
  <c r="M5" i="18"/>
  <c r="AC5" i="18"/>
  <c r="G4" i="18"/>
  <c r="G17" i="18" s="1"/>
  <c r="W4" i="18"/>
  <c r="W17" i="18" s="1"/>
  <c r="AD5" i="18"/>
  <c r="I4" i="18"/>
  <c r="I17" i="18" s="1"/>
  <c r="S7" i="18"/>
  <c r="J7" i="18"/>
  <c r="K4" i="18"/>
  <c r="K17" i="18" s="1"/>
  <c r="AA4" i="18"/>
  <c r="AA17" i="18" s="1"/>
  <c r="L4" i="18"/>
  <c r="L17" i="18" s="1"/>
  <c r="AB4" i="18"/>
  <c r="AB17" i="18" s="1"/>
  <c r="S5" i="18"/>
  <c r="M4" i="18"/>
  <c r="M17" i="18" s="1"/>
  <c r="AC4" i="18"/>
  <c r="AC17" i="18" s="1"/>
  <c r="N4" i="18"/>
  <c r="N17" i="18" s="1"/>
  <c r="AD4" i="18"/>
  <c r="AD17" i="18" s="1"/>
  <c r="O5" i="26" l="1"/>
  <c r="I19" i="25"/>
  <c r="I20" i="25" s="1"/>
  <c r="AT39" i="26"/>
  <c r="AT42" i="26"/>
  <c r="AT31" i="26"/>
  <c r="AY101" i="26"/>
  <c r="E5" i="14"/>
  <c r="E10" i="14" s="1"/>
  <c r="E6" i="14"/>
  <c r="E7" i="14"/>
  <c r="E8" i="14"/>
  <c r="AN19" i="25"/>
  <c r="AN20" i="25" s="1"/>
  <c r="BB44" i="26"/>
  <c r="BB102" i="26"/>
  <c r="AV82" i="25" s="1"/>
  <c r="AV83" i="25" s="1"/>
  <c r="BB8" i="26" s="1"/>
  <c r="AC35" i="26"/>
  <c r="AY44" i="26"/>
  <c r="BB72" i="26"/>
  <c r="L102" i="26"/>
  <c r="F82" i="25" s="1"/>
  <c r="F83" i="25" s="1"/>
  <c r="L8" i="26" s="1"/>
  <c r="M22" i="26"/>
  <c r="M25" i="26"/>
  <c r="M29" i="26"/>
  <c r="M38" i="26"/>
  <c r="G19" i="25"/>
  <c r="G20" i="25" s="1"/>
  <c r="AT28" i="26"/>
  <c r="L73" i="26"/>
  <c r="F60" i="25" s="1"/>
  <c r="F61" i="25" s="1"/>
  <c r="L7" i="26" s="1"/>
  <c r="BB11" i="26"/>
  <c r="AT3" i="25"/>
  <c r="G12" i="14"/>
  <c r="M42" i="26"/>
  <c r="AY73" i="26"/>
  <c r="AS60" i="25" s="1"/>
  <c r="AS61" i="25" s="1"/>
  <c r="AY7" i="26" s="1"/>
  <c r="AY98" i="26" s="1"/>
  <c r="BB45" i="26"/>
  <c r="AV38" i="25" s="1"/>
  <c r="AV39" i="25" s="1"/>
  <c r="BB6" i="26" s="1"/>
  <c r="BB69" i="26" s="1"/>
  <c r="AY72" i="26"/>
  <c r="AY45" i="26"/>
  <c r="AS38" i="25" s="1"/>
  <c r="AS39" i="25" s="1"/>
  <c r="AY6" i="26" s="1"/>
  <c r="AY54" i="26" s="1"/>
  <c r="AW4" i="25"/>
  <c r="AW14" i="25" s="1"/>
  <c r="BC4" i="26" s="1"/>
  <c r="BC3" i="26"/>
  <c r="AY102" i="26"/>
  <c r="AS82" i="25" s="1"/>
  <c r="AS83" i="25" s="1"/>
  <c r="AY8" i="26" s="1"/>
  <c r="AY3" i="13"/>
  <c r="AX3" i="25"/>
  <c r="AT30" i="26"/>
  <c r="AT27" i="26"/>
  <c r="U19" i="25"/>
  <c r="U20" i="25" s="1"/>
  <c r="AA20" i="26"/>
  <c r="AA23" i="26"/>
  <c r="AA26" i="26"/>
  <c r="AA22" i="26"/>
  <c r="AA28" i="26"/>
  <c r="AA34" i="26"/>
  <c r="AT21" i="26"/>
  <c r="AA41" i="26"/>
  <c r="AT32" i="26"/>
  <c r="AA40" i="26"/>
  <c r="AA36" i="26"/>
  <c r="AA25" i="26"/>
  <c r="AA27" i="26"/>
  <c r="AA19" i="26"/>
  <c r="AA39" i="26"/>
  <c r="AA37" i="26"/>
  <c r="AA38" i="26"/>
  <c r="M36" i="26"/>
  <c r="AA35" i="26"/>
  <c r="AQ37" i="26"/>
  <c r="AA24" i="26"/>
  <c r="AA30" i="26"/>
  <c r="AA21" i="26"/>
  <c r="AA32" i="26"/>
  <c r="AC33" i="26"/>
  <c r="AA29" i="26"/>
  <c r="AA33" i="26"/>
  <c r="AA31" i="26"/>
  <c r="AQ19" i="26"/>
  <c r="AQ40" i="26"/>
  <c r="AQ20" i="26"/>
  <c r="AQ38" i="26"/>
  <c r="AQ35" i="26"/>
  <c r="E62" i="25"/>
  <c r="E63" i="25" s="1"/>
  <c r="AQ23" i="26"/>
  <c r="AQ34" i="26"/>
  <c r="AQ39" i="26"/>
  <c r="AQ33" i="26"/>
  <c r="AQ28" i="26"/>
  <c r="AQ31" i="26"/>
  <c r="AT41" i="26"/>
  <c r="AQ21" i="26"/>
  <c r="AQ41" i="26"/>
  <c r="AT22" i="26"/>
  <c r="AQ24" i="26"/>
  <c r="AQ32" i="26"/>
  <c r="AQ26" i="26"/>
  <c r="AT25" i="26"/>
  <c r="AQ22" i="26"/>
  <c r="AQ36" i="26"/>
  <c r="AK19" i="25"/>
  <c r="AK20" i="25" s="1"/>
  <c r="AQ30" i="26"/>
  <c r="AQ25" i="26"/>
  <c r="AQ27" i="26"/>
  <c r="AQ29" i="26"/>
  <c r="AT23" i="26"/>
  <c r="M27" i="26"/>
  <c r="M34" i="26"/>
  <c r="AC23" i="26"/>
  <c r="AC25" i="26"/>
  <c r="M41" i="26"/>
  <c r="M35" i="26"/>
  <c r="M21" i="26"/>
  <c r="M32" i="26"/>
  <c r="AC22" i="26"/>
  <c r="M31" i="26"/>
  <c r="M33" i="26"/>
  <c r="AC32" i="26"/>
  <c r="M23" i="26"/>
  <c r="AC30" i="26"/>
  <c r="M26" i="26"/>
  <c r="AC40" i="26"/>
  <c r="M28" i="26"/>
  <c r="AC27" i="26"/>
  <c r="M30" i="26"/>
  <c r="AC39" i="26"/>
  <c r="AT29" i="26"/>
  <c r="M40" i="26"/>
  <c r="AC37" i="26"/>
  <c r="AT40" i="26"/>
  <c r="M24" i="26"/>
  <c r="AC31" i="26"/>
  <c r="AC24" i="26"/>
  <c r="AT37" i="26"/>
  <c r="M20" i="26"/>
  <c r="M39" i="26"/>
  <c r="AC20" i="26"/>
  <c r="AT36" i="26"/>
  <c r="M19" i="26"/>
  <c r="K42" i="26"/>
  <c r="K26" i="26"/>
  <c r="K23" i="26"/>
  <c r="K41" i="26"/>
  <c r="K25" i="26"/>
  <c r="K40" i="26"/>
  <c r="K39" i="26"/>
  <c r="K38" i="26"/>
  <c r="K24" i="26"/>
  <c r="K22" i="26"/>
  <c r="K37" i="26"/>
  <c r="K21" i="26"/>
  <c r="K27" i="26"/>
  <c r="K36" i="26"/>
  <c r="K20" i="26"/>
  <c r="K35" i="26"/>
  <c r="K19" i="26"/>
  <c r="K34" i="26"/>
  <c r="K33" i="26"/>
  <c r="K32" i="26"/>
  <c r="K31" i="26"/>
  <c r="K30" i="26"/>
  <c r="K29" i="26"/>
  <c r="K28" i="26"/>
  <c r="K98" i="26"/>
  <c r="K82" i="26"/>
  <c r="K96" i="26"/>
  <c r="K80" i="26"/>
  <c r="K95" i="26"/>
  <c r="K94" i="26"/>
  <c r="K97" i="26"/>
  <c r="K81" i="26"/>
  <c r="K79" i="26"/>
  <c r="K78" i="26"/>
  <c r="K83" i="26"/>
  <c r="K93" i="26"/>
  <c r="K77" i="26"/>
  <c r="K91" i="26"/>
  <c r="K92" i="26"/>
  <c r="K76" i="26"/>
  <c r="K75" i="26"/>
  <c r="K90" i="26"/>
  <c r="K87" i="26"/>
  <c r="K89" i="26"/>
  <c r="K88" i="26"/>
  <c r="K86" i="26"/>
  <c r="K85" i="26"/>
  <c r="K84" i="26"/>
  <c r="K119" i="26"/>
  <c r="K118" i="26"/>
  <c r="K116" i="26"/>
  <c r="K117" i="26"/>
  <c r="K115" i="26"/>
  <c r="K114" i="26"/>
  <c r="K108" i="26"/>
  <c r="K113" i="26"/>
  <c r="K112" i="26"/>
  <c r="K127" i="26"/>
  <c r="K111" i="26"/>
  <c r="K126" i="26"/>
  <c r="K110" i="26"/>
  <c r="K104" i="26"/>
  <c r="K125" i="26"/>
  <c r="K109" i="26"/>
  <c r="K124" i="26"/>
  <c r="K123" i="26"/>
  <c r="K107" i="26"/>
  <c r="K120" i="26"/>
  <c r="K122" i="26"/>
  <c r="K106" i="26"/>
  <c r="K121" i="26"/>
  <c r="K105" i="26"/>
  <c r="AT38" i="26"/>
  <c r="AL11" i="26"/>
  <c r="AL14" i="26"/>
  <c r="AF17" i="25" s="1"/>
  <c r="AF18" i="25" s="1"/>
  <c r="AL5" i="26" s="1"/>
  <c r="AL102" i="26"/>
  <c r="AF82" i="25" s="1"/>
  <c r="AF83" i="25" s="1"/>
  <c r="AL8" i="26" s="1"/>
  <c r="AL72" i="26"/>
  <c r="AL44" i="26"/>
  <c r="AL73" i="26"/>
  <c r="AF60" i="25" s="1"/>
  <c r="AF61" i="25" s="1"/>
  <c r="AL7" i="26" s="1"/>
  <c r="AL45" i="26"/>
  <c r="AF38" i="25" s="1"/>
  <c r="AF39" i="25" s="1"/>
  <c r="AL6" i="26" s="1"/>
  <c r="AL101" i="26"/>
  <c r="AT19" i="26"/>
  <c r="AT35" i="26"/>
  <c r="AD18" i="26"/>
  <c r="AT20" i="26"/>
  <c r="AT24" i="26"/>
  <c r="AT26" i="26"/>
  <c r="AH124" i="26"/>
  <c r="AH116" i="26"/>
  <c r="AH121" i="26"/>
  <c r="AH126" i="26"/>
  <c r="AH118" i="26"/>
  <c r="AH123" i="26"/>
  <c r="AH122" i="26"/>
  <c r="AH117" i="26"/>
  <c r="AH114" i="26"/>
  <c r="AH111" i="26"/>
  <c r="AH109" i="26"/>
  <c r="AH113" i="26"/>
  <c r="AH125" i="26"/>
  <c r="AH127" i="26"/>
  <c r="AH107" i="26"/>
  <c r="AH115" i="26"/>
  <c r="AH105" i="26"/>
  <c r="AH120" i="26"/>
  <c r="AH104" i="26"/>
  <c r="AH119" i="26"/>
  <c r="AH108" i="26"/>
  <c r="AH112" i="26"/>
  <c r="AH110" i="26"/>
  <c r="AH106" i="26"/>
  <c r="Y50" i="26"/>
  <c r="Y65" i="26"/>
  <c r="Y64" i="26"/>
  <c r="Y66" i="26"/>
  <c r="Y69" i="26"/>
  <c r="Y70" i="26"/>
  <c r="Y54" i="26"/>
  <c r="Y48" i="26"/>
  <c r="Y52" i="26"/>
  <c r="Y67" i="26"/>
  <c r="Y51" i="26"/>
  <c r="Y63" i="26"/>
  <c r="Y56" i="26"/>
  <c r="Y57" i="26"/>
  <c r="Y62" i="26"/>
  <c r="Y55" i="26"/>
  <c r="Y68" i="26"/>
  <c r="Y60" i="26"/>
  <c r="Y49" i="26"/>
  <c r="Y58" i="26"/>
  <c r="Y61" i="26"/>
  <c r="Y53" i="26"/>
  <c r="Y47" i="26"/>
  <c r="Y59" i="26"/>
  <c r="AN69" i="26"/>
  <c r="AN61" i="26"/>
  <c r="AN63" i="26"/>
  <c r="AN70" i="26"/>
  <c r="AN62" i="26"/>
  <c r="AN60" i="26"/>
  <c r="AN68" i="26"/>
  <c r="AN67" i="26"/>
  <c r="AN64" i="26"/>
  <c r="AN59" i="26"/>
  <c r="AN53" i="26"/>
  <c r="AN52" i="26"/>
  <c r="AN54" i="26"/>
  <c r="AN58" i="26"/>
  <c r="AN48" i="26"/>
  <c r="AN47" i="26"/>
  <c r="AN66" i="26"/>
  <c r="AN51" i="26"/>
  <c r="AN65" i="26"/>
  <c r="AN50" i="26"/>
  <c r="AN56" i="26"/>
  <c r="AN55" i="26"/>
  <c r="AN57" i="26"/>
  <c r="AN49" i="26"/>
  <c r="Z93" i="26"/>
  <c r="Z95" i="26"/>
  <c r="Z90" i="26"/>
  <c r="Z82" i="26"/>
  <c r="Z79" i="26"/>
  <c r="Z75" i="26"/>
  <c r="Z97" i="26"/>
  <c r="Z98" i="26"/>
  <c r="Z94" i="26"/>
  <c r="Z83" i="26"/>
  <c r="Z77" i="26"/>
  <c r="Z91" i="26"/>
  <c r="Z87" i="26"/>
  <c r="Z92" i="26"/>
  <c r="Z80" i="26"/>
  <c r="Z89" i="26"/>
  <c r="Z85" i="26"/>
  <c r="Z84" i="26"/>
  <c r="Z76" i="26"/>
  <c r="Z86" i="26"/>
  <c r="Z88" i="26"/>
  <c r="Z96" i="26"/>
  <c r="Z81" i="26"/>
  <c r="Z78" i="26"/>
  <c r="X123" i="26"/>
  <c r="X115" i="26"/>
  <c r="X120" i="26"/>
  <c r="X125" i="26"/>
  <c r="X117" i="26"/>
  <c r="X122" i="26"/>
  <c r="X124" i="26"/>
  <c r="X110" i="26"/>
  <c r="X126" i="26"/>
  <c r="X127" i="26"/>
  <c r="X116" i="26"/>
  <c r="X106" i="26"/>
  <c r="X111" i="26"/>
  <c r="X104" i="26"/>
  <c r="X109" i="26"/>
  <c r="X119" i="26"/>
  <c r="X107" i="26"/>
  <c r="X112" i="26"/>
  <c r="X121" i="26"/>
  <c r="X105" i="26"/>
  <c r="X113" i="26"/>
  <c r="X114" i="26"/>
  <c r="X108" i="26"/>
  <c r="X118" i="26"/>
  <c r="AI124" i="26"/>
  <c r="AI116" i="26"/>
  <c r="AI108" i="26"/>
  <c r="AI121" i="26"/>
  <c r="AI113" i="26"/>
  <c r="AI126" i="26"/>
  <c r="AI118" i="26"/>
  <c r="AI110" i="26"/>
  <c r="AI123" i="26"/>
  <c r="AI120" i="26"/>
  <c r="AI117" i="26"/>
  <c r="AI115" i="26"/>
  <c r="AI125" i="26"/>
  <c r="AI119" i="26"/>
  <c r="AI127" i="26"/>
  <c r="AI122" i="26"/>
  <c r="AI114" i="26"/>
  <c r="AI104" i="26"/>
  <c r="AI107" i="26"/>
  <c r="AI109" i="26"/>
  <c r="AI105" i="26"/>
  <c r="AI112" i="26"/>
  <c r="AI111" i="26"/>
  <c r="AI106" i="26"/>
  <c r="X69" i="26"/>
  <c r="X61" i="26"/>
  <c r="X63" i="26"/>
  <c r="X60" i="26"/>
  <c r="X65" i="26"/>
  <c r="X64" i="26"/>
  <c r="X66" i="26"/>
  <c r="X62" i="26"/>
  <c r="X58" i="26"/>
  <c r="X52" i="26"/>
  <c r="X67" i="26"/>
  <c r="X59" i="26"/>
  <c r="X51" i="26"/>
  <c r="X50" i="26"/>
  <c r="X56" i="26"/>
  <c r="X57" i="26"/>
  <c r="X70" i="26"/>
  <c r="X55" i="26"/>
  <c r="X68" i="26"/>
  <c r="X49" i="26"/>
  <c r="X54" i="26"/>
  <c r="X48" i="26"/>
  <c r="X53" i="26"/>
  <c r="X47" i="26"/>
  <c r="P36" i="26"/>
  <c r="P28" i="26"/>
  <c r="P42" i="26"/>
  <c r="P19" i="26"/>
  <c r="P37" i="26"/>
  <c r="P38" i="26"/>
  <c r="P39" i="26"/>
  <c r="P40" i="26"/>
  <c r="P41" i="26"/>
  <c r="P34" i="26"/>
  <c r="P26" i="26"/>
  <c r="P23" i="26"/>
  <c r="P22" i="26"/>
  <c r="P31" i="26"/>
  <c r="P21" i="26"/>
  <c r="P35" i="26"/>
  <c r="P29" i="26"/>
  <c r="P24" i="26"/>
  <c r="P27" i="26"/>
  <c r="P20" i="26"/>
  <c r="P25" i="26"/>
  <c r="P33" i="26"/>
  <c r="P30" i="26"/>
  <c r="P32" i="26"/>
  <c r="P65" i="26"/>
  <c r="P57" i="26"/>
  <c r="P67" i="26"/>
  <c r="P58" i="26"/>
  <c r="P70" i="26"/>
  <c r="P64" i="26"/>
  <c r="P61" i="26"/>
  <c r="P51" i="26"/>
  <c r="P69" i="26"/>
  <c r="P55" i="26"/>
  <c r="P49" i="26"/>
  <c r="P54" i="26"/>
  <c r="P48" i="26"/>
  <c r="P53" i="26"/>
  <c r="P63" i="26"/>
  <c r="P47" i="26"/>
  <c r="P59" i="26"/>
  <c r="P52" i="26"/>
  <c r="P62" i="26"/>
  <c r="P60" i="26"/>
  <c r="P56" i="26"/>
  <c r="P68" i="26"/>
  <c r="P50" i="26"/>
  <c r="P66" i="26"/>
  <c r="AS86" i="26"/>
  <c r="AS85" i="26"/>
  <c r="AS92" i="26"/>
  <c r="AS89" i="26"/>
  <c r="AS96" i="26"/>
  <c r="AS95" i="26"/>
  <c r="AS83" i="26"/>
  <c r="AS77" i="26"/>
  <c r="AS90" i="26"/>
  <c r="AS97" i="26"/>
  <c r="AS94" i="26"/>
  <c r="AS82" i="26"/>
  <c r="AS91" i="26"/>
  <c r="AS87" i="26"/>
  <c r="AS98" i="26"/>
  <c r="AS93" i="26"/>
  <c r="AS81" i="26"/>
  <c r="AS76" i="26"/>
  <c r="AS80" i="26"/>
  <c r="AS84" i="26"/>
  <c r="AS78" i="26"/>
  <c r="AS88" i="26"/>
  <c r="AS79" i="26"/>
  <c r="AS75" i="26"/>
  <c r="AV46" i="26"/>
  <c r="Z120" i="26"/>
  <c r="Z112" i="26"/>
  <c r="Z125" i="26"/>
  <c r="Z122" i="26"/>
  <c r="Z114" i="26"/>
  <c r="Z127" i="26"/>
  <c r="Z124" i="26"/>
  <c r="Z116" i="26"/>
  <c r="Z106" i="26"/>
  <c r="Z105" i="26"/>
  <c r="Z126" i="26"/>
  <c r="Z117" i="26"/>
  <c r="Z118" i="26"/>
  <c r="Z115" i="26"/>
  <c r="Z119" i="26"/>
  <c r="Z111" i="26"/>
  <c r="Z123" i="26"/>
  <c r="Z104" i="26"/>
  <c r="Z110" i="26"/>
  <c r="Z109" i="26"/>
  <c r="Z107" i="26"/>
  <c r="Z121" i="26"/>
  <c r="Z113" i="26"/>
  <c r="Z108" i="26"/>
  <c r="AY66" i="26"/>
  <c r="AY48" i="26"/>
  <c r="AY59" i="26"/>
  <c r="AY58" i="26"/>
  <c r="AI42" i="26"/>
  <c r="AI32" i="26"/>
  <c r="AI37" i="26"/>
  <c r="AI36" i="26"/>
  <c r="AI29" i="26"/>
  <c r="AI38" i="26"/>
  <c r="AI39" i="26"/>
  <c r="AI27" i="26"/>
  <c r="AI23" i="26"/>
  <c r="AI40" i="26"/>
  <c r="AI41" i="26"/>
  <c r="AI30" i="26"/>
  <c r="AI35" i="26"/>
  <c r="AI33" i="26"/>
  <c r="AI22" i="26"/>
  <c r="AI28" i="26"/>
  <c r="AI26" i="26"/>
  <c r="AI21" i="26"/>
  <c r="AI34" i="26"/>
  <c r="AI20" i="26"/>
  <c r="AI31" i="26"/>
  <c r="AI24" i="26"/>
  <c r="AI19" i="26"/>
  <c r="AI25" i="26"/>
  <c r="S42" i="26"/>
  <c r="S41" i="26"/>
  <c r="S32" i="26"/>
  <c r="S39" i="26"/>
  <c r="S40" i="26"/>
  <c r="S27" i="26"/>
  <c r="S23" i="26"/>
  <c r="S26" i="26"/>
  <c r="S22" i="26"/>
  <c r="S36" i="26"/>
  <c r="S31" i="26"/>
  <c r="S21" i="26"/>
  <c r="S35" i="26"/>
  <c r="S29" i="26"/>
  <c r="S24" i="26"/>
  <c r="S20" i="26"/>
  <c r="S19" i="26"/>
  <c r="S38" i="26"/>
  <c r="S33" i="26"/>
  <c r="S25" i="26"/>
  <c r="S37" i="26"/>
  <c r="S34" i="26"/>
  <c r="S30" i="26"/>
  <c r="S28" i="26"/>
  <c r="AH97" i="26"/>
  <c r="AH86" i="26"/>
  <c r="AH78" i="26"/>
  <c r="AH88" i="26"/>
  <c r="AH98" i="26"/>
  <c r="AH94" i="26"/>
  <c r="AH87" i="26"/>
  <c r="AH91" i="26"/>
  <c r="AH93" i="26"/>
  <c r="AH81" i="26"/>
  <c r="AH80" i="26"/>
  <c r="AH92" i="26"/>
  <c r="AH96" i="26"/>
  <c r="AH95" i="26"/>
  <c r="AH90" i="26"/>
  <c r="AH75" i="26"/>
  <c r="AH79" i="26"/>
  <c r="AH85" i="26"/>
  <c r="AH84" i="26"/>
  <c r="AH83" i="26"/>
  <c r="AH82" i="26"/>
  <c r="AH89" i="26"/>
  <c r="AH76" i="26"/>
  <c r="AH77" i="26"/>
  <c r="S124" i="26"/>
  <c r="S116" i="26"/>
  <c r="S108" i="26"/>
  <c r="S121" i="26"/>
  <c r="S113" i="26"/>
  <c r="S126" i="26"/>
  <c r="S118" i="26"/>
  <c r="S110" i="26"/>
  <c r="S123" i="26"/>
  <c r="S120" i="26"/>
  <c r="S119" i="26"/>
  <c r="S127" i="26"/>
  <c r="S122" i="26"/>
  <c r="S109" i="26"/>
  <c r="S107" i="26"/>
  <c r="S125" i="26"/>
  <c r="S114" i="26"/>
  <c r="S115" i="26"/>
  <c r="S106" i="26"/>
  <c r="S104" i="26"/>
  <c r="S117" i="26"/>
  <c r="S112" i="26"/>
  <c r="S111" i="26"/>
  <c r="S105" i="26"/>
  <c r="S69" i="26"/>
  <c r="S57" i="26"/>
  <c r="S51" i="26"/>
  <c r="S68" i="26"/>
  <c r="S59" i="26"/>
  <c r="S56" i="26"/>
  <c r="S50" i="26"/>
  <c r="S48" i="26"/>
  <c r="S54" i="26"/>
  <c r="S60" i="26"/>
  <c r="S66" i="26"/>
  <c r="S62" i="26"/>
  <c r="S53" i="26"/>
  <c r="S47" i="26"/>
  <c r="S64" i="26"/>
  <c r="S52" i="26"/>
  <c r="S65" i="26"/>
  <c r="S70" i="26"/>
  <c r="S67" i="26"/>
  <c r="S55" i="26"/>
  <c r="S58" i="26"/>
  <c r="S63" i="26"/>
  <c r="S61" i="26"/>
  <c r="S49" i="26"/>
  <c r="AB98" i="26"/>
  <c r="AB92" i="26"/>
  <c r="AB87" i="26"/>
  <c r="AB79" i="26"/>
  <c r="AB89" i="26"/>
  <c r="AB94" i="26"/>
  <c r="AB83" i="26"/>
  <c r="AB77" i="26"/>
  <c r="AB91" i="26"/>
  <c r="AB93" i="26"/>
  <c r="AB82" i="26"/>
  <c r="AB96" i="26"/>
  <c r="AB84" i="26"/>
  <c r="AB85" i="26"/>
  <c r="AB78" i="26"/>
  <c r="AB86" i="26"/>
  <c r="AB88" i="26"/>
  <c r="AB97" i="26"/>
  <c r="AB90" i="26"/>
  <c r="AB81" i="26"/>
  <c r="AB95" i="26"/>
  <c r="AB75" i="26"/>
  <c r="AB80" i="26"/>
  <c r="AB76" i="26"/>
  <c r="AX97" i="26"/>
  <c r="AX86" i="26"/>
  <c r="AX78" i="26"/>
  <c r="AX94" i="26"/>
  <c r="AX88" i="26"/>
  <c r="AX96" i="26"/>
  <c r="AX95" i="26"/>
  <c r="AX98" i="26"/>
  <c r="AX90" i="26"/>
  <c r="AX87" i="26"/>
  <c r="AX91" i="26"/>
  <c r="AX81" i="26"/>
  <c r="AX80" i="26"/>
  <c r="AX93" i="26"/>
  <c r="AX79" i="26"/>
  <c r="AX85" i="26"/>
  <c r="AX84" i="26"/>
  <c r="AX83" i="26"/>
  <c r="AX82" i="26"/>
  <c r="AX89" i="26"/>
  <c r="AX92" i="26"/>
  <c r="AX77" i="26"/>
  <c r="AX75" i="26"/>
  <c r="AX76" i="26"/>
  <c r="AA120" i="26"/>
  <c r="AA112" i="26"/>
  <c r="AA104" i="26"/>
  <c r="AA125" i="26"/>
  <c r="AA117" i="26"/>
  <c r="AA109" i="26"/>
  <c r="AA122" i="26"/>
  <c r="AA114" i="26"/>
  <c r="AA106" i="26"/>
  <c r="AA127" i="26"/>
  <c r="AA119" i="26"/>
  <c r="AA124" i="26"/>
  <c r="AA116" i="26"/>
  <c r="AA126" i="26"/>
  <c r="AA118" i="26"/>
  <c r="AA115" i="26"/>
  <c r="AA108" i="26"/>
  <c r="AA123" i="26"/>
  <c r="AA110" i="26"/>
  <c r="AA121" i="26"/>
  <c r="AA107" i="26"/>
  <c r="AA105" i="26"/>
  <c r="AA113" i="26"/>
  <c r="AA111" i="26"/>
  <c r="T94" i="26"/>
  <c r="T96" i="26"/>
  <c r="T91" i="26"/>
  <c r="T83" i="26"/>
  <c r="T76" i="26"/>
  <c r="T88" i="26"/>
  <c r="T92" i="26"/>
  <c r="T89" i="26"/>
  <c r="T97" i="26"/>
  <c r="T95" i="26"/>
  <c r="T85" i="26"/>
  <c r="T79" i="26"/>
  <c r="T98" i="26"/>
  <c r="T90" i="26"/>
  <c r="T84" i="26"/>
  <c r="T75" i="26"/>
  <c r="T82" i="26"/>
  <c r="T81" i="26"/>
  <c r="T80" i="26"/>
  <c r="T86" i="26"/>
  <c r="T78" i="26"/>
  <c r="T93" i="26"/>
  <c r="T87" i="26"/>
  <c r="T77" i="26"/>
  <c r="AQ89" i="26"/>
  <c r="AQ79" i="26"/>
  <c r="AQ92" i="26"/>
  <c r="AQ86" i="26"/>
  <c r="AQ96" i="26"/>
  <c r="AQ95" i="26"/>
  <c r="AQ83" i="26"/>
  <c r="AQ77" i="26"/>
  <c r="AQ90" i="26"/>
  <c r="AQ97" i="26"/>
  <c r="AQ94" i="26"/>
  <c r="AQ91" i="26"/>
  <c r="AQ98" i="26"/>
  <c r="AQ88" i="26"/>
  <c r="AQ87" i="26"/>
  <c r="AQ93" i="26"/>
  <c r="AQ84" i="26"/>
  <c r="AQ85" i="26"/>
  <c r="AQ78" i="26"/>
  <c r="AQ76" i="26"/>
  <c r="AQ81" i="26"/>
  <c r="AQ80" i="26"/>
  <c r="AQ75" i="26"/>
  <c r="AQ82" i="26"/>
  <c r="L125" i="26"/>
  <c r="L117" i="26"/>
  <c r="L122" i="26"/>
  <c r="L127" i="26"/>
  <c r="L119" i="26"/>
  <c r="L124" i="26"/>
  <c r="L115" i="26"/>
  <c r="L105" i="26"/>
  <c r="L104" i="26"/>
  <c r="L123" i="26"/>
  <c r="L126" i="26"/>
  <c r="L112" i="26"/>
  <c r="L109" i="26"/>
  <c r="L118" i="26"/>
  <c r="L107" i="26"/>
  <c r="L120" i="26"/>
  <c r="L111" i="26"/>
  <c r="L108" i="26"/>
  <c r="L110" i="26"/>
  <c r="L116" i="26"/>
  <c r="L106" i="26"/>
  <c r="L121" i="26"/>
  <c r="L114" i="26"/>
  <c r="L113" i="26"/>
  <c r="S96" i="26"/>
  <c r="S95" i="26"/>
  <c r="S80" i="26"/>
  <c r="S92" i="26"/>
  <c r="S89" i="26"/>
  <c r="S97" i="26"/>
  <c r="S85" i="26"/>
  <c r="S79" i="26"/>
  <c r="S98" i="26"/>
  <c r="S90" i="26"/>
  <c r="S94" i="26"/>
  <c r="S93" i="26"/>
  <c r="S87" i="26"/>
  <c r="S84" i="26"/>
  <c r="S83" i="26"/>
  <c r="S75" i="26"/>
  <c r="S86" i="26"/>
  <c r="S78" i="26"/>
  <c r="S91" i="26"/>
  <c r="S88" i="26"/>
  <c r="S77" i="26"/>
  <c r="S76" i="26"/>
  <c r="S81" i="26"/>
  <c r="S82" i="26"/>
  <c r="P127" i="26"/>
  <c r="P119" i="26"/>
  <c r="P111" i="26"/>
  <c r="P124" i="26"/>
  <c r="P121" i="26"/>
  <c r="P113" i="26"/>
  <c r="P126" i="26"/>
  <c r="P114" i="26"/>
  <c r="P125" i="26"/>
  <c r="P120" i="26"/>
  <c r="P117" i="26"/>
  <c r="P105" i="26"/>
  <c r="P123" i="26"/>
  <c r="P116" i="26"/>
  <c r="P110" i="26"/>
  <c r="P108" i="26"/>
  <c r="P118" i="26"/>
  <c r="P115" i="26"/>
  <c r="P106" i="26"/>
  <c r="P122" i="26"/>
  <c r="P109" i="26"/>
  <c r="P104" i="26"/>
  <c r="P107" i="26"/>
  <c r="P112" i="26"/>
  <c r="AO123" i="26"/>
  <c r="AO115" i="26"/>
  <c r="AO107" i="26"/>
  <c r="AO120" i="26"/>
  <c r="AO112" i="26"/>
  <c r="AO125" i="26"/>
  <c r="AO117" i="26"/>
  <c r="AO109" i="26"/>
  <c r="AO122" i="26"/>
  <c r="AO127" i="26"/>
  <c r="AO119" i="26"/>
  <c r="AO118" i="26"/>
  <c r="AO121" i="26"/>
  <c r="AO113" i="26"/>
  <c r="AO108" i="26"/>
  <c r="AO106" i="26"/>
  <c r="AO116" i="26"/>
  <c r="AO126" i="26"/>
  <c r="AO105" i="26"/>
  <c r="AO111" i="26"/>
  <c r="AO124" i="26"/>
  <c r="AO114" i="26"/>
  <c r="AO110" i="26"/>
  <c r="AO104" i="26"/>
  <c r="N68" i="26"/>
  <c r="N60" i="26"/>
  <c r="N70" i="26"/>
  <c r="N62" i="26"/>
  <c r="N69" i="26"/>
  <c r="N57" i="26"/>
  <c r="N52" i="26"/>
  <c r="N59" i="26"/>
  <c r="N56" i="26"/>
  <c r="N50" i="26"/>
  <c r="N63" i="26"/>
  <c r="N49" i="26"/>
  <c r="N55" i="26"/>
  <c r="N67" i="26"/>
  <c r="N65" i="26"/>
  <c r="N58" i="26"/>
  <c r="N66" i="26"/>
  <c r="N48" i="26"/>
  <c r="N61" i="26"/>
  <c r="N53" i="26"/>
  <c r="N47" i="26"/>
  <c r="N51" i="26"/>
  <c r="N64" i="26"/>
  <c r="N54" i="26"/>
  <c r="AI69" i="26"/>
  <c r="AI51" i="26"/>
  <c r="AI70" i="26"/>
  <c r="AI66" i="26"/>
  <c r="AI65" i="26"/>
  <c r="AI48" i="26"/>
  <c r="AI68" i="26"/>
  <c r="AI63" i="26"/>
  <c r="AI57" i="26"/>
  <c r="AI54" i="26"/>
  <c r="AI58" i="26"/>
  <c r="AI62" i="26"/>
  <c r="AI60" i="26"/>
  <c r="AI55" i="26"/>
  <c r="AI49" i="26"/>
  <c r="AI64" i="26"/>
  <c r="AI53" i="26"/>
  <c r="AI47" i="26"/>
  <c r="AI67" i="26"/>
  <c r="AI61" i="26"/>
  <c r="AI52" i="26"/>
  <c r="AI59" i="26"/>
  <c r="AI50" i="26"/>
  <c r="AI56" i="26"/>
  <c r="AY124" i="26"/>
  <c r="AY116" i="26"/>
  <c r="AY108" i="26"/>
  <c r="AY121" i="26"/>
  <c r="AY113" i="26"/>
  <c r="AY126" i="26"/>
  <c r="AY118" i="26"/>
  <c r="AY110" i="26"/>
  <c r="AY123" i="26"/>
  <c r="AY120" i="26"/>
  <c r="AY125" i="26"/>
  <c r="AY119" i="26"/>
  <c r="AY112" i="26"/>
  <c r="AY127" i="26"/>
  <c r="AY117" i="26"/>
  <c r="AY122" i="26"/>
  <c r="AY115" i="26"/>
  <c r="AY104" i="26"/>
  <c r="AY114" i="26"/>
  <c r="AY111" i="26"/>
  <c r="AY107" i="26"/>
  <c r="AY106" i="26"/>
  <c r="AY109" i="26"/>
  <c r="AY105" i="26"/>
  <c r="AJ121" i="26"/>
  <c r="AJ113" i="26"/>
  <c r="AJ126" i="26"/>
  <c r="AJ123" i="26"/>
  <c r="AJ115" i="26"/>
  <c r="AJ120" i="26"/>
  <c r="AJ116" i="26"/>
  <c r="AJ124" i="26"/>
  <c r="AJ125" i="26"/>
  <c r="AJ119" i="26"/>
  <c r="AJ127" i="26"/>
  <c r="AJ111" i="26"/>
  <c r="AJ110" i="26"/>
  <c r="AJ109" i="26"/>
  <c r="AJ105" i="26"/>
  <c r="AJ107" i="26"/>
  <c r="AJ122" i="26"/>
  <c r="AJ117" i="26"/>
  <c r="AJ112" i="26"/>
  <c r="AJ108" i="26"/>
  <c r="AJ114" i="26"/>
  <c r="AJ106" i="26"/>
  <c r="AJ118" i="26"/>
  <c r="AJ104" i="26"/>
  <c r="AY95" i="26"/>
  <c r="AY85" i="26"/>
  <c r="AY84" i="26"/>
  <c r="AY83" i="26"/>
  <c r="AY78" i="26"/>
  <c r="AY87" i="26"/>
  <c r="BA39" i="26"/>
  <c r="BA41" i="26"/>
  <c r="BA37" i="26"/>
  <c r="BA36" i="26"/>
  <c r="BA38" i="26"/>
  <c r="BA27" i="26"/>
  <c r="BA40" i="26"/>
  <c r="BA25" i="26"/>
  <c r="BA22" i="26"/>
  <c r="BA30" i="26"/>
  <c r="BA21" i="26"/>
  <c r="BA32" i="26"/>
  <c r="BA28" i="26"/>
  <c r="BA26" i="26"/>
  <c r="BA23" i="26"/>
  <c r="BA20" i="26"/>
  <c r="BA42" i="26"/>
  <c r="BA33" i="26"/>
  <c r="BA19" i="26"/>
  <c r="BA35" i="26"/>
  <c r="BA24" i="26"/>
  <c r="BA31" i="26"/>
  <c r="BA29" i="26"/>
  <c r="BA34" i="26"/>
  <c r="AJ67" i="26"/>
  <c r="AJ59" i="26"/>
  <c r="AJ69" i="26"/>
  <c r="AJ61" i="26"/>
  <c r="AJ57" i="26"/>
  <c r="AJ70" i="26"/>
  <c r="AJ65" i="26"/>
  <c r="AJ50" i="26"/>
  <c r="AJ48" i="26"/>
  <c r="AJ68" i="26"/>
  <c r="AJ63" i="26"/>
  <c r="AJ54" i="26"/>
  <c r="AJ53" i="26"/>
  <c r="AJ47" i="26"/>
  <c r="AJ62" i="26"/>
  <c r="AJ60" i="26"/>
  <c r="AJ55" i="26"/>
  <c r="AJ49" i="26"/>
  <c r="AJ64" i="26"/>
  <c r="AJ58" i="26"/>
  <c r="AJ52" i="26"/>
  <c r="AJ66" i="26"/>
  <c r="AJ51" i="26"/>
  <c r="AJ56" i="26"/>
  <c r="U121" i="26"/>
  <c r="U113" i="26"/>
  <c r="U105" i="26"/>
  <c r="U126" i="26"/>
  <c r="U118" i="26"/>
  <c r="U110" i="26"/>
  <c r="U123" i="26"/>
  <c r="U115" i="26"/>
  <c r="U107" i="26"/>
  <c r="U120" i="26"/>
  <c r="U125" i="26"/>
  <c r="U117" i="26"/>
  <c r="U122" i="26"/>
  <c r="U112" i="26"/>
  <c r="U124" i="26"/>
  <c r="U127" i="26"/>
  <c r="U119" i="26"/>
  <c r="U114" i="26"/>
  <c r="U116" i="26"/>
  <c r="U108" i="26"/>
  <c r="U106" i="26"/>
  <c r="U104" i="26"/>
  <c r="U109" i="26"/>
  <c r="U111" i="26"/>
  <c r="AX124" i="26"/>
  <c r="AX116" i="26"/>
  <c r="AX121" i="26"/>
  <c r="AX126" i="26"/>
  <c r="AX118" i="26"/>
  <c r="AX123" i="26"/>
  <c r="AX107" i="26"/>
  <c r="AX106" i="26"/>
  <c r="AX125" i="26"/>
  <c r="AX119" i="26"/>
  <c r="AX127" i="26"/>
  <c r="AX120" i="26"/>
  <c r="AX115" i="26"/>
  <c r="AX117" i="26"/>
  <c r="AX111" i="26"/>
  <c r="AX113" i="26"/>
  <c r="AX108" i="26"/>
  <c r="AX104" i="26"/>
  <c r="AX110" i="26"/>
  <c r="AX114" i="26"/>
  <c r="AX122" i="26"/>
  <c r="AX112" i="26"/>
  <c r="AX109" i="26"/>
  <c r="AX105" i="26"/>
  <c r="AA89" i="26"/>
  <c r="AA97" i="26"/>
  <c r="AA95" i="26"/>
  <c r="AA85" i="26"/>
  <c r="AA98" i="26"/>
  <c r="AA94" i="26"/>
  <c r="AA90" i="26"/>
  <c r="AA83" i="26"/>
  <c r="AA77" i="26"/>
  <c r="AA91" i="26"/>
  <c r="AA87" i="26"/>
  <c r="AA93" i="26"/>
  <c r="AA82" i="26"/>
  <c r="AA96" i="26"/>
  <c r="AA84" i="26"/>
  <c r="AA78" i="26"/>
  <c r="AA86" i="26"/>
  <c r="AA88" i="26"/>
  <c r="AA92" i="26"/>
  <c r="AA80" i="26"/>
  <c r="AA79" i="26"/>
  <c r="AA75" i="26"/>
  <c r="AA76" i="26"/>
  <c r="AA81" i="26"/>
  <c r="BM127" i="26"/>
  <c r="BM119" i="26"/>
  <c r="BM111" i="26"/>
  <c r="BM124" i="26"/>
  <c r="BM116" i="26"/>
  <c r="BM108" i="26"/>
  <c r="BM121" i="26"/>
  <c r="BM113" i="26"/>
  <c r="BM105" i="26"/>
  <c r="BM126" i="26"/>
  <c r="BM118" i="26"/>
  <c r="BM123" i="26"/>
  <c r="BM115" i="26"/>
  <c r="BM120" i="26"/>
  <c r="BM117" i="26"/>
  <c r="BM122" i="26"/>
  <c r="BM106" i="26"/>
  <c r="BM125" i="26"/>
  <c r="BM112" i="26"/>
  <c r="BM110" i="26"/>
  <c r="BM107" i="26"/>
  <c r="BM114" i="26"/>
  <c r="BM109" i="26"/>
  <c r="BM104" i="26"/>
  <c r="BM91" i="26"/>
  <c r="BM88" i="26"/>
  <c r="BM93" i="26"/>
  <c r="BM96" i="26"/>
  <c r="BM95" i="26"/>
  <c r="BM89" i="26"/>
  <c r="BM92" i="26"/>
  <c r="BM90" i="26"/>
  <c r="BM86" i="26"/>
  <c r="BM82" i="26"/>
  <c r="BM76" i="26"/>
  <c r="BM81" i="26"/>
  <c r="BM87" i="26"/>
  <c r="BM94" i="26"/>
  <c r="BM97" i="26"/>
  <c r="BM98" i="26"/>
  <c r="BM80" i="26"/>
  <c r="BM79" i="26"/>
  <c r="BM78" i="26"/>
  <c r="BM83" i="26"/>
  <c r="BM84" i="26"/>
  <c r="BM85" i="26"/>
  <c r="BM77" i="26"/>
  <c r="BM75" i="26"/>
  <c r="AM42" i="26"/>
  <c r="AM40" i="26"/>
  <c r="AM34" i="26"/>
  <c r="AM26" i="26"/>
  <c r="AM41" i="26"/>
  <c r="AM28" i="26"/>
  <c r="AM23" i="26"/>
  <c r="AM21" i="26"/>
  <c r="AM39" i="26"/>
  <c r="AM38" i="26"/>
  <c r="AM20" i="26"/>
  <c r="AM31" i="26"/>
  <c r="AM37" i="26"/>
  <c r="AM24" i="26"/>
  <c r="AM29" i="26"/>
  <c r="AM19" i="26"/>
  <c r="AM36" i="26"/>
  <c r="AM27" i="26"/>
  <c r="AM25" i="26"/>
  <c r="AM30" i="26"/>
  <c r="AM33" i="26"/>
  <c r="AM32" i="26"/>
  <c r="AM22" i="26"/>
  <c r="AM35" i="26"/>
  <c r="AC92" i="26"/>
  <c r="AC86" i="26"/>
  <c r="AC94" i="26"/>
  <c r="AC97" i="26"/>
  <c r="AC96" i="26"/>
  <c r="AC84" i="26"/>
  <c r="AC78" i="26"/>
  <c r="AC98" i="26"/>
  <c r="AC91" i="26"/>
  <c r="AC93" i="26"/>
  <c r="AC87" i="26"/>
  <c r="AC82" i="26"/>
  <c r="AC81" i="26"/>
  <c r="AC88" i="26"/>
  <c r="AC95" i="26"/>
  <c r="AC85" i="26"/>
  <c r="AC83" i="26"/>
  <c r="AC89" i="26"/>
  <c r="AC90" i="26"/>
  <c r="AC80" i="26"/>
  <c r="AC75" i="26"/>
  <c r="AC77" i="26"/>
  <c r="AC76" i="26"/>
  <c r="AC79" i="26"/>
  <c r="AU122" i="26"/>
  <c r="AU114" i="26"/>
  <c r="AU106" i="26"/>
  <c r="AU127" i="26"/>
  <c r="AU119" i="26"/>
  <c r="AU111" i="26"/>
  <c r="AU124" i="26"/>
  <c r="AU116" i="26"/>
  <c r="AU108" i="26"/>
  <c r="AU121" i="26"/>
  <c r="AU126" i="26"/>
  <c r="AU118" i="26"/>
  <c r="AU123" i="26"/>
  <c r="AU125" i="26"/>
  <c r="AU112" i="26"/>
  <c r="AU104" i="26"/>
  <c r="AU117" i="26"/>
  <c r="AU113" i="26"/>
  <c r="AU110" i="26"/>
  <c r="AU115" i="26"/>
  <c r="AU107" i="26"/>
  <c r="AU109" i="26"/>
  <c r="AU120" i="26"/>
  <c r="AU105" i="26"/>
  <c r="BM35" i="26"/>
  <c r="BM41" i="26"/>
  <c r="BM34" i="26"/>
  <c r="BM29" i="26"/>
  <c r="BM42" i="26"/>
  <c r="BM37" i="26"/>
  <c r="BM36" i="26"/>
  <c r="BM38" i="26"/>
  <c r="BM39" i="26"/>
  <c r="BM24" i="26"/>
  <c r="BM33" i="26"/>
  <c r="BM31" i="26"/>
  <c r="BM27" i="26"/>
  <c r="BM25" i="26"/>
  <c r="BM22" i="26"/>
  <c r="BM21" i="26"/>
  <c r="BM30" i="26"/>
  <c r="BM28" i="26"/>
  <c r="BM23" i="26"/>
  <c r="BM20" i="26"/>
  <c r="BM26" i="26"/>
  <c r="BM32" i="26"/>
  <c r="BM40" i="26"/>
  <c r="BM19" i="26"/>
  <c r="P92" i="26"/>
  <c r="P94" i="26"/>
  <c r="P89" i="26"/>
  <c r="P81" i="26"/>
  <c r="P97" i="26"/>
  <c r="P91" i="26"/>
  <c r="P98" i="26"/>
  <c r="P93" i="26"/>
  <c r="P87" i="26"/>
  <c r="P76" i="26"/>
  <c r="P96" i="26"/>
  <c r="P80" i="26"/>
  <c r="P95" i="26"/>
  <c r="P85" i="26"/>
  <c r="P84" i="26"/>
  <c r="P83" i="26"/>
  <c r="P82" i="26"/>
  <c r="P75" i="26"/>
  <c r="P86" i="26"/>
  <c r="P88" i="26"/>
  <c r="P90" i="26"/>
  <c r="P79" i="26"/>
  <c r="P78" i="26"/>
  <c r="P77" i="26"/>
  <c r="AK121" i="26"/>
  <c r="AK113" i="26"/>
  <c r="AK105" i="26"/>
  <c r="AK126" i="26"/>
  <c r="AK118" i="26"/>
  <c r="AK110" i="26"/>
  <c r="AK123" i="26"/>
  <c r="AK115" i="26"/>
  <c r="AK107" i="26"/>
  <c r="AK120" i="26"/>
  <c r="AK125" i="26"/>
  <c r="AK117" i="26"/>
  <c r="AK124" i="26"/>
  <c r="AK119" i="26"/>
  <c r="AK127" i="26"/>
  <c r="AK112" i="26"/>
  <c r="AK109" i="26"/>
  <c r="AK116" i="26"/>
  <c r="AK122" i="26"/>
  <c r="AK108" i="26"/>
  <c r="AK111" i="26"/>
  <c r="AK114" i="26"/>
  <c r="AK106" i="26"/>
  <c r="AK104" i="26"/>
  <c r="AJ94" i="26"/>
  <c r="AJ96" i="26"/>
  <c r="AJ91" i="26"/>
  <c r="AJ83" i="26"/>
  <c r="AJ85" i="26"/>
  <c r="AJ98" i="26"/>
  <c r="AJ76" i="26"/>
  <c r="AJ93" i="26"/>
  <c r="AJ88" i="26"/>
  <c r="AJ80" i="26"/>
  <c r="AJ79" i="26"/>
  <c r="AJ89" i="26"/>
  <c r="AJ92" i="26"/>
  <c r="AJ95" i="26"/>
  <c r="AJ97" i="26"/>
  <c r="AJ86" i="26"/>
  <c r="AJ77" i="26"/>
  <c r="AJ90" i="26"/>
  <c r="AJ87" i="26"/>
  <c r="AJ84" i="26"/>
  <c r="AJ82" i="26"/>
  <c r="AJ81" i="26"/>
  <c r="AJ78" i="26"/>
  <c r="AJ75" i="26"/>
  <c r="AT122" i="26"/>
  <c r="AT114" i="26"/>
  <c r="AT127" i="26"/>
  <c r="AT119" i="26"/>
  <c r="AT124" i="26"/>
  <c r="AT116" i="26"/>
  <c r="AT121" i="26"/>
  <c r="AT123" i="26"/>
  <c r="AT108" i="26"/>
  <c r="AT107" i="26"/>
  <c r="AT125" i="26"/>
  <c r="AT112" i="26"/>
  <c r="AT126" i="26"/>
  <c r="AT120" i="26"/>
  <c r="AT106" i="26"/>
  <c r="AT111" i="26"/>
  <c r="AT104" i="26"/>
  <c r="AT105" i="26"/>
  <c r="AT117" i="26"/>
  <c r="AT113" i="26"/>
  <c r="AT110" i="26"/>
  <c r="AT118" i="26"/>
  <c r="AT115" i="26"/>
  <c r="AT109" i="26"/>
  <c r="AP41" i="26"/>
  <c r="AP37" i="26"/>
  <c r="AP29" i="26"/>
  <c r="AP39" i="26"/>
  <c r="AP40" i="26"/>
  <c r="AP20" i="26"/>
  <c r="AP25" i="26"/>
  <c r="AP42" i="26"/>
  <c r="AP34" i="26"/>
  <c r="AP38" i="26"/>
  <c r="AP31" i="26"/>
  <c r="AP24" i="26"/>
  <c r="AP19" i="26"/>
  <c r="AP36" i="26"/>
  <c r="AP27" i="26"/>
  <c r="AP30" i="26"/>
  <c r="AP35" i="26"/>
  <c r="AP22" i="26"/>
  <c r="AP28" i="26"/>
  <c r="AP33" i="26"/>
  <c r="AP26" i="26"/>
  <c r="AP32" i="26"/>
  <c r="AP21" i="26"/>
  <c r="AP23" i="26"/>
  <c r="AY42" i="26"/>
  <c r="AY32" i="26"/>
  <c r="AY34" i="26"/>
  <c r="AY33" i="26"/>
  <c r="AY35" i="26"/>
  <c r="AY37" i="26"/>
  <c r="AY36" i="26"/>
  <c r="AY38" i="26"/>
  <c r="AY28" i="26"/>
  <c r="AY39" i="26"/>
  <c r="AY23" i="26"/>
  <c r="AY40" i="26"/>
  <c r="AY41" i="26"/>
  <c r="AY25" i="26"/>
  <c r="AY22" i="26"/>
  <c r="AY30" i="26"/>
  <c r="AY21" i="26"/>
  <c r="AY26" i="26"/>
  <c r="AY20" i="26"/>
  <c r="AY19" i="26"/>
  <c r="AY31" i="26"/>
  <c r="AY29" i="26"/>
  <c r="AY24" i="26"/>
  <c r="AY27" i="26"/>
  <c r="AW127" i="26"/>
  <c r="AW119" i="26"/>
  <c r="AW111" i="26"/>
  <c r="AW124" i="26"/>
  <c r="AW116" i="26"/>
  <c r="AW108" i="26"/>
  <c r="AW121" i="26"/>
  <c r="AW113" i="26"/>
  <c r="AW105" i="26"/>
  <c r="AW126" i="26"/>
  <c r="AW118" i="26"/>
  <c r="AW123" i="26"/>
  <c r="AW115" i="26"/>
  <c r="AW125" i="26"/>
  <c r="AW120" i="26"/>
  <c r="AW104" i="26"/>
  <c r="AW110" i="26"/>
  <c r="AW117" i="26"/>
  <c r="AW122" i="26"/>
  <c r="AW112" i="26"/>
  <c r="AW114" i="26"/>
  <c r="AW106" i="26"/>
  <c r="AW107" i="26"/>
  <c r="AW109" i="26"/>
  <c r="BM54" i="26"/>
  <c r="BM68" i="26"/>
  <c r="BM70" i="26"/>
  <c r="BM64" i="26"/>
  <c r="BM52" i="26"/>
  <c r="BM60" i="26"/>
  <c r="BM50" i="26"/>
  <c r="BM58" i="26"/>
  <c r="BM62" i="26"/>
  <c r="BM56" i="26"/>
  <c r="BM55" i="26"/>
  <c r="BM49" i="26"/>
  <c r="BM61" i="26"/>
  <c r="BM59" i="26"/>
  <c r="BM57" i="26"/>
  <c r="BM65" i="26"/>
  <c r="BM53" i="26"/>
  <c r="BM47" i="26"/>
  <c r="BM51" i="26"/>
  <c r="BM69" i="26"/>
  <c r="BM67" i="26"/>
  <c r="BM66" i="26"/>
  <c r="BM63" i="26"/>
  <c r="BM48" i="26"/>
  <c r="AW93" i="26"/>
  <c r="AW92" i="26"/>
  <c r="AW94" i="26"/>
  <c r="AW88" i="26"/>
  <c r="AW96" i="26"/>
  <c r="AW95" i="26"/>
  <c r="AW97" i="26"/>
  <c r="AW98" i="26"/>
  <c r="AW83" i="26"/>
  <c r="AW77" i="26"/>
  <c r="AW90" i="26"/>
  <c r="AW86" i="26"/>
  <c r="AW87" i="26"/>
  <c r="AW91" i="26"/>
  <c r="AW81" i="26"/>
  <c r="AW80" i="26"/>
  <c r="AW85" i="26"/>
  <c r="AW84" i="26"/>
  <c r="AW82" i="26"/>
  <c r="AW78" i="26"/>
  <c r="AW89" i="26"/>
  <c r="AW75" i="26"/>
  <c r="AW79" i="26"/>
  <c r="AW76" i="26"/>
  <c r="R97" i="26"/>
  <c r="R94" i="26"/>
  <c r="R86" i="26"/>
  <c r="R78" i="26"/>
  <c r="R88" i="26"/>
  <c r="R82" i="26"/>
  <c r="R96" i="26"/>
  <c r="R80" i="26"/>
  <c r="R92" i="26"/>
  <c r="R95" i="26"/>
  <c r="R89" i="26"/>
  <c r="R85" i="26"/>
  <c r="R98" i="26"/>
  <c r="R87" i="26"/>
  <c r="R79" i="26"/>
  <c r="R84" i="26"/>
  <c r="R83" i="26"/>
  <c r="R93" i="26"/>
  <c r="R91" i="26"/>
  <c r="R90" i="26"/>
  <c r="R81" i="26"/>
  <c r="R77" i="26"/>
  <c r="R75" i="26"/>
  <c r="R76" i="26"/>
  <c r="AK48" i="26"/>
  <c r="AK68" i="26"/>
  <c r="AK67" i="26"/>
  <c r="AK56" i="26"/>
  <c r="AK63" i="26"/>
  <c r="AK54" i="26"/>
  <c r="AK57" i="26"/>
  <c r="AK53" i="26"/>
  <c r="AK47" i="26"/>
  <c r="AK66" i="26"/>
  <c r="AK49" i="26"/>
  <c r="AK64" i="26"/>
  <c r="AK58" i="26"/>
  <c r="AK69" i="26"/>
  <c r="AK70" i="26"/>
  <c r="AK52" i="26"/>
  <c r="AK61" i="26"/>
  <c r="AK51" i="26"/>
  <c r="AK59" i="26"/>
  <c r="AK65" i="26"/>
  <c r="AK50" i="26"/>
  <c r="AK62" i="26"/>
  <c r="AK60" i="26"/>
  <c r="AK55" i="26"/>
  <c r="R70" i="26"/>
  <c r="R62" i="26"/>
  <c r="R64" i="26"/>
  <c r="R67" i="26"/>
  <c r="R48" i="26"/>
  <c r="R54" i="26"/>
  <c r="R60" i="26"/>
  <c r="R61" i="26"/>
  <c r="R63" i="26"/>
  <c r="R47" i="26"/>
  <c r="R59" i="26"/>
  <c r="R52" i="26"/>
  <c r="R65" i="26"/>
  <c r="R51" i="26"/>
  <c r="R56" i="26"/>
  <c r="R50" i="26"/>
  <c r="R69" i="26"/>
  <c r="R68" i="26"/>
  <c r="R57" i="26"/>
  <c r="R55" i="26"/>
  <c r="R66" i="26"/>
  <c r="R58" i="26"/>
  <c r="R49" i="26"/>
  <c r="R53" i="26"/>
  <c r="Q35" i="26"/>
  <c r="Q37" i="26"/>
  <c r="Q36" i="26"/>
  <c r="Q38" i="26"/>
  <c r="Q39" i="26"/>
  <c r="Q28" i="26"/>
  <c r="Q40" i="26"/>
  <c r="Q41" i="26"/>
  <c r="Q26" i="26"/>
  <c r="Q23" i="26"/>
  <c r="Q22" i="26"/>
  <c r="Q31" i="26"/>
  <c r="Q21" i="26"/>
  <c r="Q29" i="26"/>
  <c r="Q24" i="26"/>
  <c r="Q27" i="26"/>
  <c r="Q20" i="26"/>
  <c r="Q33" i="26"/>
  <c r="Q25" i="26"/>
  <c r="Q19" i="26"/>
  <c r="Q34" i="26"/>
  <c r="Q42" i="26"/>
  <c r="Q30" i="26"/>
  <c r="Q32" i="26"/>
  <c r="AA63" i="26"/>
  <c r="AA60" i="26"/>
  <c r="AA55" i="26"/>
  <c r="AA47" i="26"/>
  <c r="AA67" i="26"/>
  <c r="AA66" i="26"/>
  <c r="AA59" i="26"/>
  <c r="AA68" i="26"/>
  <c r="AA70" i="26"/>
  <c r="AA65" i="26"/>
  <c r="AA51" i="26"/>
  <c r="AA56" i="26"/>
  <c r="AA50" i="26"/>
  <c r="AA57" i="26"/>
  <c r="AA64" i="26"/>
  <c r="AA62" i="26"/>
  <c r="AA49" i="26"/>
  <c r="AA69" i="26"/>
  <c r="AA54" i="26"/>
  <c r="AA58" i="26"/>
  <c r="AA48" i="26"/>
  <c r="AA53" i="26"/>
  <c r="AA61" i="26"/>
  <c r="AA52" i="26"/>
  <c r="AJ38" i="26"/>
  <c r="AJ30" i="26"/>
  <c r="AJ41" i="26"/>
  <c r="AJ21" i="26"/>
  <c r="AJ39" i="26"/>
  <c r="AJ27" i="26"/>
  <c r="AJ23" i="26"/>
  <c r="AJ40" i="26"/>
  <c r="AJ35" i="26"/>
  <c r="AJ33" i="26"/>
  <c r="AJ32" i="26"/>
  <c r="AJ22" i="26"/>
  <c r="AJ28" i="26"/>
  <c r="AJ26" i="26"/>
  <c r="AJ34" i="26"/>
  <c r="AJ20" i="26"/>
  <c r="AJ37" i="26"/>
  <c r="AJ31" i="26"/>
  <c r="AJ24" i="26"/>
  <c r="AJ42" i="26"/>
  <c r="AJ29" i="26"/>
  <c r="AJ19" i="26"/>
  <c r="AJ25" i="26"/>
  <c r="AJ36" i="26"/>
  <c r="AV92" i="26"/>
  <c r="AV94" i="26"/>
  <c r="AV89" i="26"/>
  <c r="AV81" i="26"/>
  <c r="AV91" i="26"/>
  <c r="AV93" i="26"/>
  <c r="AV96" i="26"/>
  <c r="AV97" i="26"/>
  <c r="AV95" i="26"/>
  <c r="AV82" i="26"/>
  <c r="AV76" i="26"/>
  <c r="AV87" i="26"/>
  <c r="AV98" i="26"/>
  <c r="AV88" i="26"/>
  <c r="AV90" i="26"/>
  <c r="AV83" i="26"/>
  <c r="AV85" i="26"/>
  <c r="AV84" i="26"/>
  <c r="AV86" i="26"/>
  <c r="AV75" i="26"/>
  <c r="AV78" i="26"/>
  <c r="AV80" i="26"/>
  <c r="AV79" i="26"/>
  <c r="AV77" i="26"/>
  <c r="AV36" i="26"/>
  <c r="AV28" i="26"/>
  <c r="AV19" i="26"/>
  <c r="AV42" i="26"/>
  <c r="AV35" i="26"/>
  <c r="AV29" i="26"/>
  <c r="AV37" i="26"/>
  <c r="AV38" i="26"/>
  <c r="AV39" i="26"/>
  <c r="AV34" i="26"/>
  <c r="AV27" i="26"/>
  <c r="AV41" i="26"/>
  <c r="AV25" i="26"/>
  <c r="AV30" i="26"/>
  <c r="AV22" i="26"/>
  <c r="AV32" i="26"/>
  <c r="AV21" i="26"/>
  <c r="AV23" i="26"/>
  <c r="AV33" i="26"/>
  <c r="AV26" i="26"/>
  <c r="AV20" i="26"/>
  <c r="AV31" i="26"/>
  <c r="AV24" i="26"/>
  <c r="AV40" i="26"/>
  <c r="M125" i="26"/>
  <c r="M117" i="26"/>
  <c r="M109" i="26"/>
  <c r="M122" i="26"/>
  <c r="M114" i="26"/>
  <c r="M127" i="26"/>
  <c r="M119" i="26"/>
  <c r="M111" i="26"/>
  <c r="M124" i="26"/>
  <c r="M121" i="26"/>
  <c r="M106" i="26"/>
  <c r="M123" i="26"/>
  <c r="M113" i="26"/>
  <c r="M110" i="26"/>
  <c r="M118" i="26"/>
  <c r="M107" i="26"/>
  <c r="M120" i="26"/>
  <c r="M105" i="26"/>
  <c r="M108" i="26"/>
  <c r="M126" i="26"/>
  <c r="M116" i="26"/>
  <c r="M115" i="26"/>
  <c r="M104" i="26"/>
  <c r="M112" i="26"/>
  <c r="AB125" i="26"/>
  <c r="AB117" i="26"/>
  <c r="AB109" i="26"/>
  <c r="AB122" i="26"/>
  <c r="AB127" i="26"/>
  <c r="AB119" i="26"/>
  <c r="AB124" i="26"/>
  <c r="AB110" i="26"/>
  <c r="AB126" i="26"/>
  <c r="AB108" i="26"/>
  <c r="AB107" i="26"/>
  <c r="AB118" i="26"/>
  <c r="AB114" i="26"/>
  <c r="AB121" i="26"/>
  <c r="AB116" i="26"/>
  <c r="AB123" i="26"/>
  <c r="AB120" i="26"/>
  <c r="AB104" i="26"/>
  <c r="AB112" i="26"/>
  <c r="AB106" i="26"/>
  <c r="AB105" i="26"/>
  <c r="AB113" i="26"/>
  <c r="AB111" i="26"/>
  <c r="AB115" i="26"/>
  <c r="AD68" i="26"/>
  <c r="AD60" i="26"/>
  <c r="AD70" i="26"/>
  <c r="AD62" i="26"/>
  <c r="AD67" i="26"/>
  <c r="AD66" i="26"/>
  <c r="AD59" i="26"/>
  <c r="AD69" i="26"/>
  <c r="AD58" i="26"/>
  <c r="AD50" i="26"/>
  <c r="AD64" i="26"/>
  <c r="AD61" i="26"/>
  <c r="AD56" i="26"/>
  <c r="AD49" i="26"/>
  <c r="AD65" i="26"/>
  <c r="AD57" i="26"/>
  <c r="AD55" i="26"/>
  <c r="AD54" i="26"/>
  <c r="AD48" i="26"/>
  <c r="AD53" i="26"/>
  <c r="AD47" i="26"/>
  <c r="AD63" i="26"/>
  <c r="AD51" i="26"/>
  <c r="AD52" i="26"/>
  <c r="AG96" i="26"/>
  <c r="AG95" i="26"/>
  <c r="AG97" i="26"/>
  <c r="AG88" i="26"/>
  <c r="AG98" i="26"/>
  <c r="AG94" i="26"/>
  <c r="AG91" i="26"/>
  <c r="AG93" i="26"/>
  <c r="AG81" i="26"/>
  <c r="AG80" i="26"/>
  <c r="AG92" i="26"/>
  <c r="AG86" i="26"/>
  <c r="AG90" i="26"/>
  <c r="AG87" i="26"/>
  <c r="AG85" i="26"/>
  <c r="AG84" i="26"/>
  <c r="AG83" i="26"/>
  <c r="AG82" i="26"/>
  <c r="AG78" i="26"/>
  <c r="AG89" i="26"/>
  <c r="AG77" i="26"/>
  <c r="AG75" i="26"/>
  <c r="AG76" i="26"/>
  <c r="AG79" i="26"/>
  <c r="AW66" i="26"/>
  <c r="AW67" i="26"/>
  <c r="AW54" i="26"/>
  <c r="AW69" i="26"/>
  <c r="AW57" i="26"/>
  <c r="AW70" i="26"/>
  <c r="AW68" i="26"/>
  <c r="AW56" i="26"/>
  <c r="AW55" i="26"/>
  <c r="AW49" i="26"/>
  <c r="AW65" i="26"/>
  <c r="AW63" i="26"/>
  <c r="AW52" i="26"/>
  <c r="AW61" i="26"/>
  <c r="AW51" i="26"/>
  <c r="AW59" i="26"/>
  <c r="AW50" i="26"/>
  <c r="AW48" i="26"/>
  <c r="AW62" i="26"/>
  <c r="AW60" i="26"/>
  <c r="AW64" i="26"/>
  <c r="AW53" i="26"/>
  <c r="AW47" i="26"/>
  <c r="AW58" i="26"/>
  <c r="AS33" i="26"/>
  <c r="AS41" i="26"/>
  <c r="AS32" i="26"/>
  <c r="AS30" i="26"/>
  <c r="AS42" i="26"/>
  <c r="AS24" i="26"/>
  <c r="AS35" i="26"/>
  <c r="AS34" i="26"/>
  <c r="AS36" i="26"/>
  <c r="AS38" i="26"/>
  <c r="AS37" i="26"/>
  <c r="AS19" i="26"/>
  <c r="AS40" i="26"/>
  <c r="AS31" i="26"/>
  <c r="AS29" i="26"/>
  <c r="AS27" i="26"/>
  <c r="AS25" i="26"/>
  <c r="AS22" i="26"/>
  <c r="AS28" i="26"/>
  <c r="AS21" i="26"/>
  <c r="AS39" i="26"/>
  <c r="AS26" i="26"/>
  <c r="AS20" i="26"/>
  <c r="AS23" i="26"/>
  <c r="BA93" i="26"/>
  <c r="BA92" i="26"/>
  <c r="BA98" i="26"/>
  <c r="BA97" i="26"/>
  <c r="BA90" i="26"/>
  <c r="BA95" i="26"/>
  <c r="BA87" i="26"/>
  <c r="BA96" i="26"/>
  <c r="BA91" i="26"/>
  <c r="BA94" i="26"/>
  <c r="BA80" i="26"/>
  <c r="BA75" i="26"/>
  <c r="BA88" i="26"/>
  <c r="BA79" i="26"/>
  <c r="BA84" i="26"/>
  <c r="BA83" i="26"/>
  <c r="BA82" i="26"/>
  <c r="BA85" i="26"/>
  <c r="BA89" i="26"/>
  <c r="BA77" i="26"/>
  <c r="BA86" i="26"/>
  <c r="BA81" i="26"/>
  <c r="BA78" i="26"/>
  <c r="BA76" i="26"/>
  <c r="AF127" i="26"/>
  <c r="AF119" i="26"/>
  <c r="AF111" i="26"/>
  <c r="AF124" i="26"/>
  <c r="AF121" i="26"/>
  <c r="AF113" i="26"/>
  <c r="AF126" i="26"/>
  <c r="AF107" i="26"/>
  <c r="AF106" i="26"/>
  <c r="AF122" i="26"/>
  <c r="AF123" i="26"/>
  <c r="AF125" i="26"/>
  <c r="AF120" i="26"/>
  <c r="AF112" i="26"/>
  <c r="AF109" i="26"/>
  <c r="AF116" i="26"/>
  <c r="AF104" i="26"/>
  <c r="AF105" i="26"/>
  <c r="AF117" i="26"/>
  <c r="AF108" i="26"/>
  <c r="AF114" i="26"/>
  <c r="AF115" i="26"/>
  <c r="AF110" i="26"/>
  <c r="AF118" i="26"/>
  <c r="AE122" i="26"/>
  <c r="AE114" i="26"/>
  <c r="AE106" i="26"/>
  <c r="AE127" i="26"/>
  <c r="AE119" i="26"/>
  <c r="AE111" i="26"/>
  <c r="AE124" i="26"/>
  <c r="AE116" i="26"/>
  <c r="AE108" i="26"/>
  <c r="AE121" i="26"/>
  <c r="AE126" i="26"/>
  <c r="AE118" i="26"/>
  <c r="AE120" i="26"/>
  <c r="AE117" i="26"/>
  <c r="AE123" i="26"/>
  <c r="AE113" i="26"/>
  <c r="AE110" i="26"/>
  <c r="AE104" i="26"/>
  <c r="AE112" i="26"/>
  <c r="AE107" i="26"/>
  <c r="AE109" i="26"/>
  <c r="AE105" i="26"/>
  <c r="AE125" i="26"/>
  <c r="AE115" i="26"/>
  <c r="AE40" i="26"/>
  <c r="AE38" i="26"/>
  <c r="AE42" i="26"/>
  <c r="AE32" i="26"/>
  <c r="AE31" i="26"/>
  <c r="AE33" i="26"/>
  <c r="AE35" i="26"/>
  <c r="AE34" i="26"/>
  <c r="AE36" i="26"/>
  <c r="AE37" i="26"/>
  <c r="AE29" i="26"/>
  <c r="AE39" i="26"/>
  <c r="AE25" i="26"/>
  <c r="AE30" i="26"/>
  <c r="AE28" i="26"/>
  <c r="AE41" i="26"/>
  <c r="AE22" i="26"/>
  <c r="AE23" i="26"/>
  <c r="AE26" i="26"/>
  <c r="AE21" i="26"/>
  <c r="AE20" i="26"/>
  <c r="AE19" i="26"/>
  <c r="AE24" i="26"/>
  <c r="AE27" i="26"/>
  <c r="AK95" i="26"/>
  <c r="AK94" i="26"/>
  <c r="AK90" i="26"/>
  <c r="AK91" i="26"/>
  <c r="AK93" i="26"/>
  <c r="AK75" i="26"/>
  <c r="AK79" i="26"/>
  <c r="AK89" i="26"/>
  <c r="AK85" i="26"/>
  <c r="AK92" i="26"/>
  <c r="AK96" i="26"/>
  <c r="AK97" i="26"/>
  <c r="AK88" i="26"/>
  <c r="AK98" i="26"/>
  <c r="AK87" i="26"/>
  <c r="AK84" i="26"/>
  <c r="AK83" i="26"/>
  <c r="AK82" i="26"/>
  <c r="AK78" i="26"/>
  <c r="AK86" i="26"/>
  <c r="AK80" i="26"/>
  <c r="AK76" i="26"/>
  <c r="AK81" i="26"/>
  <c r="AK77" i="26"/>
  <c r="X96" i="26"/>
  <c r="X98" i="26"/>
  <c r="X85" i="26"/>
  <c r="X77" i="26"/>
  <c r="X87" i="26"/>
  <c r="X92" i="26"/>
  <c r="X80" i="26"/>
  <c r="X89" i="26"/>
  <c r="X95" i="26"/>
  <c r="X97" i="26"/>
  <c r="X86" i="26"/>
  <c r="X84" i="26"/>
  <c r="X78" i="26"/>
  <c r="X94" i="26"/>
  <c r="X90" i="26"/>
  <c r="X83" i="26"/>
  <c r="X93" i="26"/>
  <c r="X82" i="26"/>
  <c r="X91" i="26"/>
  <c r="X88" i="26"/>
  <c r="X79" i="26"/>
  <c r="X75" i="26"/>
  <c r="X76" i="26"/>
  <c r="X81" i="26"/>
  <c r="AG127" i="26"/>
  <c r="AG119" i="26"/>
  <c r="AG111" i="26"/>
  <c r="AG124" i="26"/>
  <c r="AG116" i="26"/>
  <c r="AG121" i="26"/>
  <c r="AG113" i="26"/>
  <c r="AG105" i="26"/>
  <c r="AG126" i="26"/>
  <c r="AG118" i="26"/>
  <c r="AG123" i="26"/>
  <c r="AG115" i="26"/>
  <c r="AG108" i="26"/>
  <c r="AG122" i="26"/>
  <c r="AG114" i="26"/>
  <c r="AG117" i="26"/>
  <c r="AG106" i="26"/>
  <c r="AG120" i="26"/>
  <c r="AG112" i="26"/>
  <c r="AG109" i="26"/>
  <c r="AG107" i="26"/>
  <c r="AG104" i="26"/>
  <c r="AG125" i="26"/>
  <c r="AG110" i="26"/>
  <c r="AG42" i="26"/>
  <c r="AG35" i="26"/>
  <c r="AG34" i="26"/>
  <c r="AG37" i="26"/>
  <c r="AG36" i="26"/>
  <c r="AG38" i="26"/>
  <c r="AG39" i="26"/>
  <c r="AG28" i="26"/>
  <c r="AG40" i="26"/>
  <c r="AG30" i="26"/>
  <c r="AG33" i="26"/>
  <c r="AG32" i="26"/>
  <c r="AG41" i="26"/>
  <c r="AG22" i="26"/>
  <c r="AG23" i="26"/>
  <c r="AG26" i="26"/>
  <c r="AG21" i="26"/>
  <c r="AG20" i="26"/>
  <c r="AG31" i="26"/>
  <c r="AG24" i="26"/>
  <c r="AG29" i="26"/>
  <c r="AG19" i="26"/>
  <c r="AG25" i="26"/>
  <c r="AG27" i="26"/>
  <c r="V64" i="26"/>
  <c r="V56" i="26"/>
  <c r="V66" i="26"/>
  <c r="V61" i="26"/>
  <c r="V63" i="26"/>
  <c r="V62" i="26"/>
  <c r="V68" i="26"/>
  <c r="V67" i="26"/>
  <c r="V55" i="26"/>
  <c r="V49" i="26"/>
  <c r="V53" i="26"/>
  <c r="V47" i="26"/>
  <c r="V58" i="26"/>
  <c r="V65" i="26"/>
  <c r="V52" i="26"/>
  <c r="V59" i="26"/>
  <c r="V51" i="26"/>
  <c r="V50" i="26"/>
  <c r="V57" i="26"/>
  <c r="V60" i="26"/>
  <c r="V70" i="26"/>
  <c r="V69" i="26"/>
  <c r="V54" i="26"/>
  <c r="V48" i="26"/>
  <c r="R124" i="26"/>
  <c r="R116" i="26"/>
  <c r="R121" i="26"/>
  <c r="R126" i="26"/>
  <c r="R118" i="26"/>
  <c r="R123" i="26"/>
  <c r="R111" i="26"/>
  <c r="R109" i="26"/>
  <c r="R119" i="26"/>
  <c r="R127" i="26"/>
  <c r="R120" i="26"/>
  <c r="R122" i="26"/>
  <c r="R113" i="26"/>
  <c r="R105" i="26"/>
  <c r="R125" i="26"/>
  <c r="R114" i="26"/>
  <c r="R108" i="26"/>
  <c r="R110" i="26"/>
  <c r="R115" i="26"/>
  <c r="R106" i="26"/>
  <c r="R104" i="26"/>
  <c r="R117" i="26"/>
  <c r="R107" i="26"/>
  <c r="R112" i="26"/>
  <c r="BB91" i="26"/>
  <c r="BB93" i="26"/>
  <c r="BB88" i="26"/>
  <c r="BB80" i="26"/>
  <c r="BB90" i="26"/>
  <c r="BB87" i="26"/>
  <c r="BB96" i="26"/>
  <c r="BB94" i="26"/>
  <c r="BB97" i="26"/>
  <c r="BB75" i="26"/>
  <c r="BB98" i="26"/>
  <c r="BB79" i="26"/>
  <c r="BB89" i="26"/>
  <c r="BB83" i="26"/>
  <c r="BB82" i="26"/>
  <c r="BB81" i="26"/>
  <c r="BB78" i="26"/>
  <c r="BB85" i="26"/>
  <c r="BB86" i="26"/>
  <c r="BB92" i="26"/>
  <c r="BB76" i="26"/>
  <c r="BB84" i="26"/>
  <c r="BB77" i="26"/>
  <c r="BB95" i="26"/>
  <c r="Z37" i="26"/>
  <c r="Z29" i="26"/>
  <c r="Z26" i="26"/>
  <c r="Z20" i="26"/>
  <c r="Z41" i="26"/>
  <c r="Z31" i="26"/>
  <c r="Z42" i="26"/>
  <c r="Z33" i="26"/>
  <c r="Z32" i="26"/>
  <c r="Z34" i="26"/>
  <c r="Z36" i="26"/>
  <c r="Z35" i="26"/>
  <c r="Z38" i="26"/>
  <c r="Z19" i="26"/>
  <c r="Z39" i="26"/>
  <c r="Z27" i="26"/>
  <c r="Z40" i="26"/>
  <c r="Z25" i="26"/>
  <c r="Z30" i="26"/>
  <c r="Z28" i="26"/>
  <c r="Z22" i="26"/>
  <c r="Z21" i="26"/>
  <c r="Z23" i="26"/>
  <c r="Z24" i="26"/>
  <c r="O96" i="26"/>
  <c r="O95" i="26"/>
  <c r="O97" i="26"/>
  <c r="O91" i="26"/>
  <c r="O98" i="26"/>
  <c r="O83" i="26"/>
  <c r="O77" i="26"/>
  <c r="O93" i="26"/>
  <c r="O87" i="26"/>
  <c r="O88" i="26"/>
  <c r="O81" i="26"/>
  <c r="O76" i="26"/>
  <c r="O92" i="26"/>
  <c r="O80" i="26"/>
  <c r="O89" i="26"/>
  <c r="O94" i="26"/>
  <c r="O90" i="26"/>
  <c r="O85" i="26"/>
  <c r="O84" i="26"/>
  <c r="O82" i="26"/>
  <c r="O75" i="26"/>
  <c r="O86" i="26"/>
  <c r="O78" i="26"/>
  <c r="O79" i="26"/>
  <c r="AH33" i="26"/>
  <c r="AH25" i="26"/>
  <c r="AH35" i="26"/>
  <c r="AH24" i="26"/>
  <c r="AH37" i="26"/>
  <c r="AH36" i="26"/>
  <c r="AH38" i="26"/>
  <c r="AH39" i="26"/>
  <c r="AH28" i="26"/>
  <c r="AH40" i="26"/>
  <c r="AH41" i="26"/>
  <c r="AH30" i="26"/>
  <c r="AH32" i="26"/>
  <c r="AH22" i="26"/>
  <c r="AH23" i="26"/>
  <c r="AH26" i="26"/>
  <c r="AH21" i="26"/>
  <c r="AH34" i="26"/>
  <c r="AH20" i="26"/>
  <c r="AH31" i="26"/>
  <c r="AH42" i="26"/>
  <c r="AH29" i="26"/>
  <c r="AH27" i="26"/>
  <c r="AH19" i="26"/>
  <c r="AF65" i="26"/>
  <c r="AF57" i="26"/>
  <c r="AF67" i="26"/>
  <c r="AF68" i="26"/>
  <c r="AF58" i="26"/>
  <c r="AF64" i="26"/>
  <c r="AF61" i="26"/>
  <c r="AF56" i="26"/>
  <c r="AF70" i="26"/>
  <c r="AF59" i="26"/>
  <c r="AF55" i="26"/>
  <c r="AF49" i="26"/>
  <c r="AF69" i="26"/>
  <c r="AF60" i="26"/>
  <c r="AF50" i="26"/>
  <c r="AF62" i="26"/>
  <c r="AF54" i="26"/>
  <c r="AF48" i="26"/>
  <c r="AF53" i="26"/>
  <c r="AF47" i="26"/>
  <c r="AF63" i="26"/>
  <c r="AF66" i="26"/>
  <c r="AF52" i="26"/>
  <c r="AF51" i="26"/>
  <c r="R33" i="26"/>
  <c r="R25" i="26"/>
  <c r="R38" i="26"/>
  <c r="R29" i="26"/>
  <c r="R24" i="26"/>
  <c r="R39" i="26"/>
  <c r="R40" i="26"/>
  <c r="R27" i="26"/>
  <c r="R41" i="26"/>
  <c r="R42" i="26"/>
  <c r="R28" i="26"/>
  <c r="R26" i="26"/>
  <c r="R23" i="26"/>
  <c r="R22" i="26"/>
  <c r="R36" i="26"/>
  <c r="R31" i="26"/>
  <c r="R21" i="26"/>
  <c r="R35" i="26"/>
  <c r="R20" i="26"/>
  <c r="R19" i="26"/>
  <c r="R32" i="26"/>
  <c r="R30" i="26"/>
  <c r="R37" i="26"/>
  <c r="R34" i="26"/>
  <c r="BA121" i="26"/>
  <c r="BA113" i="26"/>
  <c r="BA105" i="26"/>
  <c r="BA126" i="26"/>
  <c r="BA118" i="26"/>
  <c r="BA110" i="26"/>
  <c r="BA123" i="26"/>
  <c r="BA115" i="26"/>
  <c r="BA107" i="26"/>
  <c r="BA120" i="26"/>
  <c r="BA125" i="26"/>
  <c r="BA117" i="26"/>
  <c r="BA108" i="26"/>
  <c r="BA127" i="26"/>
  <c r="BA111" i="26"/>
  <c r="BA122" i="26"/>
  <c r="BA116" i="26"/>
  <c r="BA114" i="26"/>
  <c r="BA106" i="26"/>
  <c r="BA124" i="26"/>
  <c r="BA109" i="26"/>
  <c r="BA119" i="26"/>
  <c r="BA112" i="26"/>
  <c r="BA104" i="26"/>
  <c r="AE67" i="26"/>
  <c r="AE66" i="26"/>
  <c r="AE49" i="26"/>
  <c r="AE57" i="26"/>
  <c r="AE62" i="26"/>
  <c r="AE52" i="26"/>
  <c r="AE50" i="26"/>
  <c r="AE64" i="26"/>
  <c r="AE61" i="26"/>
  <c r="AE56" i="26"/>
  <c r="AE70" i="26"/>
  <c r="AE59" i="26"/>
  <c r="AE55" i="26"/>
  <c r="AE60" i="26"/>
  <c r="AE54" i="26"/>
  <c r="AE68" i="26"/>
  <c r="AE48" i="26"/>
  <c r="AE69" i="26"/>
  <c r="AE58" i="26"/>
  <c r="AE53" i="26"/>
  <c r="AE47" i="26"/>
  <c r="AE63" i="26"/>
  <c r="AE65" i="26"/>
  <c r="AE51" i="26"/>
  <c r="U70" i="26"/>
  <c r="U56" i="26"/>
  <c r="U48" i="26"/>
  <c r="U61" i="26"/>
  <c r="U68" i="26"/>
  <c r="U69" i="26"/>
  <c r="U60" i="26"/>
  <c r="U62" i="26"/>
  <c r="U53" i="26"/>
  <c r="U47" i="26"/>
  <c r="U66" i="26"/>
  <c r="U58" i="26"/>
  <c r="U52" i="26"/>
  <c r="U65" i="26"/>
  <c r="U59" i="26"/>
  <c r="U51" i="26"/>
  <c r="U50" i="26"/>
  <c r="U64" i="26"/>
  <c r="U57" i="26"/>
  <c r="U55" i="26"/>
  <c r="U67" i="26"/>
  <c r="U49" i="26"/>
  <c r="U54" i="26"/>
  <c r="U63" i="26"/>
  <c r="U37" i="26"/>
  <c r="U28" i="26"/>
  <c r="U40" i="26"/>
  <c r="U41" i="26"/>
  <c r="U26" i="26"/>
  <c r="U42" i="26"/>
  <c r="U36" i="26"/>
  <c r="U23" i="26"/>
  <c r="U31" i="26"/>
  <c r="U21" i="26"/>
  <c r="U35" i="26"/>
  <c r="U29" i="26"/>
  <c r="U24" i="26"/>
  <c r="U20" i="26"/>
  <c r="U27" i="26"/>
  <c r="U39" i="26"/>
  <c r="U19" i="26"/>
  <c r="U33" i="26"/>
  <c r="U25" i="26"/>
  <c r="U38" i="26"/>
  <c r="U34" i="26"/>
  <c r="U32" i="26"/>
  <c r="U30" i="26"/>
  <c r="U22" i="26"/>
  <c r="N39" i="26"/>
  <c r="N31" i="26"/>
  <c r="N33" i="26"/>
  <c r="N22" i="26"/>
  <c r="N35" i="26"/>
  <c r="N34" i="26"/>
  <c r="N36" i="26"/>
  <c r="N38" i="26"/>
  <c r="N37" i="26"/>
  <c r="N29" i="26"/>
  <c r="N24" i="26"/>
  <c r="N40" i="26"/>
  <c r="N30" i="26"/>
  <c r="N32" i="26"/>
  <c r="N28" i="26"/>
  <c r="N26" i="26"/>
  <c r="N23" i="26"/>
  <c r="N21" i="26"/>
  <c r="N41" i="26"/>
  <c r="N27" i="26"/>
  <c r="N20" i="26"/>
  <c r="N19" i="26"/>
  <c r="N25" i="26"/>
  <c r="N42" i="26"/>
  <c r="AU40" i="26"/>
  <c r="AU39" i="26"/>
  <c r="AU38" i="26"/>
  <c r="AU41" i="26"/>
  <c r="AU42" i="26"/>
  <c r="AU35" i="26"/>
  <c r="AU34" i="26"/>
  <c r="AU36" i="26"/>
  <c r="AU29" i="26"/>
  <c r="AU37" i="26"/>
  <c r="AU31" i="26"/>
  <c r="AU27" i="26"/>
  <c r="AU25" i="26"/>
  <c r="AU30" i="26"/>
  <c r="AU22" i="26"/>
  <c r="AU28" i="26"/>
  <c r="AU32" i="26"/>
  <c r="AU21" i="26"/>
  <c r="AU23" i="26"/>
  <c r="AU33" i="26"/>
  <c r="AU19" i="26"/>
  <c r="AU26" i="26"/>
  <c r="AU24" i="26"/>
  <c r="AU20" i="26"/>
  <c r="AG68" i="26"/>
  <c r="AG69" i="26"/>
  <c r="AG58" i="26"/>
  <c r="AG54" i="26"/>
  <c r="AG57" i="26"/>
  <c r="AG64" i="26"/>
  <c r="AG63" i="26"/>
  <c r="AG51" i="26"/>
  <c r="AG70" i="26"/>
  <c r="AG59" i="26"/>
  <c r="AG55" i="26"/>
  <c r="AG49" i="26"/>
  <c r="AG48" i="26"/>
  <c r="AG62" i="26"/>
  <c r="AG56" i="26"/>
  <c r="AG50" i="26"/>
  <c r="AG60" i="26"/>
  <c r="AG53" i="26"/>
  <c r="AG47" i="26"/>
  <c r="AG67" i="26"/>
  <c r="AG66" i="26"/>
  <c r="AG61" i="26"/>
  <c r="AG52" i="26"/>
  <c r="AG65" i="26"/>
  <c r="AM126" i="26"/>
  <c r="AM118" i="26"/>
  <c r="AM110" i="26"/>
  <c r="AM123" i="26"/>
  <c r="AM115" i="26"/>
  <c r="AM120" i="26"/>
  <c r="AM112" i="26"/>
  <c r="AM104" i="26"/>
  <c r="AM125" i="26"/>
  <c r="AM117" i="26"/>
  <c r="AM122" i="26"/>
  <c r="AM114" i="26"/>
  <c r="AM119" i="26"/>
  <c r="AM113" i="26"/>
  <c r="AM127" i="26"/>
  <c r="AM121" i="26"/>
  <c r="AM105" i="26"/>
  <c r="AM108" i="26"/>
  <c r="AM116" i="26"/>
  <c r="AM107" i="26"/>
  <c r="AM111" i="26"/>
  <c r="AM106" i="26"/>
  <c r="AM124" i="26"/>
  <c r="AM109" i="26"/>
  <c r="BA57" i="26"/>
  <c r="BA48" i="26"/>
  <c r="BA66" i="26"/>
  <c r="BA65" i="26"/>
  <c r="BA62" i="26"/>
  <c r="BA58" i="26"/>
  <c r="BA50" i="26"/>
  <c r="BA69" i="26"/>
  <c r="BA61" i="26"/>
  <c r="BA54" i="26"/>
  <c r="BA59" i="26"/>
  <c r="BA64" i="26"/>
  <c r="BA53" i="26"/>
  <c r="BA47" i="26"/>
  <c r="BA68" i="26"/>
  <c r="BA70" i="26"/>
  <c r="BA51" i="26"/>
  <c r="BA63" i="26"/>
  <c r="BA56" i="26"/>
  <c r="BA55" i="26"/>
  <c r="BA49" i="26"/>
  <c r="BA60" i="26"/>
  <c r="BA52" i="26"/>
  <c r="BA67" i="26"/>
  <c r="W34" i="26"/>
  <c r="W40" i="26"/>
  <c r="W41" i="26"/>
  <c r="W42" i="26"/>
  <c r="W33" i="26"/>
  <c r="W21" i="26"/>
  <c r="W29" i="26"/>
  <c r="W24" i="26"/>
  <c r="W20" i="26"/>
  <c r="W35" i="26"/>
  <c r="W39" i="26"/>
  <c r="W27" i="26"/>
  <c r="W19" i="26"/>
  <c r="W25" i="26"/>
  <c r="W38" i="26"/>
  <c r="W32" i="26"/>
  <c r="W30" i="26"/>
  <c r="W37" i="26"/>
  <c r="W22" i="26"/>
  <c r="W23" i="26"/>
  <c r="W31" i="26"/>
  <c r="W28" i="26"/>
  <c r="W26" i="26"/>
  <c r="W36" i="26"/>
  <c r="T38" i="26"/>
  <c r="T30" i="26"/>
  <c r="T21" i="26"/>
  <c r="T40" i="26"/>
  <c r="T23" i="26"/>
  <c r="T41" i="26"/>
  <c r="T42" i="26"/>
  <c r="T22" i="26"/>
  <c r="T36" i="26"/>
  <c r="T31" i="26"/>
  <c r="T35" i="26"/>
  <c r="T29" i="26"/>
  <c r="T24" i="26"/>
  <c r="T20" i="26"/>
  <c r="T27" i="26"/>
  <c r="T39" i="26"/>
  <c r="T19" i="26"/>
  <c r="T33" i="26"/>
  <c r="T25" i="26"/>
  <c r="T37" i="26"/>
  <c r="T28" i="26"/>
  <c r="T26" i="26"/>
  <c r="T32" i="26"/>
  <c r="T34" i="26"/>
  <c r="N95" i="26"/>
  <c r="N97" i="26"/>
  <c r="N84" i="26"/>
  <c r="N86" i="26"/>
  <c r="N96" i="26"/>
  <c r="N98" i="26"/>
  <c r="N91" i="26"/>
  <c r="N93" i="26"/>
  <c r="N82" i="26"/>
  <c r="N88" i="26"/>
  <c r="N81" i="26"/>
  <c r="N92" i="26"/>
  <c r="N90" i="26"/>
  <c r="N94" i="26"/>
  <c r="N87" i="26"/>
  <c r="N77" i="26"/>
  <c r="N89" i="26"/>
  <c r="N79" i="26"/>
  <c r="N85" i="26"/>
  <c r="N83" i="26"/>
  <c r="N76" i="26"/>
  <c r="N78" i="26"/>
  <c r="N80" i="26"/>
  <c r="N75" i="26"/>
  <c r="AO50" i="26"/>
  <c r="AO62" i="26"/>
  <c r="AO61" i="26"/>
  <c r="AO60" i="26"/>
  <c r="AO63" i="26"/>
  <c r="AO69" i="26"/>
  <c r="AO52" i="26"/>
  <c r="AO58" i="26"/>
  <c r="AO64" i="26"/>
  <c r="AO48" i="26"/>
  <c r="AO53" i="26"/>
  <c r="AO47" i="26"/>
  <c r="AO70" i="26"/>
  <c r="AO68" i="26"/>
  <c r="AO67" i="26"/>
  <c r="AO66" i="26"/>
  <c r="AO51" i="26"/>
  <c r="AO59" i="26"/>
  <c r="AO65" i="26"/>
  <c r="AO56" i="26"/>
  <c r="AO55" i="26"/>
  <c r="AO57" i="26"/>
  <c r="AO49" i="26"/>
  <c r="AO54" i="26"/>
  <c r="AX33" i="26"/>
  <c r="AX25" i="26"/>
  <c r="AX42" i="26"/>
  <c r="AX24" i="26"/>
  <c r="AX34" i="26"/>
  <c r="AX35" i="26"/>
  <c r="AX37" i="26"/>
  <c r="AX36" i="26"/>
  <c r="AX38" i="26"/>
  <c r="AX28" i="26"/>
  <c r="AX39" i="26"/>
  <c r="AX40" i="26"/>
  <c r="AX41" i="26"/>
  <c r="AX22" i="26"/>
  <c r="AX30" i="26"/>
  <c r="AX21" i="26"/>
  <c r="AX32" i="26"/>
  <c r="AX23" i="26"/>
  <c r="AX26" i="26"/>
  <c r="AX20" i="26"/>
  <c r="AX19" i="26"/>
  <c r="AX29" i="26"/>
  <c r="AX27" i="26"/>
  <c r="AX31" i="26"/>
  <c r="AH70" i="26"/>
  <c r="AH62" i="26"/>
  <c r="AH64" i="26"/>
  <c r="AH69" i="26"/>
  <c r="AH66" i="26"/>
  <c r="AH59" i="26"/>
  <c r="AH55" i="26"/>
  <c r="AH49" i="26"/>
  <c r="AH48" i="26"/>
  <c r="AH68" i="26"/>
  <c r="AH63" i="26"/>
  <c r="AH57" i="26"/>
  <c r="AH54" i="26"/>
  <c r="AH60" i="26"/>
  <c r="AH53" i="26"/>
  <c r="AH58" i="26"/>
  <c r="AH47" i="26"/>
  <c r="AH67" i="26"/>
  <c r="AH61" i="26"/>
  <c r="AH52" i="26"/>
  <c r="AH65" i="26"/>
  <c r="AH50" i="26"/>
  <c r="AH56" i="26"/>
  <c r="AH51" i="26"/>
  <c r="M70" i="26"/>
  <c r="M67" i="26"/>
  <c r="M66" i="26"/>
  <c r="M68" i="26"/>
  <c r="M59" i="26"/>
  <c r="M52" i="26"/>
  <c r="M58" i="26"/>
  <c r="M57" i="26"/>
  <c r="M56" i="26"/>
  <c r="M50" i="26"/>
  <c r="M69" i="26"/>
  <c r="M63" i="26"/>
  <c r="M49" i="26"/>
  <c r="M54" i="26"/>
  <c r="M48" i="26"/>
  <c r="M61" i="26"/>
  <c r="M53" i="26"/>
  <c r="M47" i="26"/>
  <c r="M65" i="26"/>
  <c r="M62" i="26"/>
  <c r="M51" i="26"/>
  <c r="M64" i="26"/>
  <c r="M60" i="26"/>
  <c r="M55" i="26"/>
  <c r="AC125" i="26"/>
  <c r="AC117" i="26"/>
  <c r="AC109" i="26"/>
  <c r="AC122" i="26"/>
  <c r="AC114" i="26"/>
  <c r="AC127" i="26"/>
  <c r="AC119" i="26"/>
  <c r="AC111" i="26"/>
  <c r="AC124" i="26"/>
  <c r="AC121" i="26"/>
  <c r="AC126" i="26"/>
  <c r="AC120" i="26"/>
  <c r="AC118" i="26"/>
  <c r="AC115" i="26"/>
  <c r="AC123" i="26"/>
  <c r="AC104" i="26"/>
  <c r="AC110" i="26"/>
  <c r="AC112" i="26"/>
  <c r="AC116" i="26"/>
  <c r="AC107" i="26"/>
  <c r="AC105" i="26"/>
  <c r="AC113" i="26"/>
  <c r="AC108" i="26"/>
  <c r="AC106" i="26"/>
  <c r="AX70" i="26"/>
  <c r="AX62" i="26"/>
  <c r="AX64" i="26"/>
  <c r="AX67" i="26"/>
  <c r="AX68" i="26"/>
  <c r="AX58" i="26"/>
  <c r="AX57" i="26"/>
  <c r="AX60" i="26"/>
  <c r="AX51" i="26"/>
  <c r="AX56" i="26"/>
  <c r="AX69" i="26"/>
  <c r="AX55" i="26"/>
  <c r="AX49" i="26"/>
  <c r="AX65" i="26"/>
  <c r="AX66" i="26"/>
  <c r="AX61" i="26"/>
  <c r="AX48" i="26"/>
  <c r="AX63" i="26"/>
  <c r="AX59" i="26"/>
  <c r="AX50" i="26"/>
  <c r="AX54" i="26"/>
  <c r="AX53" i="26"/>
  <c r="AX47" i="26"/>
  <c r="AX52" i="26"/>
  <c r="AN123" i="26"/>
  <c r="AN115" i="26"/>
  <c r="AN120" i="26"/>
  <c r="AN125" i="26"/>
  <c r="AN117" i="26"/>
  <c r="AN122" i="26"/>
  <c r="AN126" i="26"/>
  <c r="AN118" i="26"/>
  <c r="AN113" i="26"/>
  <c r="AN127" i="26"/>
  <c r="AN121" i="26"/>
  <c r="AN112" i="26"/>
  <c r="AN107" i="26"/>
  <c r="AN108" i="26"/>
  <c r="AN114" i="26"/>
  <c r="AN111" i="26"/>
  <c r="AN119" i="26"/>
  <c r="AN105" i="26"/>
  <c r="AN106" i="26"/>
  <c r="AN124" i="26"/>
  <c r="AN110" i="26"/>
  <c r="AN104" i="26"/>
  <c r="AN109" i="26"/>
  <c r="AN116" i="26"/>
  <c r="AW35" i="26"/>
  <c r="AW32" i="26"/>
  <c r="AW31" i="26"/>
  <c r="AW30" i="26"/>
  <c r="AW42" i="26"/>
  <c r="AW33" i="26"/>
  <c r="AW34" i="26"/>
  <c r="AW37" i="26"/>
  <c r="AW36" i="26"/>
  <c r="AW38" i="26"/>
  <c r="AW39" i="26"/>
  <c r="AW27" i="26"/>
  <c r="AW41" i="26"/>
  <c r="AW25" i="26"/>
  <c r="AW22" i="26"/>
  <c r="AW28" i="26"/>
  <c r="AW21" i="26"/>
  <c r="AW23" i="26"/>
  <c r="AW26" i="26"/>
  <c r="AW20" i="26"/>
  <c r="AW24" i="26"/>
  <c r="AW19" i="26"/>
  <c r="AW40" i="26"/>
  <c r="AW29" i="26"/>
  <c r="Z66" i="26"/>
  <c r="Z58" i="26"/>
  <c r="Z68" i="26"/>
  <c r="Z62" i="26"/>
  <c r="Z61" i="26"/>
  <c r="Z67" i="26"/>
  <c r="Z59" i="26"/>
  <c r="Z65" i="26"/>
  <c r="Z51" i="26"/>
  <c r="Z70" i="26"/>
  <c r="Z56" i="26"/>
  <c r="Z50" i="26"/>
  <c r="Z57" i="26"/>
  <c r="Z55" i="26"/>
  <c r="Z64" i="26"/>
  <c r="Z60" i="26"/>
  <c r="Z49" i="26"/>
  <c r="Z69" i="26"/>
  <c r="Z54" i="26"/>
  <c r="Z48" i="26"/>
  <c r="Z53" i="26"/>
  <c r="Z63" i="26"/>
  <c r="Z47" i="26"/>
  <c r="Z52" i="26"/>
  <c r="Y96" i="26"/>
  <c r="Y89" i="26"/>
  <c r="Y95" i="26"/>
  <c r="Y97" i="26"/>
  <c r="Y86" i="26"/>
  <c r="Y84" i="26"/>
  <c r="Y78" i="26"/>
  <c r="Y98" i="26"/>
  <c r="Y94" i="26"/>
  <c r="Y90" i="26"/>
  <c r="Y83" i="26"/>
  <c r="Y93" i="26"/>
  <c r="Y91" i="26"/>
  <c r="Y87" i="26"/>
  <c r="Y92" i="26"/>
  <c r="Y81" i="26"/>
  <c r="Y79" i="26"/>
  <c r="Y85" i="26"/>
  <c r="Y76" i="26"/>
  <c r="Y88" i="26"/>
  <c r="Y82" i="26"/>
  <c r="Y77" i="26"/>
  <c r="Y75" i="26"/>
  <c r="Y80" i="26"/>
  <c r="Q54" i="26"/>
  <c r="Q66" i="26"/>
  <c r="Q65" i="26"/>
  <c r="Q68" i="26"/>
  <c r="Q69" i="26"/>
  <c r="Q57" i="26"/>
  <c r="Q55" i="26"/>
  <c r="Q49" i="26"/>
  <c r="Q48" i="26"/>
  <c r="Q61" i="26"/>
  <c r="Q53" i="26"/>
  <c r="Q63" i="26"/>
  <c r="Q47" i="26"/>
  <c r="Q59" i="26"/>
  <c r="Q52" i="26"/>
  <c r="Q62" i="26"/>
  <c r="Q51" i="26"/>
  <c r="Q60" i="26"/>
  <c r="Q56" i="26"/>
  <c r="Q64" i="26"/>
  <c r="Q50" i="26"/>
  <c r="Q70" i="26"/>
  <c r="Q67" i="26"/>
  <c r="Q58" i="26"/>
  <c r="W126" i="26"/>
  <c r="W118" i="26"/>
  <c r="W110" i="26"/>
  <c r="W123" i="26"/>
  <c r="W115" i="26"/>
  <c r="W120" i="26"/>
  <c r="W112" i="26"/>
  <c r="W104" i="26"/>
  <c r="W125" i="26"/>
  <c r="W117" i="26"/>
  <c r="W122" i="26"/>
  <c r="W114" i="26"/>
  <c r="W113" i="26"/>
  <c r="W124" i="26"/>
  <c r="W116" i="26"/>
  <c r="W105" i="26"/>
  <c r="W108" i="26"/>
  <c r="W106" i="26"/>
  <c r="W111" i="26"/>
  <c r="W121" i="26"/>
  <c r="W127" i="26"/>
  <c r="W109" i="26"/>
  <c r="W119" i="26"/>
  <c r="W107" i="26"/>
  <c r="AQ55" i="26"/>
  <c r="AQ47" i="26"/>
  <c r="AQ65" i="26"/>
  <c r="AQ64" i="26"/>
  <c r="AQ59" i="26"/>
  <c r="AQ69" i="26"/>
  <c r="AQ70" i="26"/>
  <c r="AQ57" i="26"/>
  <c r="AQ60" i="26"/>
  <c r="AQ62" i="26"/>
  <c r="AQ58" i="26"/>
  <c r="AQ51" i="26"/>
  <c r="AQ61" i="26"/>
  <c r="AQ53" i="26"/>
  <c r="AQ68" i="26"/>
  <c r="AQ67" i="26"/>
  <c r="AQ52" i="26"/>
  <c r="AQ66" i="26"/>
  <c r="AQ63" i="26"/>
  <c r="AQ50" i="26"/>
  <c r="AQ56" i="26"/>
  <c r="AQ49" i="26"/>
  <c r="AQ48" i="26"/>
  <c r="AQ54" i="26"/>
  <c r="AT95" i="26"/>
  <c r="AT97" i="26"/>
  <c r="AT84" i="26"/>
  <c r="AT86" i="26"/>
  <c r="AT92" i="26"/>
  <c r="AT89" i="26"/>
  <c r="AT78" i="26"/>
  <c r="AT96" i="26"/>
  <c r="AT90" i="26"/>
  <c r="AT94" i="26"/>
  <c r="AT82" i="26"/>
  <c r="AT91" i="26"/>
  <c r="AT87" i="26"/>
  <c r="AT81" i="26"/>
  <c r="AT98" i="26"/>
  <c r="AT93" i="26"/>
  <c r="AT80" i="26"/>
  <c r="AT79" i="26"/>
  <c r="AT83" i="26"/>
  <c r="AT85" i="26"/>
  <c r="AT77" i="26"/>
  <c r="AT75" i="26"/>
  <c r="AT88" i="26"/>
  <c r="AT76" i="26"/>
  <c r="Q127" i="26"/>
  <c r="Q119" i="26"/>
  <c r="Q111" i="26"/>
  <c r="Q124" i="26"/>
  <c r="Q116" i="26"/>
  <c r="Q121" i="26"/>
  <c r="Q113" i="26"/>
  <c r="Q105" i="26"/>
  <c r="Q126" i="26"/>
  <c r="Q118" i="26"/>
  <c r="Q123" i="26"/>
  <c r="Q115" i="26"/>
  <c r="Q125" i="26"/>
  <c r="Q120" i="26"/>
  <c r="Q122" i="26"/>
  <c r="Q112" i="26"/>
  <c r="Q117" i="26"/>
  <c r="Q114" i="26"/>
  <c r="Q110" i="26"/>
  <c r="Q106" i="26"/>
  <c r="Q109" i="26"/>
  <c r="Q104" i="26"/>
  <c r="Q107" i="26"/>
  <c r="Q108" i="26"/>
  <c r="Q93" i="26"/>
  <c r="Q92" i="26"/>
  <c r="Q98" i="26"/>
  <c r="Q88" i="26"/>
  <c r="Q91" i="26"/>
  <c r="Q81" i="26"/>
  <c r="Q96" i="26"/>
  <c r="Q80" i="26"/>
  <c r="Q97" i="26"/>
  <c r="Q95" i="26"/>
  <c r="Q89" i="26"/>
  <c r="Q94" i="26"/>
  <c r="Q87" i="26"/>
  <c r="Q79" i="26"/>
  <c r="Q85" i="26"/>
  <c r="Q84" i="26"/>
  <c r="Q83" i="26"/>
  <c r="Q86" i="26"/>
  <c r="Q82" i="26"/>
  <c r="Q78" i="26"/>
  <c r="Q76" i="26"/>
  <c r="Q77" i="26"/>
  <c r="Q90" i="26"/>
  <c r="Q75" i="26"/>
  <c r="AT68" i="26"/>
  <c r="AT60" i="26"/>
  <c r="AT70" i="26"/>
  <c r="AT62" i="26"/>
  <c r="AT64" i="26"/>
  <c r="AT63" i="26"/>
  <c r="AT58" i="26"/>
  <c r="AT50" i="26"/>
  <c r="AT69" i="26"/>
  <c r="AT47" i="26"/>
  <c r="AT67" i="26"/>
  <c r="AT52" i="26"/>
  <c r="AT66" i="26"/>
  <c r="AT61" i="26"/>
  <c r="AT51" i="26"/>
  <c r="AT59" i="26"/>
  <c r="AT56" i="26"/>
  <c r="AT65" i="26"/>
  <c r="AT55" i="26"/>
  <c r="AT49" i="26"/>
  <c r="AT57" i="26"/>
  <c r="AT54" i="26"/>
  <c r="AT48" i="26"/>
  <c r="AT53" i="26"/>
  <c r="V126" i="26"/>
  <c r="V118" i="26"/>
  <c r="V110" i="26"/>
  <c r="V123" i="26"/>
  <c r="V120" i="26"/>
  <c r="V112" i="26"/>
  <c r="V125" i="26"/>
  <c r="V122" i="26"/>
  <c r="V124" i="26"/>
  <c r="V117" i="26"/>
  <c r="V116" i="26"/>
  <c r="V108" i="26"/>
  <c r="V106" i="26"/>
  <c r="V111" i="26"/>
  <c r="V121" i="26"/>
  <c r="V115" i="26"/>
  <c r="V127" i="26"/>
  <c r="V104" i="26"/>
  <c r="V109" i="26"/>
  <c r="V119" i="26"/>
  <c r="V107" i="26"/>
  <c r="V105" i="26"/>
  <c r="V113" i="26"/>
  <c r="V114" i="26"/>
  <c r="W87" i="26"/>
  <c r="W96" i="26"/>
  <c r="W92" i="26"/>
  <c r="W95" i="26"/>
  <c r="W97" i="26"/>
  <c r="W98" i="26"/>
  <c r="W86" i="26"/>
  <c r="W84" i="26"/>
  <c r="W78" i="26"/>
  <c r="W94" i="26"/>
  <c r="W90" i="26"/>
  <c r="W93" i="26"/>
  <c r="W91" i="26"/>
  <c r="W83" i="26"/>
  <c r="W82" i="26"/>
  <c r="W81" i="26"/>
  <c r="W89" i="26"/>
  <c r="W85" i="26"/>
  <c r="W88" i="26"/>
  <c r="W79" i="26"/>
  <c r="W77" i="26"/>
  <c r="W80" i="26"/>
  <c r="W75" i="26"/>
  <c r="W76" i="26"/>
  <c r="AM98" i="26"/>
  <c r="AM97" i="26"/>
  <c r="AM87" i="26"/>
  <c r="AM93" i="26"/>
  <c r="AM79" i="26"/>
  <c r="AM89" i="26"/>
  <c r="AM85" i="26"/>
  <c r="AM92" i="26"/>
  <c r="AM84" i="26"/>
  <c r="AM96" i="26"/>
  <c r="AM95" i="26"/>
  <c r="AM91" i="26"/>
  <c r="AM77" i="26"/>
  <c r="AM94" i="26"/>
  <c r="AM88" i="26"/>
  <c r="AM90" i="26"/>
  <c r="AM83" i="26"/>
  <c r="AM82" i="26"/>
  <c r="AM81" i="26"/>
  <c r="AM80" i="26"/>
  <c r="AM86" i="26"/>
  <c r="AM78" i="26"/>
  <c r="AM75" i="26"/>
  <c r="AM76" i="26"/>
  <c r="AS70" i="26"/>
  <c r="AS52" i="26"/>
  <c r="AS67" i="26"/>
  <c r="AS66" i="26"/>
  <c r="AS68" i="26"/>
  <c r="AS53" i="26"/>
  <c r="AS47" i="26"/>
  <c r="AS58" i="26"/>
  <c r="AS51" i="26"/>
  <c r="AS62" i="26"/>
  <c r="AS50" i="26"/>
  <c r="AS69" i="26"/>
  <c r="AS63" i="26"/>
  <c r="AS61" i="26"/>
  <c r="AS59" i="26"/>
  <c r="AS56" i="26"/>
  <c r="AS65" i="26"/>
  <c r="AS55" i="26"/>
  <c r="AS49" i="26"/>
  <c r="AS57" i="26"/>
  <c r="AS54" i="26"/>
  <c r="AS48" i="26"/>
  <c r="AS60" i="26"/>
  <c r="AS64" i="26"/>
  <c r="N122" i="26"/>
  <c r="N114" i="26"/>
  <c r="N127" i="26"/>
  <c r="N119" i="26"/>
  <c r="N124" i="26"/>
  <c r="N116" i="26"/>
  <c r="N121" i="26"/>
  <c r="N123" i="26"/>
  <c r="N108" i="26"/>
  <c r="N107" i="26"/>
  <c r="N125" i="26"/>
  <c r="N113" i="26"/>
  <c r="N109" i="26"/>
  <c r="N126" i="26"/>
  <c r="N120" i="26"/>
  <c r="N118" i="26"/>
  <c r="N117" i="26"/>
  <c r="N105" i="26"/>
  <c r="N115" i="26"/>
  <c r="N110" i="26"/>
  <c r="N106" i="26"/>
  <c r="N104" i="26"/>
  <c r="N112" i="26"/>
  <c r="N111" i="26"/>
  <c r="L98" i="26"/>
  <c r="L92" i="26"/>
  <c r="L87" i="26"/>
  <c r="L79" i="26"/>
  <c r="L89" i="26"/>
  <c r="L94" i="26"/>
  <c r="L93" i="26"/>
  <c r="L95" i="26"/>
  <c r="L97" i="26"/>
  <c r="L90" i="26"/>
  <c r="L84" i="26"/>
  <c r="L78" i="26"/>
  <c r="L82" i="26"/>
  <c r="L96" i="26"/>
  <c r="L88" i="26"/>
  <c r="L81" i="26"/>
  <c r="L80" i="26"/>
  <c r="L85" i="26"/>
  <c r="L83" i="26"/>
  <c r="L91" i="26"/>
  <c r="L86" i="26"/>
  <c r="L75" i="26"/>
  <c r="L76" i="26"/>
  <c r="L77" i="26"/>
  <c r="AR98" i="26"/>
  <c r="AR92" i="26"/>
  <c r="AR87" i="26"/>
  <c r="AR79" i="26"/>
  <c r="AR89" i="26"/>
  <c r="AR86" i="26"/>
  <c r="AR96" i="26"/>
  <c r="AR95" i="26"/>
  <c r="AR83" i="26"/>
  <c r="AR77" i="26"/>
  <c r="AR90" i="26"/>
  <c r="AR97" i="26"/>
  <c r="AR94" i="26"/>
  <c r="AR82" i="26"/>
  <c r="AR91" i="26"/>
  <c r="AR88" i="26"/>
  <c r="AR81" i="26"/>
  <c r="AR76" i="26"/>
  <c r="AR93" i="26"/>
  <c r="AR84" i="26"/>
  <c r="AR85" i="26"/>
  <c r="AR78" i="26"/>
  <c r="AR75" i="26"/>
  <c r="AR80" i="26"/>
  <c r="U98" i="26"/>
  <c r="U97" i="26"/>
  <c r="U90" i="26"/>
  <c r="U88" i="26"/>
  <c r="U81" i="26"/>
  <c r="U96" i="26"/>
  <c r="U92" i="26"/>
  <c r="U89" i="26"/>
  <c r="U95" i="26"/>
  <c r="U85" i="26"/>
  <c r="U79" i="26"/>
  <c r="U75" i="26"/>
  <c r="U86" i="26"/>
  <c r="U84" i="26"/>
  <c r="U94" i="26"/>
  <c r="U83" i="26"/>
  <c r="U82" i="26"/>
  <c r="U80" i="26"/>
  <c r="U78" i="26"/>
  <c r="U93" i="26"/>
  <c r="U76" i="26"/>
  <c r="U91" i="26"/>
  <c r="U77" i="26"/>
  <c r="U87" i="26"/>
  <c r="AM70" i="26"/>
  <c r="AM56" i="26"/>
  <c r="AM53" i="26"/>
  <c r="AM61" i="26"/>
  <c r="AM66" i="26"/>
  <c r="AM68" i="26"/>
  <c r="AM67" i="26"/>
  <c r="AM55" i="26"/>
  <c r="AM49" i="26"/>
  <c r="AM47" i="26"/>
  <c r="AM60" i="26"/>
  <c r="AM52" i="26"/>
  <c r="AM64" i="26"/>
  <c r="AM54" i="26"/>
  <c r="AM58" i="26"/>
  <c r="AM48" i="26"/>
  <c r="AM69" i="26"/>
  <c r="AM63" i="26"/>
  <c r="AM51" i="26"/>
  <c r="AM59" i="26"/>
  <c r="AM65" i="26"/>
  <c r="AM50" i="26"/>
  <c r="AM62" i="26"/>
  <c r="AM57" i="26"/>
  <c r="AF92" i="26"/>
  <c r="AF94" i="26"/>
  <c r="AF89" i="26"/>
  <c r="AF81" i="26"/>
  <c r="AF91" i="26"/>
  <c r="AF96" i="26"/>
  <c r="AF95" i="26"/>
  <c r="AF97" i="26"/>
  <c r="AF98" i="26"/>
  <c r="AF83" i="26"/>
  <c r="AF77" i="26"/>
  <c r="AF76" i="26"/>
  <c r="AF93" i="26"/>
  <c r="AF88" i="26"/>
  <c r="AF80" i="26"/>
  <c r="AF78" i="26"/>
  <c r="AF86" i="26"/>
  <c r="AF90" i="26"/>
  <c r="AF87" i="26"/>
  <c r="AF85" i="26"/>
  <c r="AF84" i="26"/>
  <c r="AF75" i="26"/>
  <c r="AF82" i="26"/>
  <c r="AF79" i="26"/>
  <c r="V93" i="26"/>
  <c r="V88" i="26"/>
  <c r="V80" i="26"/>
  <c r="V90" i="26"/>
  <c r="V96" i="26"/>
  <c r="V92" i="26"/>
  <c r="V95" i="26"/>
  <c r="V85" i="26"/>
  <c r="V79" i="26"/>
  <c r="V75" i="26"/>
  <c r="V97" i="26"/>
  <c r="V98" i="26"/>
  <c r="V86" i="26"/>
  <c r="V84" i="26"/>
  <c r="V94" i="26"/>
  <c r="V83" i="26"/>
  <c r="V82" i="26"/>
  <c r="V81" i="26"/>
  <c r="V89" i="26"/>
  <c r="V76" i="26"/>
  <c r="V91" i="26"/>
  <c r="V77" i="26"/>
  <c r="V87" i="26"/>
  <c r="V78" i="26"/>
  <c r="AC70" i="26"/>
  <c r="AC65" i="26"/>
  <c r="AC52" i="26"/>
  <c r="AC69" i="26"/>
  <c r="AC58" i="26"/>
  <c r="AC60" i="26"/>
  <c r="AC67" i="26"/>
  <c r="AC50" i="26"/>
  <c r="AC64" i="26"/>
  <c r="AC61" i="26"/>
  <c r="AC56" i="26"/>
  <c r="AC51" i="26"/>
  <c r="AC57" i="26"/>
  <c r="AC62" i="26"/>
  <c r="AC55" i="26"/>
  <c r="AC49" i="26"/>
  <c r="AC68" i="26"/>
  <c r="AC54" i="26"/>
  <c r="AC48" i="26"/>
  <c r="AC53" i="26"/>
  <c r="AC66" i="26"/>
  <c r="AC47" i="26"/>
  <c r="AC63" i="26"/>
  <c r="AC59" i="26"/>
  <c r="BB56" i="26"/>
  <c r="BB66" i="26"/>
  <c r="BB57" i="26"/>
  <c r="BB65" i="26"/>
  <c r="BB62" i="26"/>
  <c r="AD95" i="26"/>
  <c r="AD97" i="26"/>
  <c r="AD84" i="26"/>
  <c r="AD92" i="26"/>
  <c r="AD86" i="26"/>
  <c r="AD94" i="26"/>
  <c r="AD93" i="26"/>
  <c r="AD96" i="26"/>
  <c r="AD98" i="26"/>
  <c r="AD90" i="26"/>
  <c r="AD91" i="26"/>
  <c r="AD87" i="26"/>
  <c r="AD82" i="26"/>
  <c r="AD81" i="26"/>
  <c r="AD88" i="26"/>
  <c r="AD89" i="26"/>
  <c r="AD77" i="26"/>
  <c r="AD80" i="26"/>
  <c r="AD75" i="26"/>
  <c r="AD79" i="26"/>
  <c r="AD85" i="26"/>
  <c r="AD83" i="26"/>
  <c r="AD76" i="26"/>
  <c r="AD78" i="26"/>
  <c r="AB34" i="26"/>
  <c r="AB26" i="26"/>
  <c r="AB41" i="26"/>
  <c r="AB42" i="26"/>
  <c r="AB30" i="26"/>
  <c r="AB35" i="26"/>
  <c r="AB36" i="26"/>
  <c r="AB38" i="26"/>
  <c r="AB37" i="26"/>
  <c r="AB39" i="26"/>
  <c r="AB19" i="26"/>
  <c r="AB27" i="26"/>
  <c r="AB25" i="26"/>
  <c r="AB40" i="26"/>
  <c r="AB33" i="26"/>
  <c r="AB32" i="26"/>
  <c r="AB28" i="26"/>
  <c r="AB22" i="26"/>
  <c r="AB23" i="26"/>
  <c r="AB21" i="26"/>
  <c r="AB31" i="26"/>
  <c r="AB24" i="26"/>
  <c r="AB29" i="26"/>
  <c r="AB20" i="26"/>
  <c r="W53" i="26"/>
  <c r="W63" i="26"/>
  <c r="W62" i="26"/>
  <c r="W60" i="26"/>
  <c r="W69" i="26"/>
  <c r="W57" i="26"/>
  <c r="W66" i="26"/>
  <c r="W58" i="26"/>
  <c r="W65" i="26"/>
  <c r="W52" i="26"/>
  <c r="W59" i="26"/>
  <c r="W51" i="26"/>
  <c r="W50" i="26"/>
  <c r="W56" i="26"/>
  <c r="W64" i="26"/>
  <c r="W70" i="26"/>
  <c r="W55" i="26"/>
  <c r="W68" i="26"/>
  <c r="W67" i="26"/>
  <c r="W49" i="26"/>
  <c r="W54" i="26"/>
  <c r="W48" i="26"/>
  <c r="W61" i="26"/>
  <c r="W47" i="26"/>
  <c r="AR40" i="26"/>
  <c r="AR34" i="26"/>
  <c r="AR26" i="26"/>
  <c r="AR41" i="26"/>
  <c r="AR31" i="26"/>
  <c r="AR33" i="26"/>
  <c r="AR32" i="26"/>
  <c r="AR30" i="26"/>
  <c r="AR42" i="26"/>
  <c r="AR35" i="26"/>
  <c r="AR36" i="26"/>
  <c r="AR38" i="26"/>
  <c r="AR24" i="26"/>
  <c r="AR37" i="26"/>
  <c r="AR19" i="26"/>
  <c r="AR29" i="26"/>
  <c r="AR27" i="26"/>
  <c r="AR25" i="26"/>
  <c r="AR22" i="26"/>
  <c r="AR28" i="26"/>
  <c r="AR23" i="26"/>
  <c r="AR20" i="26"/>
  <c r="AR39" i="26"/>
  <c r="AR21" i="26"/>
  <c r="BB126" i="26"/>
  <c r="BB118" i="26"/>
  <c r="BB110" i="26"/>
  <c r="BB123" i="26"/>
  <c r="BB120" i="26"/>
  <c r="BB112" i="26"/>
  <c r="BB125" i="26"/>
  <c r="BB127" i="26"/>
  <c r="BB121" i="26"/>
  <c r="BB111" i="26"/>
  <c r="BB109" i="26"/>
  <c r="BB122" i="26"/>
  <c r="BB117" i="26"/>
  <c r="BB116" i="26"/>
  <c r="BB115" i="26"/>
  <c r="BB124" i="26"/>
  <c r="BB114" i="26"/>
  <c r="BB107" i="26"/>
  <c r="BB108" i="26"/>
  <c r="BB119" i="26"/>
  <c r="BB106" i="26"/>
  <c r="BB113" i="26"/>
  <c r="BB104" i="26"/>
  <c r="BB105" i="26"/>
  <c r="AU92" i="26"/>
  <c r="AU91" i="26"/>
  <c r="AU94" i="26"/>
  <c r="AU93" i="26"/>
  <c r="AU96" i="26"/>
  <c r="AU84" i="26"/>
  <c r="AU95" i="26"/>
  <c r="AU97" i="26"/>
  <c r="AU82" i="26"/>
  <c r="AU76" i="26"/>
  <c r="AU87" i="26"/>
  <c r="AU81" i="26"/>
  <c r="AU98" i="26"/>
  <c r="AU80" i="26"/>
  <c r="AU79" i="26"/>
  <c r="AU90" i="26"/>
  <c r="AU83" i="26"/>
  <c r="AU85" i="26"/>
  <c r="AU89" i="26"/>
  <c r="AU86" i="26"/>
  <c r="AU77" i="26"/>
  <c r="AU88" i="26"/>
  <c r="AU78" i="26"/>
  <c r="AU75" i="26"/>
  <c r="T121" i="26"/>
  <c r="T113" i="26"/>
  <c r="T126" i="26"/>
  <c r="T123" i="26"/>
  <c r="T115" i="26"/>
  <c r="T120" i="26"/>
  <c r="T127" i="26"/>
  <c r="T122" i="26"/>
  <c r="T112" i="26"/>
  <c r="T124" i="26"/>
  <c r="T117" i="26"/>
  <c r="T125" i="26"/>
  <c r="T119" i="26"/>
  <c r="T114" i="26"/>
  <c r="T116" i="26"/>
  <c r="T108" i="26"/>
  <c r="T118" i="26"/>
  <c r="T106" i="26"/>
  <c r="T104" i="26"/>
  <c r="T109" i="26"/>
  <c r="T107" i="26"/>
  <c r="T111" i="26"/>
  <c r="T105" i="26"/>
  <c r="T110" i="26"/>
  <c r="AD122" i="26"/>
  <c r="AD114" i="26"/>
  <c r="AD127" i="26"/>
  <c r="AD119" i="26"/>
  <c r="AD124" i="26"/>
  <c r="AD116" i="26"/>
  <c r="AD121" i="26"/>
  <c r="AD112" i="26"/>
  <c r="AD105" i="26"/>
  <c r="AD104" i="26"/>
  <c r="AD126" i="26"/>
  <c r="AD120" i="26"/>
  <c r="AD118" i="26"/>
  <c r="AD115" i="26"/>
  <c r="AD117" i="26"/>
  <c r="AD111" i="26"/>
  <c r="AD110" i="26"/>
  <c r="AD113" i="26"/>
  <c r="AD107" i="26"/>
  <c r="AD123" i="26"/>
  <c r="AD109" i="26"/>
  <c r="AD125" i="26"/>
  <c r="AD108" i="26"/>
  <c r="AD106" i="26"/>
  <c r="AF36" i="26"/>
  <c r="AF28" i="26"/>
  <c r="AF33" i="26"/>
  <c r="AF30" i="26"/>
  <c r="AF19" i="26"/>
  <c r="AF35" i="26"/>
  <c r="AF34" i="26"/>
  <c r="AF37" i="26"/>
  <c r="AF38" i="26"/>
  <c r="AF39" i="26"/>
  <c r="AF40" i="26"/>
  <c r="AF25" i="26"/>
  <c r="AF32" i="26"/>
  <c r="AF41" i="26"/>
  <c r="AF22" i="26"/>
  <c r="AF23" i="26"/>
  <c r="AF26" i="26"/>
  <c r="AF21" i="26"/>
  <c r="AF20" i="26"/>
  <c r="AF42" i="26"/>
  <c r="AF31" i="26"/>
  <c r="AF24" i="26"/>
  <c r="AF27" i="26"/>
  <c r="AF29" i="26"/>
  <c r="AE94" i="26"/>
  <c r="AE93" i="26"/>
  <c r="AE91" i="26"/>
  <c r="AE96" i="26"/>
  <c r="AE95" i="26"/>
  <c r="AE97" i="26"/>
  <c r="AE98" i="26"/>
  <c r="AE90" i="26"/>
  <c r="AE86" i="26"/>
  <c r="AE87" i="26"/>
  <c r="AE82" i="26"/>
  <c r="AE76" i="26"/>
  <c r="AE81" i="26"/>
  <c r="AE88" i="26"/>
  <c r="AE77" i="26"/>
  <c r="AE79" i="26"/>
  <c r="AE89" i="26"/>
  <c r="AE84" i="26"/>
  <c r="AE80" i="26"/>
  <c r="AE92" i="26"/>
  <c r="AE85" i="26"/>
  <c r="AE78" i="26"/>
  <c r="AE83" i="26"/>
  <c r="AE75" i="26"/>
  <c r="O69" i="26"/>
  <c r="O68" i="26"/>
  <c r="O49" i="26"/>
  <c r="O57" i="26"/>
  <c r="O70" i="26"/>
  <c r="O64" i="26"/>
  <c r="O63" i="26"/>
  <c r="O55" i="26"/>
  <c r="O61" i="26"/>
  <c r="O53" i="26"/>
  <c r="O47" i="26"/>
  <c r="O65" i="26"/>
  <c r="O59" i="26"/>
  <c r="O52" i="26"/>
  <c r="O51" i="26"/>
  <c r="O62" i="26"/>
  <c r="O60" i="26"/>
  <c r="O56" i="26"/>
  <c r="O67" i="26"/>
  <c r="O54" i="26"/>
  <c r="O58" i="26"/>
  <c r="O48" i="26"/>
  <c r="O50" i="26"/>
  <c r="O66" i="26"/>
  <c r="AN96" i="26"/>
  <c r="AN98" i="26"/>
  <c r="AN85" i="26"/>
  <c r="AN77" i="26"/>
  <c r="AN87" i="26"/>
  <c r="AN88" i="26"/>
  <c r="AN89" i="26"/>
  <c r="AN92" i="26"/>
  <c r="AN84" i="26"/>
  <c r="AN78" i="26"/>
  <c r="AN95" i="26"/>
  <c r="AN86" i="26"/>
  <c r="AN90" i="26"/>
  <c r="AN97" i="26"/>
  <c r="AN94" i="26"/>
  <c r="AN75" i="26"/>
  <c r="AN91" i="26"/>
  <c r="AN93" i="26"/>
  <c r="AN83" i="26"/>
  <c r="AN82" i="26"/>
  <c r="AN81" i="26"/>
  <c r="AN80" i="26"/>
  <c r="AN79" i="26"/>
  <c r="AN76" i="26"/>
  <c r="Y41" i="26"/>
  <c r="Y39" i="26"/>
  <c r="Y31" i="26"/>
  <c r="Y25" i="26"/>
  <c r="Y42" i="26"/>
  <c r="Y33" i="26"/>
  <c r="Y34" i="26"/>
  <c r="Y36" i="26"/>
  <c r="Y35" i="26"/>
  <c r="Y29" i="26"/>
  <c r="Y24" i="26"/>
  <c r="Y20" i="26"/>
  <c r="Y19" i="26"/>
  <c r="Y27" i="26"/>
  <c r="Y38" i="26"/>
  <c r="Y40" i="26"/>
  <c r="Y30" i="26"/>
  <c r="Y37" i="26"/>
  <c r="Y32" i="26"/>
  <c r="Y28" i="26"/>
  <c r="Y22" i="26"/>
  <c r="Y23" i="26"/>
  <c r="Y21" i="26"/>
  <c r="Y26" i="26"/>
  <c r="AP66" i="26"/>
  <c r="AP58" i="26"/>
  <c r="AP68" i="26"/>
  <c r="AP63" i="26"/>
  <c r="AP65" i="26"/>
  <c r="AP64" i="26"/>
  <c r="AP54" i="26"/>
  <c r="AP48" i="26"/>
  <c r="AP52" i="26"/>
  <c r="AP60" i="26"/>
  <c r="AP62" i="26"/>
  <c r="AP51" i="26"/>
  <c r="AP67" i="26"/>
  <c r="AP59" i="26"/>
  <c r="AP69" i="26"/>
  <c r="AP53" i="26"/>
  <c r="AP47" i="26"/>
  <c r="AP70" i="26"/>
  <c r="AP61" i="26"/>
  <c r="AP50" i="26"/>
  <c r="AP56" i="26"/>
  <c r="AP55" i="26"/>
  <c r="AP57" i="26"/>
  <c r="AP49" i="26"/>
  <c r="M94" i="26"/>
  <c r="M93" i="26"/>
  <c r="M95" i="26"/>
  <c r="M86" i="26"/>
  <c r="M97" i="26"/>
  <c r="M96" i="26"/>
  <c r="M98" i="26"/>
  <c r="M91" i="26"/>
  <c r="M82" i="26"/>
  <c r="M88" i="26"/>
  <c r="M81" i="26"/>
  <c r="M92" i="26"/>
  <c r="M90" i="26"/>
  <c r="M87" i="26"/>
  <c r="M77" i="26"/>
  <c r="M89" i="26"/>
  <c r="M79" i="26"/>
  <c r="M85" i="26"/>
  <c r="M84" i="26"/>
  <c r="M83" i="26"/>
  <c r="M76" i="26"/>
  <c r="M80" i="26"/>
  <c r="M78" i="26"/>
  <c r="M75" i="26"/>
  <c r="X41" i="26"/>
  <c r="X32" i="26"/>
  <c r="X27" i="26"/>
  <c r="X23" i="26"/>
  <c r="X31" i="26"/>
  <c r="X25" i="26"/>
  <c r="X42" i="26"/>
  <c r="X34" i="26"/>
  <c r="X29" i="26"/>
  <c r="X24" i="26"/>
  <c r="X20" i="26"/>
  <c r="X35" i="26"/>
  <c r="X39" i="26"/>
  <c r="X19" i="26"/>
  <c r="X38" i="26"/>
  <c r="X33" i="26"/>
  <c r="X40" i="26"/>
  <c r="X30" i="26"/>
  <c r="X37" i="26"/>
  <c r="X28" i="26"/>
  <c r="X36" i="26"/>
  <c r="X26" i="26"/>
  <c r="X21" i="26"/>
  <c r="X22" i="26"/>
  <c r="AS125" i="26"/>
  <c r="AS117" i="26"/>
  <c r="AS109" i="26"/>
  <c r="AS122" i="26"/>
  <c r="AS114" i="26"/>
  <c r="AS127" i="26"/>
  <c r="AS119" i="26"/>
  <c r="AS111" i="26"/>
  <c r="AS124" i="26"/>
  <c r="AS116" i="26"/>
  <c r="AS121" i="26"/>
  <c r="AS123" i="26"/>
  <c r="AS106" i="26"/>
  <c r="AS126" i="26"/>
  <c r="AS105" i="26"/>
  <c r="AS108" i="26"/>
  <c r="AS112" i="26"/>
  <c r="AS113" i="26"/>
  <c r="AS110" i="26"/>
  <c r="AS104" i="26"/>
  <c r="AS118" i="26"/>
  <c r="AS115" i="26"/>
  <c r="AS107" i="26"/>
  <c r="AS120" i="26"/>
  <c r="T67" i="26"/>
  <c r="T59" i="26"/>
  <c r="T69" i="26"/>
  <c r="T61" i="26"/>
  <c r="T70" i="26"/>
  <c r="T66" i="26"/>
  <c r="T63" i="26"/>
  <c r="T54" i="26"/>
  <c r="T60" i="26"/>
  <c r="T62" i="26"/>
  <c r="T53" i="26"/>
  <c r="T47" i="26"/>
  <c r="T68" i="26"/>
  <c r="T52" i="26"/>
  <c r="T65" i="26"/>
  <c r="T51" i="26"/>
  <c r="T56" i="26"/>
  <c r="T50" i="26"/>
  <c r="T64" i="26"/>
  <c r="T57" i="26"/>
  <c r="T55" i="26"/>
  <c r="T58" i="26"/>
  <c r="T49" i="26"/>
  <c r="T48" i="26"/>
  <c r="L63" i="26"/>
  <c r="L65" i="26"/>
  <c r="L67" i="26"/>
  <c r="L66" i="26"/>
  <c r="L58" i="26"/>
  <c r="L59" i="26"/>
  <c r="L57" i="26"/>
  <c r="L56" i="26"/>
  <c r="L50" i="26"/>
  <c r="L69" i="26"/>
  <c r="L70" i="26"/>
  <c r="L54" i="26"/>
  <c r="L48" i="26"/>
  <c r="L61" i="26"/>
  <c r="L53" i="26"/>
  <c r="L47" i="26"/>
  <c r="L52" i="26"/>
  <c r="L62" i="26"/>
  <c r="L51" i="26"/>
  <c r="L68" i="26"/>
  <c r="L64" i="26"/>
  <c r="L60" i="26"/>
  <c r="L49" i="26"/>
  <c r="L55" i="26"/>
  <c r="Y123" i="26"/>
  <c r="Y115" i="26"/>
  <c r="Y107" i="26"/>
  <c r="Y120" i="26"/>
  <c r="Y112" i="26"/>
  <c r="Y125" i="26"/>
  <c r="Y117" i="26"/>
  <c r="Y109" i="26"/>
  <c r="Y122" i="26"/>
  <c r="Y127" i="26"/>
  <c r="Y119" i="26"/>
  <c r="Y124" i="26"/>
  <c r="Y104" i="26"/>
  <c r="Y116" i="26"/>
  <c r="Y126" i="26"/>
  <c r="Y114" i="26"/>
  <c r="Y118" i="26"/>
  <c r="Y106" i="26"/>
  <c r="Y111" i="26"/>
  <c r="Y113" i="26"/>
  <c r="Y121" i="26"/>
  <c r="Y105" i="26"/>
  <c r="Y108" i="26"/>
  <c r="Y110" i="26"/>
  <c r="AO41" i="26"/>
  <c r="AO31" i="26"/>
  <c r="AO27" i="26"/>
  <c r="AO40" i="26"/>
  <c r="AO25" i="26"/>
  <c r="AO33" i="26"/>
  <c r="AO42" i="26"/>
  <c r="AO39" i="26"/>
  <c r="AO26" i="26"/>
  <c r="AO23" i="26"/>
  <c r="AO38" i="26"/>
  <c r="AO20" i="26"/>
  <c r="AO34" i="26"/>
  <c r="AO37" i="26"/>
  <c r="AO24" i="26"/>
  <c r="AO29" i="26"/>
  <c r="AO19" i="26"/>
  <c r="AO36" i="26"/>
  <c r="AO30" i="26"/>
  <c r="AO32" i="26"/>
  <c r="AO21" i="26"/>
  <c r="AO22" i="26"/>
  <c r="AO28" i="26"/>
  <c r="AO35" i="26"/>
  <c r="AU65" i="26"/>
  <c r="AU59" i="26"/>
  <c r="AU49" i="26"/>
  <c r="AU68" i="26"/>
  <c r="AU58" i="26"/>
  <c r="AU63" i="26"/>
  <c r="AU62" i="26"/>
  <c r="AU50" i="26"/>
  <c r="AU69" i="26"/>
  <c r="AU56" i="26"/>
  <c r="AU67" i="26"/>
  <c r="AU52" i="26"/>
  <c r="AU70" i="26"/>
  <c r="AU66" i="26"/>
  <c r="AU61" i="26"/>
  <c r="AU51" i="26"/>
  <c r="AU55" i="26"/>
  <c r="AU57" i="26"/>
  <c r="AU54" i="26"/>
  <c r="AU48" i="26"/>
  <c r="AU60" i="26"/>
  <c r="AU53" i="26"/>
  <c r="AU47" i="26"/>
  <c r="AU64" i="26"/>
  <c r="AV127" i="26"/>
  <c r="AV119" i="26"/>
  <c r="AV111" i="26"/>
  <c r="AV124" i="26"/>
  <c r="AV121" i="26"/>
  <c r="AV113" i="26"/>
  <c r="AV126" i="26"/>
  <c r="AV123" i="26"/>
  <c r="AV110" i="26"/>
  <c r="AV105" i="26"/>
  <c r="AV104" i="26"/>
  <c r="AV125" i="26"/>
  <c r="AV120" i="26"/>
  <c r="AV116" i="26"/>
  <c r="AV115" i="26"/>
  <c r="AV106" i="26"/>
  <c r="AV118" i="26"/>
  <c r="AV122" i="26"/>
  <c r="AV112" i="26"/>
  <c r="AV108" i="26"/>
  <c r="AV117" i="26"/>
  <c r="AV114" i="26"/>
  <c r="AV107" i="26"/>
  <c r="AV109" i="26"/>
  <c r="AK39" i="26"/>
  <c r="AK37" i="26"/>
  <c r="AK38" i="26"/>
  <c r="AK40" i="26"/>
  <c r="AK41" i="26"/>
  <c r="AK33" i="26"/>
  <c r="AK32" i="26"/>
  <c r="AK22" i="26"/>
  <c r="AK28" i="26"/>
  <c r="AK26" i="26"/>
  <c r="AK23" i="26"/>
  <c r="AK21" i="26"/>
  <c r="AK34" i="26"/>
  <c r="AK20" i="26"/>
  <c r="AK31" i="26"/>
  <c r="AK24" i="26"/>
  <c r="AK42" i="26"/>
  <c r="AK29" i="26"/>
  <c r="AK19" i="26"/>
  <c r="AK27" i="26"/>
  <c r="AK36" i="26"/>
  <c r="AK30" i="26"/>
  <c r="AK35" i="26"/>
  <c r="AK25" i="26"/>
  <c r="V42" i="26"/>
  <c r="V35" i="26"/>
  <c r="V27" i="26"/>
  <c r="V40" i="26"/>
  <c r="V41" i="26"/>
  <c r="V26" i="26"/>
  <c r="V31" i="26"/>
  <c r="V21" i="26"/>
  <c r="V29" i="26"/>
  <c r="V24" i="26"/>
  <c r="V20" i="26"/>
  <c r="V39" i="26"/>
  <c r="V19" i="26"/>
  <c r="V33" i="26"/>
  <c r="V25" i="26"/>
  <c r="V38" i="26"/>
  <c r="V34" i="26"/>
  <c r="V32" i="26"/>
  <c r="V30" i="26"/>
  <c r="V37" i="26"/>
  <c r="V28" i="26"/>
  <c r="V23" i="26"/>
  <c r="V36" i="26"/>
  <c r="V22" i="26"/>
  <c r="BB35" i="26"/>
  <c r="BB27" i="26"/>
  <c r="BB37" i="26"/>
  <c r="BB38" i="26"/>
  <c r="BB39" i="26"/>
  <c r="BB40" i="26"/>
  <c r="BB41" i="26"/>
  <c r="BB22" i="26"/>
  <c r="BB30" i="26"/>
  <c r="BB21" i="26"/>
  <c r="BB32" i="26"/>
  <c r="BB28" i="26"/>
  <c r="BB36" i="26"/>
  <c r="BB26" i="26"/>
  <c r="BB23" i="26"/>
  <c r="BB20" i="26"/>
  <c r="BB42" i="26"/>
  <c r="BB33" i="26"/>
  <c r="BB19" i="26"/>
  <c r="BB24" i="26"/>
  <c r="BB31" i="26"/>
  <c r="BB29" i="26"/>
  <c r="BB34" i="26"/>
  <c r="BB25" i="26"/>
  <c r="AI93" i="26"/>
  <c r="AI92" i="26"/>
  <c r="AI98" i="26"/>
  <c r="AI97" i="26"/>
  <c r="AI87" i="26"/>
  <c r="AI82" i="26"/>
  <c r="AI91" i="26"/>
  <c r="AI88" i="26"/>
  <c r="AI80" i="26"/>
  <c r="AI85" i="26"/>
  <c r="AI79" i="26"/>
  <c r="AI89" i="26"/>
  <c r="AI96" i="26"/>
  <c r="AI95" i="26"/>
  <c r="AI86" i="26"/>
  <c r="AI94" i="26"/>
  <c r="AI77" i="26"/>
  <c r="AI90" i="26"/>
  <c r="AI75" i="26"/>
  <c r="AI84" i="26"/>
  <c r="AI83" i="26"/>
  <c r="AI81" i="26"/>
  <c r="AI76" i="26"/>
  <c r="AI78" i="26"/>
  <c r="AP93" i="26"/>
  <c r="AP95" i="26"/>
  <c r="AP90" i="26"/>
  <c r="AP82" i="26"/>
  <c r="AP75" i="26"/>
  <c r="AP92" i="26"/>
  <c r="AP84" i="26"/>
  <c r="AP78" i="26"/>
  <c r="AP86" i="26"/>
  <c r="AP96" i="26"/>
  <c r="AP83" i="26"/>
  <c r="AP97" i="26"/>
  <c r="AP94" i="26"/>
  <c r="AP91" i="26"/>
  <c r="AP98" i="26"/>
  <c r="AP88" i="26"/>
  <c r="AP87" i="26"/>
  <c r="AP80" i="26"/>
  <c r="AP85" i="26"/>
  <c r="AP89" i="26"/>
  <c r="AP77" i="26"/>
  <c r="AP76" i="26"/>
  <c r="AP79" i="26"/>
  <c r="AP81" i="26"/>
  <c r="AP120" i="26"/>
  <c r="AP112" i="26"/>
  <c r="AP125" i="26"/>
  <c r="AP122" i="26"/>
  <c r="AP114" i="26"/>
  <c r="AP127" i="26"/>
  <c r="AP119" i="26"/>
  <c r="AP121" i="26"/>
  <c r="AP123" i="26"/>
  <c r="AP109" i="26"/>
  <c r="AP113" i="26"/>
  <c r="AP108" i="26"/>
  <c r="AP115" i="26"/>
  <c r="AP106" i="26"/>
  <c r="AP124" i="26"/>
  <c r="AP126" i="26"/>
  <c r="AP118" i="26"/>
  <c r="AP117" i="26"/>
  <c r="AP110" i="26"/>
  <c r="AP105" i="26"/>
  <c r="AP111" i="26"/>
  <c r="AP104" i="26"/>
  <c r="AP116" i="26"/>
  <c r="AP107" i="26"/>
  <c r="AN32" i="26"/>
  <c r="AN23" i="26"/>
  <c r="AN40" i="26"/>
  <c r="AN41" i="26"/>
  <c r="AN42" i="26"/>
  <c r="AN21" i="26"/>
  <c r="AN39" i="26"/>
  <c r="AN26" i="26"/>
  <c r="AN38" i="26"/>
  <c r="AN20" i="26"/>
  <c r="AN34" i="26"/>
  <c r="AN31" i="26"/>
  <c r="AN37" i="26"/>
  <c r="AN24" i="26"/>
  <c r="AN29" i="26"/>
  <c r="AN19" i="26"/>
  <c r="AN36" i="26"/>
  <c r="AN27" i="26"/>
  <c r="AN25" i="26"/>
  <c r="AN35" i="26"/>
  <c r="AN33" i="26"/>
  <c r="AN22" i="26"/>
  <c r="AN30" i="26"/>
  <c r="AN28" i="26"/>
  <c r="O122" i="26"/>
  <c r="O114" i="26"/>
  <c r="O106" i="26"/>
  <c r="O127" i="26"/>
  <c r="O119" i="26"/>
  <c r="O111" i="26"/>
  <c r="O124" i="26"/>
  <c r="O116" i="26"/>
  <c r="O108" i="26"/>
  <c r="O121" i="26"/>
  <c r="O126" i="26"/>
  <c r="O118" i="26"/>
  <c r="O125" i="26"/>
  <c r="O120" i="26"/>
  <c r="O115" i="26"/>
  <c r="O104" i="26"/>
  <c r="O107" i="26"/>
  <c r="O117" i="26"/>
  <c r="O105" i="26"/>
  <c r="O112" i="26"/>
  <c r="O123" i="26"/>
  <c r="O110" i="26"/>
  <c r="O109" i="26"/>
  <c r="O113" i="26"/>
  <c r="AB63" i="26"/>
  <c r="AB65" i="26"/>
  <c r="AB64" i="26"/>
  <c r="AB68" i="26"/>
  <c r="AB70" i="26"/>
  <c r="AB69" i="26"/>
  <c r="AB53" i="26"/>
  <c r="AB47" i="26"/>
  <c r="AB51" i="26"/>
  <c r="AB67" i="26"/>
  <c r="AB50" i="26"/>
  <c r="AB56" i="26"/>
  <c r="AB57" i="26"/>
  <c r="AB62" i="26"/>
  <c r="AB55" i="26"/>
  <c r="AB49" i="26"/>
  <c r="AB60" i="26"/>
  <c r="AB54" i="26"/>
  <c r="AB58" i="26"/>
  <c r="AB48" i="26"/>
  <c r="AB61" i="26"/>
  <c r="AB66" i="26"/>
  <c r="AB52" i="26"/>
  <c r="AB59" i="26"/>
  <c r="AR125" i="26"/>
  <c r="AR117" i="26"/>
  <c r="AR109" i="26"/>
  <c r="AR122" i="26"/>
  <c r="AR127" i="26"/>
  <c r="AR119" i="26"/>
  <c r="AR124" i="26"/>
  <c r="AR113" i="26"/>
  <c r="AR121" i="26"/>
  <c r="AR123" i="26"/>
  <c r="AR110" i="26"/>
  <c r="AR105" i="26"/>
  <c r="AR104" i="26"/>
  <c r="AR115" i="26"/>
  <c r="AR106" i="26"/>
  <c r="AR126" i="26"/>
  <c r="AR111" i="26"/>
  <c r="AR108" i="26"/>
  <c r="AR112" i="26"/>
  <c r="AR114" i="26"/>
  <c r="AR118" i="26"/>
  <c r="AR116" i="26"/>
  <c r="AR107" i="26"/>
  <c r="AR120" i="26"/>
  <c r="AR63" i="26"/>
  <c r="AR65" i="26"/>
  <c r="AR62" i="26"/>
  <c r="AR61" i="26"/>
  <c r="AR60" i="26"/>
  <c r="AR59" i="26"/>
  <c r="AR67" i="26"/>
  <c r="AR66" i="26"/>
  <c r="AR69" i="26"/>
  <c r="AR70" i="26"/>
  <c r="AR58" i="26"/>
  <c r="AR51" i="26"/>
  <c r="AR64" i="26"/>
  <c r="AR53" i="26"/>
  <c r="AR47" i="26"/>
  <c r="AR68" i="26"/>
  <c r="AR52" i="26"/>
  <c r="AR50" i="26"/>
  <c r="AR56" i="26"/>
  <c r="AR55" i="26"/>
  <c r="AR49" i="26"/>
  <c r="AR57" i="26"/>
  <c r="AR54" i="26"/>
  <c r="AR48" i="26"/>
  <c r="AQ120" i="26"/>
  <c r="AQ112" i="26"/>
  <c r="AQ104" i="26"/>
  <c r="AQ125" i="26"/>
  <c r="AQ117" i="26"/>
  <c r="AQ109" i="26"/>
  <c r="AQ122" i="26"/>
  <c r="AQ114" i="26"/>
  <c r="AQ106" i="26"/>
  <c r="AQ127" i="26"/>
  <c r="AQ119" i="26"/>
  <c r="AQ124" i="26"/>
  <c r="AQ116" i="26"/>
  <c r="AQ121" i="26"/>
  <c r="AQ123" i="26"/>
  <c r="AQ105" i="26"/>
  <c r="AQ113" i="26"/>
  <c r="AQ108" i="26"/>
  <c r="AQ115" i="26"/>
  <c r="AQ126" i="26"/>
  <c r="AQ111" i="26"/>
  <c r="AQ110" i="26"/>
  <c r="AQ118" i="26"/>
  <c r="AQ107" i="26"/>
  <c r="AO88" i="26"/>
  <c r="AO80" i="26"/>
  <c r="AO92" i="26"/>
  <c r="AO85" i="26"/>
  <c r="AO84" i="26"/>
  <c r="AO78" i="26"/>
  <c r="AO95" i="26"/>
  <c r="AO86" i="26"/>
  <c r="AO96" i="26"/>
  <c r="AO90" i="26"/>
  <c r="AO83" i="26"/>
  <c r="AO97" i="26"/>
  <c r="AO94" i="26"/>
  <c r="AO98" i="26"/>
  <c r="AO93" i="26"/>
  <c r="AO75" i="26"/>
  <c r="AO91" i="26"/>
  <c r="AO87" i="26"/>
  <c r="AO81" i="26"/>
  <c r="AO79" i="26"/>
  <c r="AO76" i="26"/>
  <c r="AO89" i="26"/>
  <c r="AO77" i="26"/>
  <c r="AO82" i="26"/>
  <c r="BG40" i="25"/>
  <c r="BG41" i="25" s="1"/>
  <c r="BG62" i="25"/>
  <c r="BG63" i="25" s="1"/>
  <c r="BG84" i="25"/>
  <c r="BG85" i="25" s="1"/>
  <c r="BG19" i="25"/>
  <c r="BG20" i="25" s="1"/>
  <c r="AQ84" i="25"/>
  <c r="AQ85" i="25" s="1"/>
  <c r="AB84" i="25"/>
  <c r="AB85" i="25" s="1"/>
  <c r="Y19" i="25"/>
  <c r="Y20" i="25" s="1"/>
  <c r="T84" i="25"/>
  <c r="T85" i="25" s="1"/>
  <c r="X62" i="25"/>
  <c r="X63" i="25" s="1"/>
  <c r="AR62" i="25"/>
  <c r="AR63" i="25" s="1"/>
  <c r="AL40" i="25"/>
  <c r="AL41" i="25" s="1"/>
  <c r="L84" i="25"/>
  <c r="L85" i="25" s="1"/>
  <c r="AV84" i="25"/>
  <c r="AV85" i="25" s="1"/>
  <c r="AD84" i="25"/>
  <c r="AD85" i="25" s="1"/>
  <c r="AA40" i="25"/>
  <c r="AA41" i="25" s="1"/>
  <c r="AH40" i="25"/>
  <c r="AH41" i="25" s="1"/>
  <c r="M40" i="25"/>
  <c r="M41" i="25" s="1"/>
  <c r="AC84" i="25"/>
  <c r="AC85" i="25" s="1"/>
  <c r="U62" i="25"/>
  <c r="U63" i="25" s="1"/>
  <c r="AR40" i="25"/>
  <c r="AR41" i="25" s="1"/>
  <c r="AG62" i="25"/>
  <c r="AG63" i="25" s="1"/>
  <c r="AU62" i="25"/>
  <c r="AU63" i="25" s="1"/>
  <c r="M19" i="25"/>
  <c r="M20" i="25" s="1"/>
  <c r="AQ62" i="25"/>
  <c r="AQ63" i="25" s="1"/>
  <c r="AD19" i="25"/>
  <c r="AD20" i="25" s="1"/>
  <c r="AC40" i="25"/>
  <c r="AC41" i="25" s="1"/>
  <c r="O84" i="25"/>
  <c r="O85" i="25" s="1"/>
  <c r="K19" i="25"/>
  <c r="K20" i="25" s="1"/>
  <c r="I40" i="25"/>
  <c r="I41" i="25" s="1"/>
  <c r="AK40" i="25"/>
  <c r="AK41" i="25" s="1"/>
  <c r="L40" i="25"/>
  <c r="L41" i="25" s="1"/>
  <c r="G62" i="25"/>
  <c r="G63" i="25" s="1"/>
  <c r="O19" i="25"/>
  <c r="O20" i="25" s="1"/>
  <c r="J40" i="25"/>
  <c r="J41" i="25" s="1"/>
  <c r="Y40" i="25"/>
  <c r="Y41" i="25" s="1"/>
  <c r="Y62" i="25"/>
  <c r="Y63" i="25" s="1"/>
  <c r="P40" i="25"/>
  <c r="P41" i="25" s="1"/>
  <c r="AQ19" i="25"/>
  <c r="AQ20" i="25" s="1"/>
  <c r="H84" i="25"/>
  <c r="H85" i="25" s="1"/>
  <c r="M84" i="25"/>
  <c r="M85" i="25" s="1"/>
  <c r="L62" i="25"/>
  <c r="L63" i="25" s="1"/>
  <c r="AA62" i="25"/>
  <c r="AA63" i="25" s="1"/>
  <c r="AV19" i="25"/>
  <c r="AV20" i="25" s="1"/>
  <c r="AP62" i="25"/>
  <c r="AP63" i="25" s="1"/>
  <c r="K62" i="25"/>
  <c r="K63" i="25" s="1"/>
  <c r="G84" i="25"/>
  <c r="G85" i="25" s="1"/>
  <c r="AL84" i="25"/>
  <c r="AL85" i="25" s="1"/>
  <c r="Q40" i="25"/>
  <c r="Q41" i="25" s="1"/>
  <c r="AG40" i="25"/>
  <c r="AG41" i="25" s="1"/>
  <c r="F84" i="25"/>
  <c r="F85" i="25" s="1"/>
  <c r="S40" i="25"/>
  <c r="S41" i="25" s="1"/>
  <c r="Y84" i="25"/>
  <c r="Y85" i="25" s="1"/>
  <c r="AB62" i="25"/>
  <c r="AB63" i="25" s="1"/>
  <c r="AE62" i="25"/>
  <c r="AE63" i="25" s="1"/>
  <c r="AJ19" i="25"/>
  <c r="AJ20" i="25" s="1"/>
  <c r="J19" i="25"/>
  <c r="J20" i="25" s="1"/>
  <c r="AG84" i="25"/>
  <c r="AG85" i="25" s="1"/>
  <c r="N62" i="25"/>
  <c r="N63" i="25" s="1"/>
  <c r="Q19" i="25"/>
  <c r="Q20" i="25" s="1"/>
  <c r="H40" i="25"/>
  <c r="H41" i="25" s="1"/>
  <c r="X84" i="25"/>
  <c r="X85" i="25" s="1"/>
  <c r="Z19" i="25"/>
  <c r="Z20" i="25" s="1"/>
  <c r="Z40" i="25"/>
  <c r="Z41" i="25" s="1"/>
  <c r="M62" i="25"/>
  <c r="M63" i="25" s="1"/>
  <c r="G40" i="25"/>
  <c r="G41" i="25" s="1"/>
  <c r="V84" i="25"/>
  <c r="V85" i="25" s="1"/>
  <c r="V62" i="25"/>
  <c r="V63" i="25" s="1"/>
  <c r="AR19" i="25"/>
  <c r="AR20" i="25" s="1"/>
  <c r="U40" i="25"/>
  <c r="U41" i="25" s="1"/>
  <c r="W62" i="25"/>
  <c r="W63" i="25" s="1"/>
  <c r="AI62" i="25"/>
  <c r="AI63" i="25" s="1"/>
  <c r="AN84" i="25"/>
  <c r="AN85" i="25" s="1"/>
  <c r="AI19" i="25"/>
  <c r="AI20" i="25" s="1"/>
  <c r="AN62" i="25"/>
  <c r="AN63" i="25" s="1"/>
  <c r="O40" i="25"/>
  <c r="O41" i="25" s="1"/>
  <c r="H19" i="25"/>
  <c r="H20" i="25" s="1"/>
  <c r="R62" i="25"/>
  <c r="R63" i="25" s="1"/>
  <c r="J84" i="25"/>
  <c r="J85" i="25" s="1"/>
  <c r="V40" i="25"/>
  <c r="V41" i="25" s="1"/>
  <c r="Q84" i="25"/>
  <c r="Q85" i="25" s="1"/>
  <c r="AM62" i="25"/>
  <c r="AM63" i="25" s="1"/>
  <c r="F40" i="25"/>
  <c r="F41" i="25" s="1"/>
  <c r="AE40" i="25"/>
  <c r="AE41" i="25" s="1"/>
  <c r="S19" i="25"/>
  <c r="S20" i="25" s="1"/>
  <c r="S84" i="25"/>
  <c r="S85" i="25" s="1"/>
  <c r="AJ62" i="25"/>
  <c r="AJ63" i="25" s="1"/>
  <c r="P19" i="25"/>
  <c r="P20" i="25" s="1"/>
  <c r="Z84" i="25"/>
  <c r="Z85" i="25" s="1"/>
  <c r="W40" i="25"/>
  <c r="W41" i="25" s="1"/>
  <c r="AJ84" i="25"/>
  <c r="AJ85" i="25" s="1"/>
  <c r="AO19" i="25"/>
  <c r="AO20" i="25" s="1"/>
  <c r="R40" i="25"/>
  <c r="R41" i="25" s="1"/>
  <c r="I62" i="25"/>
  <c r="I63" i="25" s="1"/>
  <c r="AG19" i="25"/>
  <c r="AG20" i="25" s="1"/>
  <c r="W84" i="25"/>
  <c r="W85" i="25" s="1"/>
  <c r="AV62" i="25"/>
  <c r="AV63" i="25" s="1"/>
  <c r="AU84" i="25"/>
  <c r="AU85" i="25" s="1"/>
  <c r="AE84" i="25"/>
  <c r="AE85" i="25" s="1"/>
  <c r="Q62" i="25"/>
  <c r="Q63" i="25" s="1"/>
  <c r="R19" i="25"/>
  <c r="R20" i="25" s="1"/>
  <c r="AS84" i="25"/>
  <c r="AS85" i="25" s="1"/>
  <c r="AC19" i="25"/>
  <c r="AC20" i="25" s="1"/>
  <c r="AH62" i="25"/>
  <c r="AH63" i="25" s="1"/>
  <c r="Z62" i="25"/>
  <c r="Z63" i="25" s="1"/>
  <c r="AE19" i="25"/>
  <c r="AE20" i="25" s="1"/>
  <c r="AR84" i="25"/>
  <c r="AR85" i="25" s="1"/>
  <c r="T19" i="25"/>
  <c r="T20" i="25" s="1"/>
  <c r="U84" i="25"/>
  <c r="U85" i="25" s="1"/>
  <c r="AQ40" i="25"/>
  <c r="AQ41" i="25" s="1"/>
  <c r="N84" i="25"/>
  <c r="N85" i="25" s="1"/>
  <c r="AB40" i="25"/>
  <c r="AB41" i="25" s="1"/>
  <c r="AU40" i="25"/>
  <c r="AU41" i="25" s="1"/>
  <c r="L19" i="25"/>
  <c r="L20" i="25" s="1"/>
  <c r="AD40" i="25"/>
  <c r="AD41" i="25" s="1"/>
  <c r="AC62" i="25"/>
  <c r="AC63" i="25" s="1"/>
  <c r="K84" i="25"/>
  <c r="K85" i="25" s="1"/>
  <c r="T62" i="25"/>
  <c r="T63" i="25" s="1"/>
  <c r="AJ40" i="25"/>
  <c r="AJ41" i="25" s="1"/>
  <c r="AN40" i="25"/>
  <c r="AN41" i="25" s="1"/>
  <c r="AS19" i="25"/>
  <c r="AS20" i="25" s="1"/>
  <c r="J62" i="25"/>
  <c r="J63" i="25" s="1"/>
  <c r="P62" i="25"/>
  <c r="P63" i="25" s="1"/>
  <c r="V19" i="25"/>
  <c r="V20" i="25" s="1"/>
  <c r="AK62" i="25"/>
  <c r="AK63" i="25" s="1"/>
  <c r="AL19" i="25"/>
  <c r="AL20" i="25" s="1"/>
  <c r="S62" i="25"/>
  <c r="S63" i="25" s="1"/>
  <c r="O62" i="25"/>
  <c r="O63" i="25" s="1"/>
  <c r="N19" i="25"/>
  <c r="N20" i="25" s="1"/>
  <c r="AO40" i="25"/>
  <c r="AO41" i="25" s="1"/>
  <c r="P84" i="25"/>
  <c r="P85" i="25" s="1"/>
  <c r="AH84" i="25"/>
  <c r="AH85" i="25" s="1"/>
  <c r="T40" i="25"/>
  <c r="T41" i="25" s="1"/>
  <c r="AA84" i="25"/>
  <c r="AA85" i="25" s="1"/>
  <c r="AL62" i="25"/>
  <c r="AL63" i="25" s="1"/>
  <c r="AM40" i="25"/>
  <c r="AM41" i="25" s="1"/>
  <c r="H62" i="25"/>
  <c r="H63" i="25" s="1"/>
  <c r="AU19" i="25"/>
  <c r="AU20" i="25" s="1"/>
  <c r="AP19" i="25"/>
  <c r="AP20" i="25" s="1"/>
  <c r="AO62" i="25"/>
  <c r="AO63" i="25" s="1"/>
  <c r="AH19" i="25"/>
  <c r="AH20" i="25" s="1"/>
  <c r="AA19" i="25"/>
  <c r="AA20" i="25" s="1"/>
  <c r="N40" i="25"/>
  <c r="N41" i="25" s="1"/>
  <c r="AI40" i="25"/>
  <c r="AI41" i="25" s="1"/>
  <c r="I84" i="25"/>
  <c r="I85" i="25" s="1"/>
  <c r="AP84" i="25"/>
  <c r="AP85" i="25" s="1"/>
  <c r="X40" i="25"/>
  <c r="X41" i="25" s="1"/>
  <c r="K40" i="25"/>
  <c r="K41" i="25" s="1"/>
  <c r="AD62" i="25"/>
  <c r="AD63" i="25" s="1"/>
  <c r="AO84" i="25"/>
  <c r="AO85" i="25" s="1"/>
  <c r="AB19" i="25"/>
  <c r="AB20" i="25" s="1"/>
  <c r="R84" i="25"/>
  <c r="R85" i="25" s="1"/>
  <c r="AM84" i="25"/>
  <c r="AM85" i="25" s="1"/>
  <c r="AK84" i="25"/>
  <c r="AK85" i="25" s="1"/>
  <c r="AM19" i="25"/>
  <c r="AM20" i="25" s="1"/>
  <c r="AI84" i="25"/>
  <c r="AI85" i="25" s="1"/>
  <c r="F62" i="25"/>
  <c r="F63" i="25" s="1"/>
  <c r="E39" i="25"/>
  <c r="E19" i="25"/>
  <c r="E20" i="25" s="1"/>
  <c r="E9" i="14"/>
  <c r="N10" i="14"/>
  <c r="F10" i="14"/>
  <c r="G48" i="14"/>
  <c r="U12" i="14"/>
  <c r="U71" i="14" s="1"/>
  <c r="E11" i="14"/>
  <c r="E13" i="14" s="1"/>
  <c r="O12" i="14"/>
  <c r="V12" i="14"/>
  <c r="Q12" i="14"/>
  <c r="T12" i="14"/>
  <c r="N12" i="14"/>
  <c r="N71" i="14" s="1"/>
  <c r="N84" i="14" s="1"/>
  <c r="P12" i="14"/>
  <c r="F12" i="14"/>
  <c r="F71" i="14" s="1"/>
  <c r="S12" i="14"/>
  <c r="S71" i="14" s="1"/>
  <c r="E69" i="14"/>
  <c r="R12" i="14"/>
  <c r="AI12" i="14"/>
  <c r="Z48" i="14"/>
  <c r="X47" i="14"/>
  <c r="BG48" i="14"/>
  <c r="H3" i="22"/>
  <c r="H27" i="22" s="1"/>
  <c r="Z36" i="14"/>
  <c r="I48" i="14"/>
  <c r="W47" i="14"/>
  <c r="AF47" i="14"/>
  <c r="Z42" i="14"/>
  <c r="W48" i="14"/>
  <c r="AK12" i="24"/>
  <c r="AK14" i="24" s="1"/>
  <c r="AK15" i="24" s="1"/>
  <c r="AL189" i="23"/>
  <c r="AL190" i="23" s="1"/>
  <c r="AL191" i="23" s="1"/>
  <c r="AL192" i="23" s="1"/>
  <c r="AK41" i="23"/>
  <c r="BK33" i="24"/>
  <c r="Z10" i="14"/>
  <c r="AA10" i="14"/>
  <c r="Y47" i="14"/>
  <c r="Y10" i="14"/>
  <c r="Z47" i="14"/>
  <c r="K48" i="14"/>
  <c r="AF48" i="14"/>
  <c r="AN77" i="14"/>
  <c r="AN78" i="14"/>
  <c r="AN76" i="14"/>
  <c r="S78" i="14"/>
  <c r="S76" i="14"/>
  <c r="S77" i="14"/>
  <c r="L76" i="14"/>
  <c r="L78" i="14"/>
  <c r="L77" i="14"/>
  <c r="L3" i="22"/>
  <c r="L29" i="22" s="1"/>
  <c r="L30" i="22" s="1"/>
  <c r="T77" i="14"/>
  <c r="T76" i="14"/>
  <c r="T78" i="14"/>
  <c r="AK77" i="14"/>
  <c r="AK78" i="14"/>
  <c r="AK76" i="14"/>
  <c r="AK79" i="14" s="1"/>
  <c r="AK81" i="14" s="1"/>
  <c r="W10" i="14"/>
  <c r="W12" i="14" s="1"/>
  <c r="AM77" i="14"/>
  <c r="AM76" i="14"/>
  <c r="AM79" i="14" s="1"/>
  <c r="AM81" i="14" s="1"/>
  <c r="AM78" i="14"/>
  <c r="K3" i="22"/>
  <c r="K10" i="22" s="1"/>
  <c r="H77" i="14"/>
  <c r="H76" i="14"/>
  <c r="H78" i="14"/>
  <c r="AA76" i="14"/>
  <c r="AA77" i="14"/>
  <c r="AA78" i="14"/>
  <c r="Z76" i="14"/>
  <c r="Z78" i="14"/>
  <c r="Z77" i="14"/>
  <c r="AG10" i="14"/>
  <c r="V77" i="14"/>
  <c r="V76" i="14"/>
  <c r="V78" i="14"/>
  <c r="AG78" i="14"/>
  <c r="AG76" i="14"/>
  <c r="AG77" i="14"/>
  <c r="AD47" i="14"/>
  <c r="AE76" i="14"/>
  <c r="AE78" i="14"/>
  <c r="AE77" i="14"/>
  <c r="AF10" i="14"/>
  <c r="O76" i="14"/>
  <c r="O78" i="14"/>
  <c r="O77" i="14"/>
  <c r="AC76" i="14"/>
  <c r="AC79" i="14" s="1"/>
  <c r="AC81" i="14" s="1"/>
  <c r="AC77" i="14"/>
  <c r="AC78" i="14"/>
  <c r="AL77" i="14"/>
  <c r="AL76" i="14"/>
  <c r="AL79" i="14" s="1"/>
  <c r="AL81" i="14" s="1"/>
  <c r="AL78" i="14"/>
  <c r="AB10" i="14"/>
  <c r="AF78" i="14"/>
  <c r="AF77" i="14"/>
  <c r="AF76" i="14"/>
  <c r="M48" i="14"/>
  <c r="P78" i="14"/>
  <c r="P77" i="14"/>
  <c r="P76" i="14"/>
  <c r="AD76" i="14"/>
  <c r="AD78" i="14"/>
  <c r="AD77" i="14"/>
  <c r="BG76" i="14"/>
  <c r="BG79" i="14" s="1"/>
  <c r="BG81" i="14" s="1"/>
  <c r="BG77" i="14"/>
  <c r="BG78" i="14"/>
  <c r="L10" i="14"/>
  <c r="AH78" i="14"/>
  <c r="AH77" i="14"/>
  <c r="AH76" i="14"/>
  <c r="W77" i="14"/>
  <c r="W76" i="14"/>
  <c r="W78" i="14"/>
  <c r="AD10" i="14"/>
  <c r="K76" i="14"/>
  <c r="K78" i="14"/>
  <c r="K77" i="14"/>
  <c r="M10" i="14"/>
  <c r="F77" i="14"/>
  <c r="F76" i="14"/>
  <c r="F79" i="14" s="1"/>
  <c r="F81" i="14" s="1"/>
  <c r="F78" i="14"/>
  <c r="AB76" i="14"/>
  <c r="AB78" i="14"/>
  <c r="AB77" i="14"/>
  <c r="AO77" i="14"/>
  <c r="AO76" i="14"/>
  <c r="AO79" i="14" s="1"/>
  <c r="AO81" i="14" s="1"/>
  <c r="AO78" i="14"/>
  <c r="BG10" i="14"/>
  <c r="AE10" i="14"/>
  <c r="U77" i="14"/>
  <c r="U78" i="14"/>
  <c r="U76" i="14"/>
  <c r="AD48" i="14"/>
  <c r="R78" i="14"/>
  <c r="R77" i="14"/>
  <c r="R76" i="14"/>
  <c r="R79" i="14" s="1"/>
  <c r="R81" i="14" s="1"/>
  <c r="K10" i="14"/>
  <c r="AC10" i="14"/>
  <c r="AH10" i="14"/>
  <c r="AH71" i="14" s="1"/>
  <c r="M76" i="14"/>
  <c r="M78" i="14"/>
  <c r="M77" i="14"/>
  <c r="Q76" i="14"/>
  <c r="Q79" i="14" s="1"/>
  <c r="Q81" i="14" s="1"/>
  <c r="Q78" i="14"/>
  <c r="Q77" i="14"/>
  <c r="N76" i="14"/>
  <c r="N78" i="14"/>
  <c r="N77" i="14"/>
  <c r="Y77" i="14"/>
  <c r="Y76" i="14"/>
  <c r="Y78" i="14"/>
  <c r="H10" i="14"/>
  <c r="AK76" i="23"/>
  <c r="AK79" i="23" s="1"/>
  <c r="AK181" i="23"/>
  <c r="AK183" i="23"/>
  <c r="AK185" i="23" s="1"/>
  <c r="AK186" i="23" s="1"/>
  <c r="AK189" i="23" s="1"/>
  <c r="AK190" i="23" s="1"/>
  <c r="AK191" i="23" s="1"/>
  <c r="AK192" i="23" s="1"/>
  <c r="AK196" i="23" s="1"/>
  <c r="AK198" i="23" s="1"/>
  <c r="AO71" i="14"/>
  <c r="AO14" i="14"/>
  <c r="AN14" i="14"/>
  <c r="AL43" i="23"/>
  <c r="AL41" i="23"/>
  <c r="AG47" i="14"/>
  <c r="AG73" i="14"/>
  <c r="AK113" i="23"/>
  <c r="AK14" i="14"/>
  <c r="AK71" i="14"/>
  <c r="Y3" i="22"/>
  <c r="Y8" i="22" s="1"/>
  <c r="AM71" i="14"/>
  <c r="X3" i="22"/>
  <c r="X8" i="22" s="1"/>
  <c r="X72" i="14"/>
  <c r="G3" i="22"/>
  <c r="G29" i="22" s="1"/>
  <c r="G30" i="22" s="1"/>
  <c r="G72" i="14"/>
  <c r="H48" i="14"/>
  <c r="J48" i="14"/>
  <c r="AK147" i="23"/>
  <c r="AK152" i="23" s="1"/>
  <c r="AK43" i="23"/>
  <c r="AC48" i="14"/>
  <c r="AC74" i="14"/>
  <c r="AL76" i="23"/>
  <c r="I3" i="22"/>
  <c r="I29" i="22" s="1"/>
  <c r="I30" i="22" s="1"/>
  <c r="I72" i="14"/>
  <c r="M3" i="22"/>
  <c r="M7" i="22" s="1"/>
  <c r="AL113" i="23"/>
  <c r="AL118" i="23" s="1"/>
  <c r="W3" i="22"/>
  <c r="W9" i="22" s="1"/>
  <c r="AK38" i="23"/>
  <c r="AK40" i="23" s="1"/>
  <c r="L48" i="14"/>
  <c r="AI69" i="14"/>
  <c r="AI11" i="14"/>
  <c r="AL42" i="23"/>
  <c r="AN76" i="23"/>
  <c r="AN43" i="23"/>
  <c r="AN181" i="23"/>
  <c r="AN42" i="23"/>
  <c r="AN113" i="23"/>
  <c r="AN41" i="23"/>
  <c r="AN147" i="23"/>
  <c r="AN38" i="23"/>
  <c r="AN40" i="23" s="1"/>
  <c r="AM76" i="23"/>
  <c r="AM181" i="23"/>
  <c r="AM113" i="23"/>
  <c r="AM147" i="23"/>
  <c r="AM41" i="23"/>
  <c r="AM42" i="23"/>
  <c r="AM183" i="23"/>
  <c r="AM43" i="23"/>
  <c r="AM38" i="23"/>
  <c r="AM40" i="23" s="1"/>
  <c r="AL181" i="23"/>
  <c r="AB48" i="14"/>
  <c r="AB74" i="14"/>
  <c r="AL147" i="23"/>
  <c r="AL38" i="23"/>
  <c r="AL40" i="23" s="1"/>
  <c r="J3" i="22"/>
  <c r="J8" i="22" s="1"/>
  <c r="J72" i="14"/>
  <c r="BG3" i="22"/>
  <c r="BG29" i="22" s="1"/>
  <c r="BG30" i="22" s="1"/>
  <c r="BG5" i="24"/>
  <c r="BG4" i="23"/>
  <c r="F7" i="24"/>
  <c r="F6" i="23"/>
  <c r="F48" i="14"/>
  <c r="G17" i="14"/>
  <c r="G5" i="23"/>
  <c r="G6" i="24"/>
  <c r="G16" i="14"/>
  <c r="G18" i="14" s="1"/>
  <c r="G19" i="14" s="1"/>
  <c r="G21" i="14" s="1"/>
  <c r="U6" i="23"/>
  <c r="U7" i="24"/>
  <c r="U48" i="14"/>
  <c r="AF6" i="23"/>
  <c r="AF7" i="24"/>
  <c r="M4" i="23"/>
  <c r="M5" i="24"/>
  <c r="AA7" i="24"/>
  <c r="AA6" i="23"/>
  <c r="I6" i="23"/>
  <c r="I7" i="24"/>
  <c r="S21" i="14"/>
  <c r="S5" i="24"/>
  <c r="S4" i="23"/>
  <c r="S3" i="22"/>
  <c r="S36" i="14"/>
  <c r="S42" i="14"/>
  <c r="G7" i="24"/>
  <c r="G6" i="23"/>
  <c r="AA17" i="14"/>
  <c r="AA5" i="23"/>
  <c r="AA184" i="23" s="1"/>
  <c r="AA6" i="24"/>
  <c r="AA13" i="24" s="1"/>
  <c r="AA16" i="14"/>
  <c r="AA18" i="14" s="1"/>
  <c r="AA19" i="14" s="1"/>
  <c r="AA21" i="14" s="1"/>
  <c r="X6" i="23"/>
  <c r="X7" i="24"/>
  <c r="I5" i="24"/>
  <c r="I4" i="23"/>
  <c r="E6" i="23"/>
  <c r="E74" i="14"/>
  <c r="E7" i="24"/>
  <c r="AG6" i="23"/>
  <c r="AG7" i="24"/>
  <c r="I17" i="14"/>
  <c r="I6" i="24"/>
  <c r="I5" i="23"/>
  <c r="I16" i="14"/>
  <c r="I18" i="14" s="1"/>
  <c r="I19" i="14" s="1"/>
  <c r="I21" i="14" s="1"/>
  <c r="Y6" i="23"/>
  <c r="Y7" i="24"/>
  <c r="BG17" i="14"/>
  <c r="BG5" i="23"/>
  <c r="BG6" i="24"/>
  <c r="BG13" i="24" s="1"/>
  <c r="BG16" i="14"/>
  <c r="BG18" i="14" s="1"/>
  <c r="BG19" i="14" s="1"/>
  <c r="BG21" i="14" s="1"/>
  <c r="BI33" i="24"/>
  <c r="V17" i="14"/>
  <c r="V6" i="24"/>
  <c r="V5" i="23"/>
  <c r="V16" i="14"/>
  <c r="V18" i="14" s="1"/>
  <c r="V19" i="14" s="1"/>
  <c r="V47" i="14"/>
  <c r="AH5" i="24"/>
  <c r="AH4" i="23"/>
  <c r="AH3" i="22"/>
  <c r="AH7" i="22" s="1"/>
  <c r="AC17" i="14"/>
  <c r="AC5" i="23"/>
  <c r="AC6" i="24"/>
  <c r="AC16" i="14"/>
  <c r="AC18" i="14" s="1"/>
  <c r="AC19" i="14" s="1"/>
  <c r="AC21" i="14" s="1"/>
  <c r="AB5" i="24"/>
  <c r="AB4" i="23"/>
  <c r="AB3" i="22"/>
  <c r="AB8" i="22" s="1"/>
  <c r="AA48" i="14"/>
  <c r="Z17" i="14"/>
  <c r="Z5" i="23"/>
  <c r="Z6" i="24"/>
  <c r="Z16" i="14"/>
  <c r="Z18" i="14" s="1"/>
  <c r="Z19" i="14" s="1"/>
  <c r="Z21" i="14" s="1"/>
  <c r="N4" i="23"/>
  <c r="N5" i="24"/>
  <c r="N36" i="14"/>
  <c r="N3" i="22"/>
  <c r="N42" i="14"/>
  <c r="S6" i="23"/>
  <c r="S7" i="24"/>
  <c r="S48" i="14"/>
  <c r="AG5" i="24"/>
  <c r="AG4" i="23"/>
  <c r="AG3" i="22"/>
  <c r="AG8" i="22" s="1"/>
  <c r="F4" i="23"/>
  <c r="F5" i="24"/>
  <c r="F3" i="22"/>
  <c r="F42" i="14"/>
  <c r="F36" i="14"/>
  <c r="AC4" i="23"/>
  <c r="AC3" i="22"/>
  <c r="AC9" i="22" s="1"/>
  <c r="AC5" i="24"/>
  <c r="X17" i="14"/>
  <c r="X5" i="23"/>
  <c r="X6" i="24"/>
  <c r="X16" i="14"/>
  <c r="X18" i="14" s="1"/>
  <c r="X19" i="14" s="1"/>
  <c r="X21" i="14" s="1"/>
  <c r="K7" i="24"/>
  <c r="K6" i="23"/>
  <c r="Z7" i="24"/>
  <c r="Z6" i="23"/>
  <c r="E5" i="23"/>
  <c r="E73" i="14"/>
  <c r="E6" i="24"/>
  <c r="F17" i="14"/>
  <c r="F6" i="24"/>
  <c r="F5" i="23"/>
  <c r="F16" i="14"/>
  <c r="F18" i="14" s="1"/>
  <c r="F19" i="14" s="1"/>
  <c r="F21" i="14" s="1"/>
  <c r="F47" i="14"/>
  <c r="H7" i="24"/>
  <c r="H6" i="23"/>
  <c r="X48" i="14"/>
  <c r="Y4" i="23"/>
  <c r="Y5" i="24"/>
  <c r="W4" i="23"/>
  <c r="W5" i="24"/>
  <c r="N7" i="24"/>
  <c r="N6" i="23"/>
  <c r="N48" i="14"/>
  <c r="E48" i="14"/>
  <c r="AA47" i="14"/>
  <c r="AG48" i="14"/>
  <c r="AH16" i="14"/>
  <c r="AH18" i="14" s="1"/>
  <c r="AH19" i="14" s="1"/>
  <c r="AH21" i="14" s="1"/>
  <c r="AH6" i="24"/>
  <c r="AH5" i="23"/>
  <c r="AH17" i="14"/>
  <c r="U3" i="22"/>
  <c r="U4" i="23"/>
  <c r="U21" i="14"/>
  <c r="U42" i="14"/>
  <c r="U36" i="14"/>
  <c r="U5" i="24"/>
  <c r="AD4" i="23"/>
  <c r="AD5" i="24"/>
  <c r="AD3" i="22"/>
  <c r="AD28" i="22" s="1"/>
  <c r="L17" i="14"/>
  <c r="L5" i="23"/>
  <c r="L6" i="24"/>
  <c r="L16" i="14"/>
  <c r="L18" i="14" s="1"/>
  <c r="L19" i="14" s="1"/>
  <c r="L21" i="14" s="1"/>
  <c r="T21" i="14"/>
  <c r="T3" i="22"/>
  <c r="T4" i="23"/>
  <c r="T5" i="24"/>
  <c r="T42" i="14"/>
  <c r="T36" i="14"/>
  <c r="R21" i="14"/>
  <c r="R4" i="23"/>
  <c r="R3" i="22"/>
  <c r="R5" i="24"/>
  <c r="R36" i="14"/>
  <c r="R42" i="14"/>
  <c r="V7" i="24"/>
  <c r="V6" i="23"/>
  <c r="V48" i="14"/>
  <c r="E5" i="24"/>
  <c r="E4" i="23"/>
  <c r="E72" i="14"/>
  <c r="AA5" i="24"/>
  <c r="AA4" i="23"/>
  <c r="AA3" i="22"/>
  <c r="AA29" i="22" s="1"/>
  <c r="AA30" i="22" s="1"/>
  <c r="N16" i="14"/>
  <c r="N18" i="14" s="1"/>
  <c r="N19" i="14" s="1"/>
  <c r="N21" i="14" s="1"/>
  <c r="N6" i="24"/>
  <c r="N5" i="23"/>
  <c r="N47" i="14"/>
  <c r="N17" i="14"/>
  <c r="E3" i="22"/>
  <c r="E8" i="22" s="1"/>
  <c r="Q16" i="14"/>
  <c r="Q18" i="14" s="1"/>
  <c r="Q19" i="14" s="1"/>
  <c r="Q6" i="24"/>
  <c r="Q5" i="23"/>
  <c r="Q17" i="14"/>
  <c r="Q47" i="14"/>
  <c r="P5" i="24"/>
  <c r="P4" i="23"/>
  <c r="P3" i="22"/>
  <c r="P36" i="14"/>
  <c r="P42" i="14"/>
  <c r="AH6" i="23"/>
  <c r="AH7" i="24"/>
  <c r="L6" i="23"/>
  <c r="L7" i="24"/>
  <c r="K17" i="14"/>
  <c r="K6" i="24"/>
  <c r="K13" i="24" s="1"/>
  <c r="K5" i="23"/>
  <c r="K16" i="14"/>
  <c r="K18" i="14" s="1"/>
  <c r="K19" i="14" s="1"/>
  <c r="K21" i="14" s="1"/>
  <c r="Z5" i="24"/>
  <c r="Z4" i="23"/>
  <c r="Z3" i="22"/>
  <c r="Z8" i="22" s="1"/>
  <c r="AC6" i="23"/>
  <c r="AC7" i="24"/>
  <c r="BG47" i="14"/>
  <c r="Q21" i="14"/>
  <c r="Q5" i="24"/>
  <c r="Q4" i="23"/>
  <c r="Q3" i="22"/>
  <c r="Q42" i="14"/>
  <c r="Q36" i="14"/>
  <c r="H5" i="24"/>
  <c r="H4" i="23"/>
  <c r="AF5" i="24"/>
  <c r="AF4" i="23"/>
  <c r="AF3" i="22"/>
  <c r="M6" i="23"/>
  <c r="M7" i="24"/>
  <c r="AE16" i="14"/>
  <c r="AE18" i="14" s="1"/>
  <c r="AE19" i="14" s="1"/>
  <c r="AE21" i="14" s="1"/>
  <c r="AE17" i="14"/>
  <c r="AE5" i="23"/>
  <c r="AE6" i="24"/>
  <c r="K5" i="24"/>
  <c r="K4" i="23"/>
  <c r="Y17" i="14"/>
  <c r="Y5" i="23"/>
  <c r="Y6" i="24"/>
  <c r="Y16" i="14"/>
  <c r="Y18" i="14" s="1"/>
  <c r="Y19" i="14" s="1"/>
  <c r="Y21" i="14" s="1"/>
  <c r="W17" i="14"/>
  <c r="W5" i="23"/>
  <c r="W6" i="24"/>
  <c r="W16" i="14"/>
  <c r="W18" i="14" s="1"/>
  <c r="W19" i="14" s="1"/>
  <c r="W21" i="14" s="1"/>
  <c r="G4" i="23"/>
  <c r="G5" i="24"/>
  <c r="J5" i="24"/>
  <c r="J4" i="23"/>
  <c r="S16" i="14"/>
  <c r="S18" i="14" s="1"/>
  <c r="S19" i="14" s="1"/>
  <c r="S6" i="24"/>
  <c r="S5" i="23"/>
  <c r="S47" i="14"/>
  <c r="S17" i="14"/>
  <c r="X4" i="23"/>
  <c r="X5" i="24"/>
  <c r="AI7" i="14"/>
  <c r="AI74" i="14" s="1"/>
  <c r="AI6" i="14"/>
  <c r="AI73" i="14" s="1"/>
  <c r="AI9" i="14"/>
  <c r="AI5" i="14"/>
  <c r="AI72" i="14" s="1"/>
  <c r="AI8" i="14"/>
  <c r="Q7" i="24"/>
  <c r="Q6" i="23"/>
  <c r="Q48" i="14"/>
  <c r="O16" i="14"/>
  <c r="O18" i="14" s="1"/>
  <c r="O19" i="14" s="1"/>
  <c r="O21" i="14" s="1"/>
  <c r="O6" i="24"/>
  <c r="O17" i="14"/>
  <c r="O47" i="14"/>
  <c r="O5" i="23"/>
  <c r="AD16" i="14"/>
  <c r="AD18" i="14" s="1"/>
  <c r="AD19" i="14" s="1"/>
  <c r="AD21" i="14" s="1"/>
  <c r="AD6" i="24"/>
  <c r="AD5" i="23"/>
  <c r="AD17" i="14"/>
  <c r="AE6" i="23"/>
  <c r="AE7" i="24"/>
  <c r="Y48" i="14"/>
  <c r="W7" i="24"/>
  <c r="W6" i="23"/>
  <c r="T17" i="14"/>
  <c r="T5" i="23"/>
  <c r="T47" i="14"/>
  <c r="T16" i="14"/>
  <c r="T18" i="14" s="1"/>
  <c r="T19" i="14" s="1"/>
  <c r="T6" i="24"/>
  <c r="R16" i="14"/>
  <c r="R18" i="14" s="1"/>
  <c r="R19" i="14" s="1"/>
  <c r="R6" i="24"/>
  <c r="R5" i="23"/>
  <c r="R17" i="14"/>
  <c r="R47" i="14"/>
  <c r="AB17" i="14"/>
  <c r="AB6" i="24"/>
  <c r="AB5" i="23"/>
  <c r="AB16" i="14"/>
  <c r="AB18" i="14" s="1"/>
  <c r="AB19" i="14" s="1"/>
  <c r="AB21" i="14" s="1"/>
  <c r="AB6" i="23"/>
  <c r="AB7" i="24"/>
  <c r="P16" i="14"/>
  <c r="P18" i="14" s="1"/>
  <c r="P19" i="14" s="1"/>
  <c r="P21" i="14" s="1"/>
  <c r="P5" i="23"/>
  <c r="P6" i="24"/>
  <c r="P17" i="14"/>
  <c r="P47" i="14"/>
  <c r="AD6" i="23"/>
  <c r="AD7" i="24"/>
  <c r="AE5" i="24"/>
  <c r="AE4" i="23"/>
  <c r="AE3" i="22"/>
  <c r="AE28" i="22" s="1"/>
  <c r="L5" i="24"/>
  <c r="L4" i="23"/>
  <c r="J17" i="14"/>
  <c r="J5" i="23"/>
  <c r="J6" i="24"/>
  <c r="J16" i="14"/>
  <c r="J18" i="14" s="1"/>
  <c r="J19" i="14" s="1"/>
  <c r="J21" i="14" s="1"/>
  <c r="T7" i="24"/>
  <c r="T6" i="23"/>
  <c r="T48" i="14"/>
  <c r="R6" i="23"/>
  <c r="R7" i="24"/>
  <c r="R48" i="14"/>
  <c r="O5" i="24"/>
  <c r="O4" i="23"/>
  <c r="O42" i="14"/>
  <c r="O3" i="22"/>
  <c r="O36" i="14"/>
  <c r="V21" i="14"/>
  <c r="V4" i="23"/>
  <c r="V3" i="22"/>
  <c r="V5" i="24"/>
  <c r="V42" i="14"/>
  <c r="V36" i="14"/>
  <c r="AG16" i="14"/>
  <c r="AG18" i="14" s="1"/>
  <c r="AG19" i="14" s="1"/>
  <c r="AG21" i="14" s="1"/>
  <c r="AG6" i="24"/>
  <c r="AG5" i="23"/>
  <c r="AG17" i="14"/>
  <c r="BG7" i="24"/>
  <c r="BG6" i="23"/>
  <c r="P7" i="24"/>
  <c r="P6" i="23"/>
  <c r="P48" i="14"/>
  <c r="O6" i="23"/>
  <c r="O7" i="24"/>
  <c r="O48" i="14"/>
  <c r="U5" i="23"/>
  <c r="U16" i="14"/>
  <c r="U18" i="14" s="1"/>
  <c r="U19" i="14" s="1"/>
  <c r="U17" i="14"/>
  <c r="U6" i="24"/>
  <c r="U47" i="14"/>
  <c r="H17" i="14"/>
  <c r="H5" i="23"/>
  <c r="H6" i="24"/>
  <c r="H16" i="14"/>
  <c r="H18" i="14" s="1"/>
  <c r="H19" i="14" s="1"/>
  <c r="H21" i="14" s="1"/>
  <c r="AF16" i="14"/>
  <c r="AF18" i="14" s="1"/>
  <c r="AF19" i="14" s="1"/>
  <c r="AF21" i="14" s="1"/>
  <c r="AF6" i="24"/>
  <c r="AF5" i="23"/>
  <c r="AF17" i="14"/>
  <c r="M17" i="14"/>
  <c r="M5" i="23"/>
  <c r="M6" i="24"/>
  <c r="M16" i="14"/>
  <c r="M18" i="14" s="1"/>
  <c r="M19" i="14" s="1"/>
  <c r="M21" i="14" s="1"/>
  <c r="J6" i="23"/>
  <c r="J7" i="24"/>
  <c r="AN189" i="23"/>
  <c r="AN190" i="23" s="1"/>
  <c r="AN191" i="23" s="1"/>
  <c r="AN192" i="23" s="1"/>
  <c r="AO76" i="23"/>
  <c r="AO43" i="23"/>
  <c r="AO38" i="23"/>
  <c r="AO40" i="23" s="1"/>
  <c r="AO42" i="23"/>
  <c r="AO183" i="23"/>
  <c r="AO185" i="23" s="1"/>
  <c r="AO186" i="23" s="1"/>
  <c r="AO189" i="23" s="1"/>
  <c r="AO190" i="23" s="1"/>
  <c r="AO191" i="23" s="1"/>
  <c r="AO192" i="23" s="1"/>
  <c r="AO196" i="23" s="1"/>
  <c r="AO198" i="23" s="1"/>
  <c r="AO181" i="23"/>
  <c r="AO113" i="23"/>
  <c r="AO147" i="23"/>
  <c r="AO41" i="23"/>
  <c r="BH36" i="24"/>
  <c r="BH37" i="24" s="1"/>
  <c r="BH38" i="24" s="1"/>
  <c r="BI36" i="24"/>
  <c r="BI37" i="24" s="1"/>
  <c r="BK36" i="24"/>
  <c r="BK37" i="24" s="1"/>
  <c r="BJ34" i="24"/>
  <c r="BJ35" i="24" s="1"/>
  <c r="BJ33" i="24"/>
  <c r="BG16" i="18"/>
  <c r="BG12" i="18"/>
  <c r="AF36" i="14"/>
  <c r="E55" i="22"/>
  <c r="E56" i="22" s="1"/>
  <c r="G55" i="22"/>
  <c r="F55" i="22"/>
  <c r="AN3" i="18"/>
  <c r="AN2" i="18"/>
  <c r="AR2" i="21"/>
  <c r="AT2" i="11"/>
  <c r="AN2" i="15"/>
  <c r="AN2" i="22"/>
  <c r="AH47" i="14"/>
  <c r="BG17" i="18"/>
  <c r="BG23" i="18" s="1"/>
  <c r="AE47" i="14"/>
  <c r="AG42" i="14"/>
  <c r="AF42" i="14"/>
  <c r="AE42" i="14"/>
  <c r="AE36" i="14"/>
  <c r="BG42" i="14"/>
  <c r="BG36" i="14"/>
  <c r="AG36" i="14"/>
  <c r="AH42" i="14"/>
  <c r="AH36" i="14"/>
  <c r="AE48" i="14"/>
  <c r="AH48" i="14"/>
  <c r="E7" i="18"/>
  <c r="AD18" i="18"/>
  <c r="AD24" i="18"/>
  <c r="AD23" i="18"/>
  <c r="H18" i="18"/>
  <c r="N18" i="18"/>
  <c r="V18" i="18"/>
  <c r="AC18" i="18"/>
  <c r="AC24" i="18"/>
  <c r="AC23" i="18"/>
  <c r="M18" i="18"/>
  <c r="M23" i="18"/>
  <c r="F18" i="18"/>
  <c r="E18" i="18"/>
  <c r="AB18" i="18"/>
  <c r="S18" i="18"/>
  <c r="L18" i="18"/>
  <c r="L23" i="18"/>
  <c r="U18" i="18"/>
  <c r="P18" i="18"/>
  <c r="AA18" i="18"/>
  <c r="O18" i="18"/>
  <c r="K18" i="18"/>
  <c r="AH18" i="18"/>
  <c r="T18" i="18"/>
  <c r="Y18" i="18"/>
  <c r="Y23" i="18"/>
  <c r="Y24" i="18"/>
  <c r="AG18" i="18"/>
  <c r="AG23" i="18"/>
  <c r="AG24" i="18"/>
  <c r="E5" i="18"/>
  <c r="Q18" i="18"/>
  <c r="I18" i="18"/>
  <c r="AE18" i="18"/>
  <c r="AE23" i="18"/>
  <c r="AE24" i="18"/>
  <c r="Z18" i="18"/>
  <c r="Z20" i="18" s="1"/>
  <c r="J18" i="18"/>
  <c r="J20" i="18" s="1"/>
  <c r="W18" i="18"/>
  <c r="R18" i="18"/>
  <c r="G18" i="18"/>
  <c r="X18" i="18"/>
  <c r="AI18" i="18"/>
  <c r="AI20" i="18" s="1"/>
  <c r="AF18" i="18"/>
  <c r="AH16" i="18"/>
  <c r="AH10" i="18"/>
  <c r="AG16" i="18"/>
  <c r="AG10" i="18"/>
  <c r="AF16" i="18"/>
  <c r="AF10" i="18"/>
  <c r="AE16" i="18"/>
  <c r="AE10" i="18"/>
  <c r="AI19" i="18"/>
  <c r="AI21" i="18" s="1"/>
  <c r="AI12" i="18"/>
  <c r="AI14" i="18"/>
  <c r="E10" i="18"/>
  <c r="E12" i="18" s="1"/>
  <c r="J19" i="18"/>
  <c r="J21" i="18" s="1"/>
  <c r="T16" i="18"/>
  <c r="T10" i="18"/>
  <c r="Y16" i="18"/>
  <c r="Y10" i="18"/>
  <c r="I16" i="18"/>
  <c r="I10" i="18"/>
  <c r="Q16" i="18"/>
  <c r="Q10" i="18"/>
  <c r="G16" i="18"/>
  <c r="G10" i="18"/>
  <c r="AD16" i="18"/>
  <c r="AD10" i="18"/>
  <c r="X16" i="18"/>
  <c r="X10" i="18"/>
  <c r="Z14" i="18"/>
  <c r="Z12" i="18"/>
  <c r="N16" i="18"/>
  <c r="N10" i="18"/>
  <c r="V16" i="18"/>
  <c r="V10" i="18"/>
  <c r="J14" i="18"/>
  <c r="J12" i="18"/>
  <c r="AC16" i="18"/>
  <c r="AC10" i="18"/>
  <c r="F16" i="18"/>
  <c r="F10" i="18"/>
  <c r="H16" i="18"/>
  <c r="H10" i="18"/>
  <c r="Z19" i="18"/>
  <c r="Z21" i="18" s="1"/>
  <c r="M16" i="18"/>
  <c r="M10" i="18"/>
  <c r="AB10" i="18"/>
  <c r="AB16" i="18"/>
  <c r="E16" i="18"/>
  <c r="R16" i="18"/>
  <c r="R10" i="18"/>
  <c r="L10" i="18"/>
  <c r="L16" i="18"/>
  <c r="U16" i="18"/>
  <c r="U10" i="18"/>
  <c r="W16" i="18"/>
  <c r="W10" i="18"/>
  <c r="AA16" i="18"/>
  <c r="AA10" i="18"/>
  <c r="P16" i="18"/>
  <c r="P10" i="18"/>
  <c r="K16" i="18"/>
  <c r="K10" i="18"/>
  <c r="O10" i="18"/>
  <c r="O16" i="18"/>
  <c r="S12" i="18"/>
  <c r="S14" i="18"/>
  <c r="S23" i="18" s="1"/>
  <c r="E19" i="18"/>
  <c r="E21" i="18" s="1"/>
  <c r="K47" i="14"/>
  <c r="H47" i="14"/>
  <c r="J47" i="14"/>
  <c r="M47" i="14"/>
  <c r="G47" i="14"/>
  <c r="L47" i="14"/>
  <c r="AB47" i="14"/>
  <c r="I47" i="14"/>
  <c r="AC47" i="14"/>
  <c r="E17" i="14"/>
  <c r="E47" i="14"/>
  <c r="H36" i="14"/>
  <c r="H42" i="14"/>
  <c r="L42" i="14"/>
  <c r="L36" i="14"/>
  <c r="AD36" i="14"/>
  <c r="AD42" i="14"/>
  <c r="Y42" i="14"/>
  <c r="Y36" i="14"/>
  <c r="AC42" i="14"/>
  <c r="AC36" i="14"/>
  <c r="J42" i="14"/>
  <c r="J36" i="14"/>
  <c r="AB42" i="14"/>
  <c r="AB36" i="14"/>
  <c r="AA42" i="14"/>
  <c r="AA36" i="14"/>
  <c r="M42" i="14"/>
  <c r="M36" i="14"/>
  <c r="I42" i="14"/>
  <c r="I36" i="14"/>
  <c r="W36" i="14"/>
  <c r="W42" i="14"/>
  <c r="G36" i="14"/>
  <c r="G42" i="14"/>
  <c r="K36" i="14"/>
  <c r="K42" i="14"/>
  <c r="E36" i="14"/>
  <c r="E42" i="14"/>
  <c r="X36" i="14"/>
  <c r="X42" i="14"/>
  <c r="E16" i="14"/>
  <c r="Z44" i="14" l="1"/>
  <c r="Z13" i="13" s="1"/>
  <c r="O30" i="26"/>
  <c r="O42" i="26"/>
  <c r="O36" i="26"/>
  <c r="O33" i="26"/>
  <c r="O37" i="26"/>
  <c r="O25" i="26"/>
  <c r="O39" i="26"/>
  <c r="O19" i="26"/>
  <c r="O28" i="26"/>
  <c r="O41" i="26"/>
  <c r="O34" i="26"/>
  <c r="O32" i="26"/>
  <c r="O26" i="26"/>
  <c r="O23" i="26"/>
  <c r="O22" i="26"/>
  <c r="O31" i="26"/>
  <c r="O21" i="26"/>
  <c r="O40" i="26"/>
  <c r="O29" i="26"/>
  <c r="O20" i="26"/>
  <c r="O38" i="26"/>
  <c r="O24" i="26"/>
  <c r="O35" i="26"/>
  <c r="O27" i="26"/>
  <c r="BG16" i="13"/>
  <c r="BG17" i="13" s="1"/>
  <c r="BG18" i="13" s="1"/>
  <c r="BB49" i="26"/>
  <c r="BB64" i="26"/>
  <c r="AY82" i="26"/>
  <c r="AY96" i="26"/>
  <c r="AY61" i="26"/>
  <c r="BB50" i="26"/>
  <c r="AY90" i="26"/>
  <c r="AY47" i="26"/>
  <c r="AY49" i="26"/>
  <c r="AV40" i="25"/>
  <c r="AV41" i="25" s="1"/>
  <c r="AY52" i="26"/>
  <c r="AS62" i="25"/>
  <c r="AS63" i="25" s="1"/>
  <c r="BB63" i="26"/>
  <c r="AY92" i="26"/>
  <c r="AY64" i="26"/>
  <c r="AY55" i="26"/>
  <c r="BB67" i="26"/>
  <c r="AY88" i="26"/>
  <c r="AY53" i="26"/>
  <c r="AY63" i="26"/>
  <c r="BB47" i="26"/>
  <c r="AY93" i="26"/>
  <c r="AY60" i="26"/>
  <c r="AY51" i="26"/>
  <c r="BB53" i="26"/>
  <c r="AY80" i="26"/>
  <c r="AY62" i="26"/>
  <c r="AY68" i="26"/>
  <c r="BB59" i="26"/>
  <c r="AY94" i="26"/>
  <c r="AY57" i="26"/>
  <c r="AY69" i="26"/>
  <c r="BB51" i="26"/>
  <c r="BB48" i="26"/>
  <c r="AY75" i="26"/>
  <c r="AY81" i="26"/>
  <c r="AY56" i="26"/>
  <c r="BB68" i="26"/>
  <c r="BB54" i="26"/>
  <c r="AY76" i="26"/>
  <c r="AY91" i="26"/>
  <c r="AY50" i="26"/>
  <c r="AY65" i="26"/>
  <c r="BB58" i="26"/>
  <c r="BB61" i="26"/>
  <c r="AY79" i="26"/>
  <c r="AY86" i="26"/>
  <c r="AY67" i="26"/>
  <c r="AH79" i="14"/>
  <c r="AH81" i="14" s="1"/>
  <c r="AS40" i="25"/>
  <c r="AS41" i="25" s="1"/>
  <c r="BB52" i="26"/>
  <c r="BB70" i="26"/>
  <c r="AY77" i="26"/>
  <c r="AY97" i="26"/>
  <c r="AY70" i="26"/>
  <c r="BB55" i="26"/>
  <c r="BB60" i="26"/>
  <c r="AY89" i="26"/>
  <c r="AT4" i="25"/>
  <c r="AT14" i="25" s="1"/>
  <c r="AZ4" i="26" s="1"/>
  <c r="AZ3" i="26"/>
  <c r="BC102" i="26"/>
  <c r="AW82" i="25" s="1"/>
  <c r="AW83" i="25" s="1"/>
  <c r="BC14" i="26"/>
  <c r="AW17" i="25" s="1"/>
  <c r="AW18" i="25" s="1"/>
  <c r="BC11" i="26"/>
  <c r="BC72" i="26"/>
  <c r="BC45" i="26"/>
  <c r="AW38" i="25" s="1"/>
  <c r="AW39" i="25" s="1"/>
  <c r="BC101" i="26"/>
  <c r="BC73" i="26"/>
  <c r="AW60" i="25" s="1"/>
  <c r="AW61" i="25" s="1"/>
  <c r="BC44" i="26"/>
  <c r="U79" i="14"/>
  <c r="U81" i="14" s="1"/>
  <c r="U84" i="14" s="1"/>
  <c r="U114" i="14" s="1"/>
  <c r="W79" i="14"/>
  <c r="W81" i="14" s="1"/>
  <c r="H79" i="14"/>
  <c r="AI23" i="18"/>
  <c r="BD3" i="26"/>
  <c r="AX4" i="25"/>
  <c r="AX14" i="25" s="1"/>
  <c r="BD4" i="26" s="1"/>
  <c r="AZ3" i="13"/>
  <c r="AY3" i="25"/>
  <c r="AA18" i="26"/>
  <c r="AC18" i="26"/>
  <c r="M18" i="26"/>
  <c r="G21" i="25" s="1"/>
  <c r="G22" i="25" s="1"/>
  <c r="AQ18" i="26"/>
  <c r="AT18" i="26"/>
  <c r="K103" i="26"/>
  <c r="E86" i="25" s="1"/>
  <c r="AO74" i="26"/>
  <c r="AB46" i="26"/>
  <c r="O103" i="26"/>
  <c r="AP46" i="26"/>
  <c r="V74" i="26"/>
  <c r="AM46" i="26"/>
  <c r="V103" i="26"/>
  <c r="AT46" i="26"/>
  <c r="U46" i="26"/>
  <c r="AV18" i="26"/>
  <c r="X46" i="26"/>
  <c r="M74" i="26"/>
  <c r="AH46" i="26"/>
  <c r="T18" i="26"/>
  <c r="U18" i="26"/>
  <c r="BB74" i="26"/>
  <c r="AE103" i="26"/>
  <c r="AB103" i="26"/>
  <c r="BM46" i="26"/>
  <c r="P74" i="26"/>
  <c r="AX103" i="26"/>
  <c r="AI46" i="26"/>
  <c r="Y46" i="26"/>
  <c r="Q74" i="26"/>
  <c r="W103" i="26"/>
  <c r="AC103" i="26"/>
  <c r="N74" i="26"/>
  <c r="AM103" i="26"/>
  <c r="BA103" i="26"/>
  <c r="AF103" i="26"/>
  <c r="AR103" i="26"/>
  <c r="AP74" i="26"/>
  <c r="BB103" i="26"/>
  <c r="AR74" i="26"/>
  <c r="AM74" i="26"/>
  <c r="W74" i="26"/>
  <c r="Y74" i="26"/>
  <c r="AX46" i="26"/>
  <c r="BM18" i="26"/>
  <c r="AU103" i="26"/>
  <c r="S74" i="26"/>
  <c r="Z103" i="26"/>
  <c r="V18" i="26"/>
  <c r="Y103" i="26"/>
  <c r="Y18" i="26"/>
  <c r="AF18" i="26"/>
  <c r="N103" i="26"/>
  <c r="AT74" i="26"/>
  <c r="AW18" i="26"/>
  <c r="BA46" i="26"/>
  <c r="N18" i="26"/>
  <c r="Z18" i="26"/>
  <c r="M103" i="26"/>
  <c r="R74" i="26"/>
  <c r="BA18" i="26"/>
  <c r="AQ103" i="26"/>
  <c r="BB18" i="26"/>
  <c r="T46" i="26"/>
  <c r="Q46" i="26"/>
  <c r="AX18" i="26"/>
  <c r="AG18" i="26"/>
  <c r="AG103" i="26"/>
  <c r="X74" i="26"/>
  <c r="AE18" i="26"/>
  <c r="AG74" i="26"/>
  <c r="AJ18" i="26"/>
  <c r="AW74" i="26"/>
  <c r="AA74" i="26"/>
  <c r="P103" i="26"/>
  <c r="T74" i="26"/>
  <c r="AH74" i="26"/>
  <c r="AH103" i="26"/>
  <c r="AK18" i="26"/>
  <c r="T103" i="26"/>
  <c r="U74" i="26"/>
  <c r="AO46" i="26"/>
  <c r="AF46" i="26"/>
  <c r="R103" i="26"/>
  <c r="AP18" i="26"/>
  <c r="AC74" i="26"/>
  <c r="N46" i="26"/>
  <c r="AQ74" i="26"/>
  <c r="AQ46" i="26"/>
  <c r="AD103" i="26"/>
  <c r="AG46" i="26"/>
  <c r="V46" i="26"/>
  <c r="AS18" i="26"/>
  <c r="AV74" i="26"/>
  <c r="Q18" i="26"/>
  <c r="AY18" i="26"/>
  <c r="AB74" i="26"/>
  <c r="S46" i="26"/>
  <c r="AN18" i="26"/>
  <c r="AO18" i="26"/>
  <c r="M46" i="26"/>
  <c r="AS74" i="26"/>
  <c r="P46" i="26"/>
  <c r="AN46" i="26"/>
  <c r="AR46" i="26"/>
  <c r="L46" i="26"/>
  <c r="AN74" i="26"/>
  <c r="AE74" i="26"/>
  <c r="AU74" i="26"/>
  <c r="R46" i="26"/>
  <c r="AY103" i="26"/>
  <c r="S103" i="26"/>
  <c r="AP103" i="26"/>
  <c r="AU46" i="26"/>
  <c r="W46" i="26"/>
  <c r="AH18" i="26"/>
  <c r="AK46" i="26"/>
  <c r="AT103" i="26"/>
  <c r="AA103" i="26"/>
  <c r="X103" i="26"/>
  <c r="Z74" i="26"/>
  <c r="AL126" i="26"/>
  <c r="AL118" i="26"/>
  <c r="AL110" i="26"/>
  <c r="AL123" i="26"/>
  <c r="AL120" i="26"/>
  <c r="AL112" i="26"/>
  <c r="AL125" i="26"/>
  <c r="AL114" i="26"/>
  <c r="AL111" i="26"/>
  <c r="AL109" i="26"/>
  <c r="AL119" i="26"/>
  <c r="AL127" i="26"/>
  <c r="AL121" i="26"/>
  <c r="AL116" i="26"/>
  <c r="AL105" i="26"/>
  <c r="AL115" i="26"/>
  <c r="AL113" i="26"/>
  <c r="AL124" i="26"/>
  <c r="AL122" i="26"/>
  <c r="AL107" i="26"/>
  <c r="AL108" i="26"/>
  <c r="AL117" i="26"/>
  <c r="AL106" i="26"/>
  <c r="AL104" i="26"/>
  <c r="X18" i="26"/>
  <c r="AR18" i="26"/>
  <c r="AS46" i="26"/>
  <c r="Z46" i="26"/>
  <c r="AW103" i="26"/>
  <c r="AJ74" i="26"/>
  <c r="AK103" i="26"/>
  <c r="AM18" i="26"/>
  <c r="BM74" i="26"/>
  <c r="BM103" i="26"/>
  <c r="AJ103" i="26"/>
  <c r="AO103" i="26"/>
  <c r="AL93" i="26"/>
  <c r="AL96" i="26"/>
  <c r="AL88" i="26"/>
  <c r="AL80" i="26"/>
  <c r="AL90" i="26"/>
  <c r="AL81" i="26"/>
  <c r="AL75" i="26"/>
  <c r="AL79" i="26"/>
  <c r="AL89" i="26"/>
  <c r="AL85" i="26"/>
  <c r="AL92" i="26"/>
  <c r="AL84" i="26"/>
  <c r="AL95" i="26"/>
  <c r="AL97" i="26"/>
  <c r="AL98" i="26"/>
  <c r="AL94" i="26"/>
  <c r="AL91" i="26"/>
  <c r="AL87" i="26"/>
  <c r="AL83" i="26"/>
  <c r="AL82" i="26"/>
  <c r="AL76" i="26"/>
  <c r="AL86" i="26"/>
  <c r="AL78" i="26"/>
  <c r="AL77" i="26"/>
  <c r="AC46" i="26"/>
  <c r="AF74" i="26"/>
  <c r="L74" i="26"/>
  <c r="Q103" i="26"/>
  <c r="AN103" i="26"/>
  <c r="AW46" i="26"/>
  <c r="L103" i="26"/>
  <c r="S18" i="26"/>
  <c r="P18" i="26"/>
  <c r="AL64" i="26"/>
  <c r="AL56" i="26"/>
  <c r="AL66" i="26"/>
  <c r="AL61" i="26"/>
  <c r="AL68" i="26"/>
  <c r="AL57" i="26"/>
  <c r="AL53" i="26"/>
  <c r="AL47" i="26"/>
  <c r="AL60" i="26"/>
  <c r="AL65" i="26"/>
  <c r="AL54" i="26"/>
  <c r="AL58" i="26"/>
  <c r="AL48" i="26"/>
  <c r="AL69" i="26"/>
  <c r="AL70" i="26"/>
  <c r="AL67" i="26"/>
  <c r="AL52" i="26"/>
  <c r="AL63" i="26"/>
  <c r="AL51" i="26"/>
  <c r="AL59" i="26"/>
  <c r="AL62" i="26"/>
  <c r="AL50" i="26"/>
  <c r="AL55" i="26"/>
  <c r="AL49" i="26"/>
  <c r="AI74" i="26"/>
  <c r="AS103" i="26"/>
  <c r="W18" i="26"/>
  <c r="AU18" i="26"/>
  <c r="AE46" i="26"/>
  <c r="O74" i="26"/>
  <c r="AK74" i="26"/>
  <c r="U103" i="26"/>
  <c r="AJ46" i="26"/>
  <c r="AL35" i="26"/>
  <c r="AL27" i="26"/>
  <c r="AL39" i="26"/>
  <c r="AL28" i="26"/>
  <c r="AL40" i="26"/>
  <c r="AL26" i="26"/>
  <c r="AL41" i="26"/>
  <c r="AL42" i="26"/>
  <c r="AL23" i="26"/>
  <c r="AL21" i="26"/>
  <c r="AL38" i="26"/>
  <c r="AL34" i="26"/>
  <c r="AL20" i="26"/>
  <c r="AL31" i="26"/>
  <c r="AL37" i="26"/>
  <c r="AL24" i="26"/>
  <c r="AL29" i="26"/>
  <c r="AL19" i="26"/>
  <c r="AL36" i="26"/>
  <c r="AL25" i="26"/>
  <c r="AL33" i="26"/>
  <c r="AL30" i="26"/>
  <c r="AL22" i="26"/>
  <c r="AL32" i="26"/>
  <c r="AV103" i="26"/>
  <c r="O46" i="26"/>
  <c r="R18" i="26"/>
  <c r="AD46" i="26"/>
  <c r="AX74" i="26"/>
  <c r="AI18" i="26"/>
  <c r="AI103" i="26"/>
  <c r="AB18" i="26"/>
  <c r="AD74" i="26"/>
  <c r="BA74" i="26"/>
  <c r="AA46" i="26"/>
  <c r="E87" i="25"/>
  <c r="AF84" i="25"/>
  <c r="AF85" i="25" s="1"/>
  <c r="AF40" i="25"/>
  <c r="AF41" i="25" s="1"/>
  <c r="AF19" i="25"/>
  <c r="AF20" i="25" s="1"/>
  <c r="AF62" i="25"/>
  <c r="AF63" i="25" s="1"/>
  <c r="K74" i="26"/>
  <c r="E64" i="25" s="1"/>
  <c r="E65" i="25" s="1"/>
  <c r="E40" i="25"/>
  <c r="E41" i="25" s="1"/>
  <c r="K6" i="26"/>
  <c r="K18" i="26"/>
  <c r="E21" i="25" s="1"/>
  <c r="E22" i="25" s="1"/>
  <c r="AK84" i="14"/>
  <c r="AK114" i="14" s="1"/>
  <c r="P79" i="14"/>
  <c r="P81" i="14" s="1"/>
  <c r="AE79" i="14"/>
  <c r="AE81" i="14" s="1"/>
  <c r="F84" i="14"/>
  <c r="F114" i="14" s="1"/>
  <c r="Y79" i="14"/>
  <c r="Y81" i="14" s="1"/>
  <c r="AO84" i="14"/>
  <c r="AO87" i="14" s="1"/>
  <c r="AO88" i="14" s="1"/>
  <c r="AB79" i="14"/>
  <c r="AB81" i="14" s="1"/>
  <c r="Z49" i="14"/>
  <c r="Z50" i="14" s="1"/>
  <c r="H8" i="22"/>
  <c r="H29" i="22"/>
  <c r="H30" i="22" s="1"/>
  <c r="L9" i="22"/>
  <c r="L13" i="22" s="1"/>
  <c r="L14" i="22" s="1"/>
  <c r="L28" i="22"/>
  <c r="L10" i="22"/>
  <c r="L16" i="22" s="1"/>
  <c r="L7" i="22"/>
  <c r="H28" i="22"/>
  <c r="H7" i="22"/>
  <c r="H10" i="22"/>
  <c r="H9" i="22"/>
  <c r="H12" i="22" s="1"/>
  <c r="F87" i="14"/>
  <c r="F88" i="14" s="1"/>
  <c r="F90" i="14" s="1"/>
  <c r="F92" i="14" s="1"/>
  <c r="N114" i="14"/>
  <c r="N87" i="14"/>
  <c r="N88" i="14" s="1"/>
  <c r="N90" i="14" s="1"/>
  <c r="AH84" i="14"/>
  <c r="AH87" i="14" s="1"/>
  <c r="AH88" i="14" s="1"/>
  <c r="AM84" i="14"/>
  <c r="AM87" i="14" s="1"/>
  <c r="AM88" i="14" s="1"/>
  <c r="L27" i="22"/>
  <c r="L8" i="22"/>
  <c r="AG10" i="22"/>
  <c r="J28" i="22"/>
  <c r="W7" i="22"/>
  <c r="AK77" i="23"/>
  <c r="AK78" i="23" s="1"/>
  <c r="AK18" i="24"/>
  <c r="AK19" i="24" s="1"/>
  <c r="AK20" i="24" s="1"/>
  <c r="E7" i="22"/>
  <c r="E29" i="22"/>
  <c r="E30" i="22" s="1"/>
  <c r="AF79" i="14"/>
  <c r="AF81" i="14" s="1"/>
  <c r="AL114" i="23"/>
  <c r="AL115" i="23" s="1"/>
  <c r="J9" i="22"/>
  <c r="J13" i="22" s="1"/>
  <c r="J14" i="22" s="1"/>
  <c r="AG28" i="22"/>
  <c r="AG9" i="22"/>
  <c r="AG11" i="22" s="1"/>
  <c r="X28" i="22"/>
  <c r="AH27" i="22"/>
  <c r="E9" i="22"/>
  <c r="E13" i="22" s="1"/>
  <c r="E14" i="22" s="1"/>
  <c r="G28" i="22"/>
  <c r="G7" i="22"/>
  <c r="J27" i="22"/>
  <c r="G10" i="22"/>
  <c r="G16" i="22" s="1"/>
  <c r="M8" i="22"/>
  <c r="J7" i="22"/>
  <c r="BK38" i="24"/>
  <c r="BK40" i="24" s="1"/>
  <c r="M9" i="22"/>
  <c r="M13" i="22" s="1"/>
  <c r="M14" i="22" s="1"/>
  <c r="J29" i="22"/>
  <c r="J30" i="22" s="1"/>
  <c r="M29" i="22"/>
  <c r="M30" i="22" s="1"/>
  <c r="M28" i="22"/>
  <c r="M10" i="22"/>
  <c r="M17" i="22" s="1"/>
  <c r="W28" i="22"/>
  <c r="W10" i="22"/>
  <c r="W16" i="22" s="1"/>
  <c r="X7" i="22"/>
  <c r="W29" i="22"/>
  <c r="W30" i="22" s="1"/>
  <c r="X27" i="22"/>
  <c r="W8" i="22"/>
  <c r="G9" i="22"/>
  <c r="G11" i="22" s="1"/>
  <c r="AB9" i="22"/>
  <c r="AB13" i="22" s="1"/>
  <c r="AB14" i="22" s="1"/>
  <c r="J10" i="22"/>
  <c r="J16" i="22" s="1"/>
  <c r="AE8" i="22"/>
  <c r="W27" i="22"/>
  <c r="AH8" i="22"/>
  <c r="AG7" i="22"/>
  <c r="Z10" i="22"/>
  <c r="Z17" i="22" s="1"/>
  <c r="G27" i="22"/>
  <c r="AE9" i="22"/>
  <c r="AE12" i="22" s="1"/>
  <c r="AE29" i="22"/>
  <c r="AE30" i="22" s="1"/>
  <c r="G8" i="22"/>
  <c r="AE7" i="22"/>
  <c r="AL116" i="23"/>
  <c r="AB29" i="22"/>
  <c r="AB30" i="22" s="1"/>
  <c r="AB27" i="22"/>
  <c r="AB7" i="22"/>
  <c r="AL117" i="23"/>
  <c r="AB10" i="22"/>
  <c r="AB16" i="22" s="1"/>
  <c r="AH28" i="22"/>
  <c r="Q44" i="14"/>
  <c r="Q13" i="13" s="1"/>
  <c r="AH9" i="22"/>
  <c r="AH13" i="22" s="1"/>
  <c r="AH14" i="22" s="1"/>
  <c r="K28" i="22"/>
  <c r="AG29" i="22"/>
  <c r="AG30" i="22" s="1"/>
  <c r="K12" i="24"/>
  <c r="K14" i="24" s="1"/>
  <c r="K15" i="24" s="1"/>
  <c r="K9" i="22"/>
  <c r="K12" i="22" s="1"/>
  <c r="AG27" i="22"/>
  <c r="M79" i="14"/>
  <c r="M81" i="14" s="1"/>
  <c r="AN79" i="14"/>
  <c r="AN81" i="14" s="1"/>
  <c r="AN84" i="14" s="1"/>
  <c r="U44" i="14"/>
  <c r="U13" i="13" s="1"/>
  <c r="S49" i="14"/>
  <c r="S50" i="14" s="1"/>
  <c r="E10" i="22"/>
  <c r="E16" i="22" s="1"/>
  <c r="X29" i="22"/>
  <c r="X30" i="22" s="1"/>
  <c r="E28" i="22"/>
  <c r="AA12" i="24"/>
  <c r="AA14" i="24" s="1"/>
  <c r="AA15" i="24" s="1"/>
  <c r="AH29" i="22"/>
  <c r="AH30" i="22" s="1"/>
  <c r="E27" i="22"/>
  <c r="AH10" i="22"/>
  <c r="AH16" i="22" s="1"/>
  <c r="AA79" i="14"/>
  <c r="AD79" i="14"/>
  <c r="AD81" i="14" s="1"/>
  <c r="T79" i="14"/>
  <c r="T81" i="14" s="1"/>
  <c r="V79" i="14"/>
  <c r="V81" i="14" s="1"/>
  <c r="I77" i="14"/>
  <c r="I76" i="14"/>
  <c r="I79" i="14" s="1"/>
  <c r="I78" i="14"/>
  <c r="Y27" i="22"/>
  <c r="L79" i="14"/>
  <c r="L81" i="14" s="1"/>
  <c r="AG79" i="14"/>
  <c r="AG81" i="14" s="1"/>
  <c r="Y9" i="22"/>
  <c r="Y13" i="22" s="1"/>
  <c r="Y14" i="22" s="1"/>
  <c r="AI10" i="14"/>
  <c r="Y28" i="22"/>
  <c r="O79" i="14"/>
  <c r="O81" i="14" s="1"/>
  <c r="Y7" i="22"/>
  <c r="N79" i="14"/>
  <c r="K8" i="22"/>
  <c r="Y10" i="22"/>
  <c r="Y17" i="22" s="1"/>
  <c r="J76" i="14"/>
  <c r="J79" i="14" s="1"/>
  <c r="J81" i="14" s="1"/>
  <c r="J78" i="14"/>
  <c r="J77" i="14"/>
  <c r="S79" i="14"/>
  <c r="S81" i="14" s="1"/>
  <c r="S84" i="14" s="1"/>
  <c r="K29" i="22"/>
  <c r="K30" i="22" s="1"/>
  <c r="Y29" i="22"/>
  <c r="Y30" i="22" s="1"/>
  <c r="G77" i="14"/>
  <c r="G78" i="14"/>
  <c r="G76" i="14"/>
  <c r="Z79" i="14"/>
  <c r="Z81" i="14" s="1"/>
  <c r="K27" i="22"/>
  <c r="AI78" i="14"/>
  <c r="AI77" i="14"/>
  <c r="AI76" i="14"/>
  <c r="X77" i="14"/>
  <c r="X78" i="14"/>
  <c r="X76" i="14"/>
  <c r="O44" i="14"/>
  <c r="O13" i="13" s="1"/>
  <c r="K7" i="22"/>
  <c r="I28" i="22"/>
  <c r="Z28" i="22"/>
  <c r="K79" i="14"/>
  <c r="K81" i="14" s="1"/>
  <c r="Z29" i="22"/>
  <c r="Z30" i="22" s="1"/>
  <c r="I9" i="22"/>
  <c r="I11" i="22" s="1"/>
  <c r="AE27" i="22"/>
  <c r="AB28" i="22"/>
  <c r="AE10" i="22"/>
  <c r="AE16" i="22" s="1"/>
  <c r="AL48" i="23"/>
  <c r="AL53" i="23" s="1"/>
  <c r="AL54" i="23" s="1"/>
  <c r="AK48" i="23"/>
  <c r="AK51" i="23" s="1"/>
  <c r="X10" i="22"/>
  <c r="X16" i="22" s="1"/>
  <c r="AK81" i="23"/>
  <c r="X9" i="22"/>
  <c r="X12" i="22" s="1"/>
  <c r="AK80" i="23"/>
  <c r="Z27" i="22"/>
  <c r="M27" i="22"/>
  <c r="Z9" i="22"/>
  <c r="Z12" i="22" s="1"/>
  <c r="Z7" i="22"/>
  <c r="Q71" i="14"/>
  <c r="Q84" i="14" s="1"/>
  <c r="Q14" i="14"/>
  <c r="Q25" i="14" s="1"/>
  <c r="O71" i="14"/>
  <c r="O14" i="14"/>
  <c r="Z71" i="14"/>
  <c r="Z84" i="14" s="1"/>
  <c r="Z14" i="14"/>
  <c r="Z25" i="14" s="1"/>
  <c r="P71" i="14"/>
  <c r="P14" i="14"/>
  <c r="P25" i="14" s="1"/>
  <c r="BG71" i="14"/>
  <c r="BG84" i="14" s="1"/>
  <c r="BG14" i="14"/>
  <c r="BG25" i="14" s="1"/>
  <c r="V71" i="14"/>
  <c r="V14" i="14"/>
  <c r="V25" i="14" s="1"/>
  <c r="I27" i="22"/>
  <c r="AD8" i="22"/>
  <c r="V44" i="14"/>
  <c r="V13" i="13" s="1"/>
  <c r="I7" i="22"/>
  <c r="N49" i="14"/>
  <c r="N50" i="14" s="1"/>
  <c r="I10" i="22"/>
  <c r="I17" i="22" s="1"/>
  <c r="AM185" i="23"/>
  <c r="AM186" i="23" s="1"/>
  <c r="AM189" i="23" s="1"/>
  <c r="AM190" i="23" s="1"/>
  <c r="AM191" i="23" s="1"/>
  <c r="AM192" i="23" s="1"/>
  <c r="AM196" i="23" s="1"/>
  <c r="AM198" i="23" s="1"/>
  <c r="AK114" i="23"/>
  <c r="AK115" i="23" s="1"/>
  <c r="AK116" i="23"/>
  <c r="AK118" i="23"/>
  <c r="AK117" i="23"/>
  <c r="I8" i="22"/>
  <c r="T44" i="14"/>
  <c r="T13" i="13" s="1"/>
  <c r="F44" i="14"/>
  <c r="F13" i="13" s="1"/>
  <c r="F14" i="14"/>
  <c r="F25" i="14" s="1"/>
  <c r="F4" i="13" s="1"/>
  <c r="AL152" i="23"/>
  <c r="AL151" i="23"/>
  <c r="AL150" i="23"/>
  <c r="AL148" i="23"/>
  <c r="AL149" i="23" s="1"/>
  <c r="AM48" i="23"/>
  <c r="AA71" i="14"/>
  <c r="AA84" i="14" s="1"/>
  <c r="AD14" i="14"/>
  <c r="AD25" i="14" s="1"/>
  <c r="E14" i="14"/>
  <c r="AM150" i="23"/>
  <c r="AM152" i="23"/>
  <c r="AM151" i="23"/>
  <c r="AM148" i="23"/>
  <c r="AM149" i="23" s="1"/>
  <c r="AK151" i="23"/>
  <c r="M71" i="14"/>
  <c r="AA8" i="22"/>
  <c r="AA27" i="22"/>
  <c r="AD10" i="22"/>
  <c r="AD17" i="22" s="1"/>
  <c r="AK148" i="23"/>
  <c r="AK149" i="23" s="1"/>
  <c r="AM116" i="23"/>
  <c r="AM114" i="23"/>
  <c r="AM115" i="23" s="1"/>
  <c r="AM117" i="23"/>
  <c r="AM118" i="23"/>
  <c r="N14" i="14"/>
  <c r="N25" i="14" s="1"/>
  <c r="AA9" i="22"/>
  <c r="AA12" i="22" s="1"/>
  <c r="AD7" i="22"/>
  <c r="AN152" i="23"/>
  <c r="AN151" i="23"/>
  <c r="AN150" i="23"/>
  <c r="AN148" i="23"/>
  <c r="AN149" i="23" s="1"/>
  <c r="R71" i="14"/>
  <c r="R84" i="14" s="1"/>
  <c r="AA28" i="22"/>
  <c r="AD9" i="22"/>
  <c r="AD12" i="22" s="1"/>
  <c r="S14" i="14"/>
  <c r="S25" i="14" s="1"/>
  <c r="AM80" i="23"/>
  <c r="AM79" i="23"/>
  <c r="AM77" i="23"/>
  <c r="AM78" i="23" s="1"/>
  <c r="AM81" i="23"/>
  <c r="AL79" i="23"/>
  <c r="AL80" i="23"/>
  <c r="AL81" i="23"/>
  <c r="AL77" i="23"/>
  <c r="AL78" i="23" s="1"/>
  <c r="AA7" i="22"/>
  <c r="AD29" i="22"/>
  <c r="AD30" i="22" s="1"/>
  <c r="AK150" i="23"/>
  <c r="U14" i="14"/>
  <c r="U25" i="14" s="1"/>
  <c r="T71" i="14"/>
  <c r="AN118" i="23"/>
  <c r="AN117" i="23"/>
  <c r="AN116" i="23"/>
  <c r="AN114" i="23"/>
  <c r="AN115" i="23" s="1"/>
  <c r="AN81" i="23"/>
  <c r="AN77" i="23"/>
  <c r="AN78" i="23" s="1"/>
  <c r="AN80" i="23"/>
  <c r="AN79" i="23"/>
  <c r="AA10" i="22"/>
  <c r="AA16" i="22" s="1"/>
  <c r="AD27" i="22"/>
  <c r="P49" i="14"/>
  <c r="P50" i="14" s="1"/>
  <c r="R49" i="14"/>
  <c r="R50" i="14" s="1"/>
  <c r="AN48" i="23"/>
  <c r="W14" i="14"/>
  <c r="W25" i="14" s="1"/>
  <c r="K71" i="14"/>
  <c r="H14" i="14"/>
  <c r="H25" i="14" s="1"/>
  <c r="H71" i="14"/>
  <c r="H84" i="14" s="1"/>
  <c r="I14" i="14"/>
  <c r="I25" i="14" s="1"/>
  <c r="I71" i="14"/>
  <c r="I84" i="14" s="1"/>
  <c r="AL14" i="14"/>
  <c r="AL71" i="14"/>
  <c r="AL84" i="14" s="1"/>
  <c r="M14" i="14"/>
  <c r="M25" i="14" s="1"/>
  <c r="M52" i="14" s="1"/>
  <c r="AE14" i="14"/>
  <c r="AE25" i="14" s="1"/>
  <c r="AE71" i="14"/>
  <c r="Y14" i="14"/>
  <c r="Y25" i="14" s="1"/>
  <c r="Y71" i="14"/>
  <c r="Y84" i="14" s="1"/>
  <c r="AF14" i="14"/>
  <c r="AF25" i="14" s="1"/>
  <c r="AF71" i="14"/>
  <c r="AG14" i="14"/>
  <c r="AG25" i="14" s="1"/>
  <c r="AG71" i="14"/>
  <c r="AC14" i="14"/>
  <c r="AC25" i="14" s="1"/>
  <c r="AC52" i="14" s="1"/>
  <c r="AC71" i="14"/>
  <c r="AC84" i="14" s="1"/>
  <c r="U13" i="24"/>
  <c r="U12" i="24"/>
  <c r="U14" i="24" s="1"/>
  <c r="U15" i="24" s="1"/>
  <c r="AI3" i="22"/>
  <c r="AI5" i="24"/>
  <c r="AI4" i="23"/>
  <c r="Q49" i="14"/>
  <c r="Q50" i="14" s="1"/>
  <c r="AC42" i="23"/>
  <c r="AC181" i="23"/>
  <c r="AC147" i="23"/>
  <c r="AC113" i="23"/>
  <c r="AC76" i="23"/>
  <c r="AC43" i="23"/>
  <c r="AC38" i="23"/>
  <c r="AC40" i="23" s="1"/>
  <c r="AC41" i="23"/>
  <c r="U184" i="23"/>
  <c r="U183" i="23"/>
  <c r="U185" i="23" s="1"/>
  <c r="U186" i="23" s="1"/>
  <c r="R13" i="24"/>
  <c r="R12" i="24"/>
  <c r="R14" i="24" s="1"/>
  <c r="R15" i="24" s="1"/>
  <c r="AE184" i="23"/>
  <c r="AE183" i="23"/>
  <c r="AE185" i="23" s="1"/>
  <c r="AE186" i="23" s="1"/>
  <c r="K147" i="23"/>
  <c r="K181" i="23"/>
  <c r="K43" i="23"/>
  <c r="K42" i="23"/>
  <c r="K38" i="23"/>
  <c r="K40" i="23" s="1"/>
  <c r="K76" i="23"/>
  <c r="K113" i="23"/>
  <c r="K41" i="23"/>
  <c r="H38" i="23"/>
  <c r="H40" i="23" s="1"/>
  <c r="H181" i="23"/>
  <c r="H147" i="23"/>
  <c r="H113" i="23"/>
  <c r="H76" i="23"/>
  <c r="H42" i="23"/>
  <c r="H41" i="23"/>
  <c r="H43" i="23"/>
  <c r="AA183" i="23"/>
  <c r="AA185" i="23" s="1"/>
  <c r="AA186" i="23" s="1"/>
  <c r="AA189" i="23" s="1"/>
  <c r="AA190" i="23" s="1"/>
  <c r="AA191" i="23" s="1"/>
  <c r="AA192" i="23" s="1"/>
  <c r="AA196" i="23" s="1"/>
  <c r="AA198" i="23" s="1"/>
  <c r="AA43" i="23"/>
  <c r="AA147" i="23"/>
  <c r="AA113" i="23"/>
  <c r="AA42" i="23"/>
  <c r="AA76" i="23"/>
  <c r="AA181" i="23"/>
  <c r="AA41" i="23"/>
  <c r="AA38" i="23"/>
  <c r="AA40" i="23" s="1"/>
  <c r="R40" i="23"/>
  <c r="R113" i="23"/>
  <c r="R181" i="23"/>
  <c r="R76" i="23"/>
  <c r="R38" i="23"/>
  <c r="R42" i="23"/>
  <c r="R41" i="23"/>
  <c r="R43" i="23"/>
  <c r="R198" i="23"/>
  <c r="R147" i="23"/>
  <c r="R196" i="23"/>
  <c r="BG12" i="24"/>
  <c r="BG14" i="24" s="1"/>
  <c r="BG15" i="24" s="1"/>
  <c r="BG18" i="24" s="1"/>
  <c r="J42" i="23"/>
  <c r="J43" i="23"/>
  <c r="J38" i="23"/>
  <c r="J40" i="23" s="1"/>
  <c r="J181" i="23"/>
  <c r="J41" i="23"/>
  <c r="J147" i="23"/>
  <c r="J113" i="23"/>
  <c r="J76" i="23"/>
  <c r="AG183" i="23"/>
  <c r="AG185" i="23" s="1"/>
  <c r="AG186" i="23" s="1"/>
  <c r="AG184" i="23"/>
  <c r="Z181" i="23"/>
  <c r="Z147" i="23"/>
  <c r="Z113" i="23"/>
  <c r="Z76" i="23"/>
  <c r="Z42" i="23"/>
  <c r="Z43" i="23"/>
  <c r="Z38" i="23"/>
  <c r="Z40" i="23" s="1"/>
  <c r="Z41" i="23"/>
  <c r="AB41" i="23"/>
  <c r="AB181" i="23"/>
  <c r="AB147" i="23"/>
  <c r="AB113" i="23"/>
  <c r="AB76" i="23"/>
  <c r="AB42" i="23"/>
  <c r="AB43" i="23"/>
  <c r="AB38" i="23"/>
  <c r="AB40" i="23" s="1"/>
  <c r="M184" i="23"/>
  <c r="M183" i="23"/>
  <c r="M185" i="23" s="1"/>
  <c r="M186" i="23" s="1"/>
  <c r="BG7" i="22"/>
  <c r="AC28" i="22"/>
  <c r="V25" i="24"/>
  <c r="V23" i="24"/>
  <c r="V27" i="24"/>
  <c r="T9" i="22"/>
  <c r="T8" i="22"/>
  <c r="T10" i="22"/>
  <c r="T27" i="22"/>
  <c r="T29" i="22"/>
  <c r="T30" i="22" s="1"/>
  <c r="T28" i="22"/>
  <c r="T7" i="22"/>
  <c r="U40" i="23"/>
  <c r="U198" i="23"/>
  <c r="U181" i="23"/>
  <c r="U42" i="23"/>
  <c r="U196" i="23"/>
  <c r="U113" i="23"/>
  <c r="U147" i="23"/>
  <c r="U76" i="23"/>
  <c r="U38" i="23"/>
  <c r="U41" i="23"/>
  <c r="U43" i="23"/>
  <c r="F27" i="22"/>
  <c r="F9" i="22"/>
  <c r="F10" i="22"/>
  <c r="F7" i="22"/>
  <c r="F8" i="22"/>
  <c r="F29" i="22"/>
  <c r="F30" i="22" s="1"/>
  <c r="F28" i="22"/>
  <c r="N44" i="14"/>
  <c r="N13" i="13" s="1"/>
  <c r="AH14" i="14"/>
  <c r="AH25" i="14" s="1"/>
  <c r="G13" i="24"/>
  <c r="G12" i="24"/>
  <c r="F12" i="24"/>
  <c r="F14" i="24" s="1"/>
  <c r="F15" i="24" s="1"/>
  <c r="F13" i="24"/>
  <c r="E78" i="14"/>
  <c r="E77" i="14"/>
  <c r="E76" i="14"/>
  <c r="E79" i="14" s="1"/>
  <c r="E81" i="14" s="1"/>
  <c r="K184" i="23"/>
  <c r="K183" i="23"/>
  <c r="K185" i="23" s="1"/>
  <c r="K186" i="23" s="1"/>
  <c r="AI7" i="24"/>
  <c r="AI6" i="23"/>
  <c r="U49" i="14"/>
  <c r="U50" i="14" s="1"/>
  <c r="BG27" i="22"/>
  <c r="V49" i="14"/>
  <c r="V50" i="14" s="1"/>
  <c r="G43" i="23"/>
  <c r="G38" i="23"/>
  <c r="G40" i="23" s="1"/>
  <c r="G181" i="23"/>
  <c r="G147" i="23"/>
  <c r="G76" i="23"/>
  <c r="G113" i="23"/>
  <c r="G42" i="23"/>
  <c r="G41" i="23"/>
  <c r="Q23" i="24"/>
  <c r="Q27" i="24"/>
  <c r="Q25" i="24"/>
  <c r="T40" i="23"/>
  <c r="T113" i="23"/>
  <c r="T147" i="23"/>
  <c r="T76" i="23"/>
  <c r="T38" i="23"/>
  <c r="T42" i="23"/>
  <c r="T41" i="23"/>
  <c r="T43" i="23"/>
  <c r="T198" i="23"/>
  <c r="T181" i="23"/>
  <c r="T196" i="23"/>
  <c r="W42" i="23"/>
  <c r="W113" i="23"/>
  <c r="W41" i="23"/>
  <c r="W43" i="23"/>
  <c r="W38" i="23"/>
  <c r="W40" i="23" s="1"/>
  <c r="W181" i="23"/>
  <c r="W147" i="23"/>
  <c r="W76" i="23"/>
  <c r="BG10" i="22"/>
  <c r="BG16" i="22" s="1"/>
  <c r="AC7" i="22"/>
  <c r="V28" i="22"/>
  <c r="V10" i="22"/>
  <c r="V8" i="22"/>
  <c r="V29" i="22"/>
  <c r="V30" i="22" s="1"/>
  <c r="V27" i="22"/>
  <c r="V7" i="22"/>
  <c r="V9" i="22"/>
  <c r="P12" i="24"/>
  <c r="P14" i="24" s="1"/>
  <c r="P15" i="24" s="1"/>
  <c r="P13" i="24"/>
  <c r="O13" i="24"/>
  <c r="O12" i="24"/>
  <c r="O14" i="24" s="1"/>
  <c r="O15" i="24" s="1"/>
  <c r="X14" i="14"/>
  <c r="X25" i="14" s="1"/>
  <c r="W13" i="24"/>
  <c r="W12" i="24"/>
  <c r="W14" i="24" s="1"/>
  <c r="W15" i="24" s="1"/>
  <c r="U10" i="22"/>
  <c r="U28" i="22"/>
  <c r="U29" i="22"/>
  <c r="U30" i="22" s="1"/>
  <c r="U27" i="22"/>
  <c r="U8" i="22"/>
  <c r="U7" i="22"/>
  <c r="U24" i="22" s="1"/>
  <c r="U5" i="22" s="1"/>
  <c r="U7" i="13" s="1"/>
  <c r="U9" i="22"/>
  <c r="G183" i="23"/>
  <c r="G185" i="23" s="1"/>
  <c r="G186" i="23" s="1"/>
  <c r="G184" i="23"/>
  <c r="U27" i="24"/>
  <c r="U23" i="24"/>
  <c r="U25" i="24"/>
  <c r="Q13" i="24"/>
  <c r="Q12" i="24"/>
  <c r="Q14" i="24" s="1"/>
  <c r="Q15" i="24" s="1"/>
  <c r="BG28" i="22"/>
  <c r="AC10" i="22"/>
  <c r="AC16" i="22" s="1"/>
  <c r="AF184" i="23"/>
  <c r="AF183" i="23"/>
  <c r="AF185" i="23" s="1"/>
  <c r="AF186" i="23" s="1"/>
  <c r="V38" i="23"/>
  <c r="V40" i="23"/>
  <c r="V43" i="23"/>
  <c r="V76" i="23"/>
  <c r="V147" i="23"/>
  <c r="V198" i="23"/>
  <c r="V181" i="23"/>
  <c r="V196" i="23"/>
  <c r="V113" i="23"/>
  <c r="V42" i="23"/>
  <c r="V41" i="23"/>
  <c r="J13" i="24"/>
  <c r="J12" i="24"/>
  <c r="J14" i="24" s="1"/>
  <c r="J15" i="24" s="1"/>
  <c r="P184" i="23"/>
  <c r="P183" i="23"/>
  <c r="T184" i="23"/>
  <c r="T183" i="23"/>
  <c r="T185" i="23" s="1"/>
  <c r="T186" i="23" s="1"/>
  <c r="W183" i="23"/>
  <c r="W185" i="23" s="1"/>
  <c r="W186" i="23" s="1"/>
  <c r="W184" i="23"/>
  <c r="F38" i="23"/>
  <c r="F40" i="23" s="1"/>
  <c r="F181" i="23"/>
  <c r="F76" i="23"/>
  <c r="F147" i="23"/>
  <c r="F42" i="23"/>
  <c r="F41" i="23"/>
  <c r="F43" i="23"/>
  <c r="F113" i="23"/>
  <c r="N181" i="23"/>
  <c r="N147" i="23"/>
  <c r="N113" i="23"/>
  <c r="N76" i="23"/>
  <c r="N38" i="23"/>
  <c r="N40" i="23" s="1"/>
  <c r="N42" i="23"/>
  <c r="N41" i="23"/>
  <c r="N43" i="23"/>
  <c r="AH41" i="23"/>
  <c r="AH38" i="23"/>
  <c r="AH40" i="23" s="1"/>
  <c r="AH181" i="23"/>
  <c r="AH147" i="23"/>
  <c r="AH113" i="23"/>
  <c r="AH76" i="23"/>
  <c r="AH43" i="23"/>
  <c r="AH42" i="23"/>
  <c r="AE42" i="23"/>
  <c r="AE41" i="23"/>
  <c r="AE147" i="23"/>
  <c r="AE113" i="23"/>
  <c r="AE181" i="23"/>
  <c r="AE43" i="23"/>
  <c r="AE76" i="23"/>
  <c r="AE38" i="23"/>
  <c r="AE40" i="23" s="1"/>
  <c r="F183" i="23"/>
  <c r="F184" i="23"/>
  <c r="AD183" i="23"/>
  <c r="AD185" i="23" s="1"/>
  <c r="AD186" i="23" s="1"/>
  <c r="AD184" i="23"/>
  <c r="R183" i="23"/>
  <c r="R184" i="23"/>
  <c r="Q184" i="23"/>
  <c r="Q183" i="23"/>
  <c r="AC13" i="24"/>
  <c r="AC12" i="24"/>
  <c r="AC14" i="24" s="1"/>
  <c r="AC15" i="24" s="1"/>
  <c r="AC27" i="22"/>
  <c r="BG9" i="22"/>
  <c r="BG12" i="22" s="1"/>
  <c r="AC8" i="22"/>
  <c r="AF12" i="24"/>
  <c r="AF14" i="24" s="1"/>
  <c r="AF15" i="24" s="1"/>
  <c r="AF13" i="24"/>
  <c r="J184" i="23"/>
  <c r="J183" i="23"/>
  <c r="J185" i="23" s="1"/>
  <c r="J186" i="23" s="1"/>
  <c r="X38" i="23"/>
  <c r="X40" i="23" s="1"/>
  <c r="X41" i="23"/>
  <c r="X113" i="23"/>
  <c r="X181" i="23"/>
  <c r="X147" i="23"/>
  <c r="X76" i="23"/>
  <c r="X42" i="23"/>
  <c r="X43" i="23"/>
  <c r="L12" i="24"/>
  <c r="L13" i="24"/>
  <c r="AH183" i="23"/>
  <c r="AH185" i="23" s="1"/>
  <c r="AH186" i="23" s="1"/>
  <c r="AH184" i="23"/>
  <c r="Y147" i="23"/>
  <c r="Y113" i="23"/>
  <c r="Y76" i="23"/>
  <c r="Y41" i="23"/>
  <c r="Y42" i="23"/>
  <c r="Y43" i="23"/>
  <c r="Y38" i="23"/>
  <c r="Y40" i="23" s="1"/>
  <c r="Y181" i="23"/>
  <c r="BG8" i="22"/>
  <c r="I42" i="23"/>
  <c r="I41" i="23"/>
  <c r="I181" i="23"/>
  <c r="I147" i="23"/>
  <c r="I113" i="23"/>
  <c r="I76" i="23"/>
  <c r="I43" i="23"/>
  <c r="I38" i="23"/>
  <c r="I40" i="23" s="1"/>
  <c r="F49" i="14"/>
  <c r="F50" i="14" s="1"/>
  <c r="L184" i="23"/>
  <c r="L183" i="23"/>
  <c r="L185" i="23" s="1"/>
  <c r="L186" i="23" s="1"/>
  <c r="AH13" i="24"/>
  <c r="AH12" i="24"/>
  <c r="Z13" i="24"/>
  <c r="Z12" i="24"/>
  <c r="Z14" i="24" s="1"/>
  <c r="Z15" i="24" s="1"/>
  <c r="I184" i="23"/>
  <c r="I183" i="23"/>
  <c r="I185" i="23" s="1"/>
  <c r="I186" i="23" s="1"/>
  <c r="E13" i="24"/>
  <c r="E12" i="24"/>
  <c r="E14" i="24" s="1"/>
  <c r="E15" i="24" s="1"/>
  <c r="E183" i="23"/>
  <c r="E184" i="23"/>
  <c r="O7" i="22"/>
  <c r="O29" i="22"/>
  <c r="O30" i="22" s="1"/>
  <c r="O28" i="22"/>
  <c r="O27" i="22"/>
  <c r="O10" i="22"/>
  <c r="O9" i="22"/>
  <c r="O8" i="22"/>
  <c r="Y13" i="24"/>
  <c r="Y12" i="24"/>
  <c r="Y14" i="24" s="1"/>
  <c r="Y15" i="24" s="1"/>
  <c r="AF42" i="23"/>
  <c r="AF181" i="23"/>
  <c r="AF147" i="23"/>
  <c r="AF113" i="23"/>
  <c r="AF43" i="23"/>
  <c r="AF76" i="23"/>
  <c r="AF38" i="23"/>
  <c r="AF40" i="23" s="1"/>
  <c r="AF41" i="23"/>
  <c r="P44" i="14"/>
  <c r="P13" i="13" s="1"/>
  <c r="N183" i="23"/>
  <c r="N185" i="23" s="1"/>
  <c r="N186" i="23" s="1"/>
  <c r="N184" i="23"/>
  <c r="R44" i="14"/>
  <c r="R13" i="13" s="1"/>
  <c r="AG43" i="23"/>
  <c r="AG76" i="23"/>
  <c r="AG181" i="23"/>
  <c r="AG147" i="23"/>
  <c r="AG113" i="23"/>
  <c r="AG38" i="23"/>
  <c r="AG40" i="23" s="1"/>
  <c r="AG41" i="23"/>
  <c r="AG42" i="23"/>
  <c r="Z184" i="23"/>
  <c r="Z183" i="23"/>
  <c r="Z185" i="23" s="1"/>
  <c r="Z186" i="23" s="1"/>
  <c r="I13" i="24"/>
  <c r="I12" i="24"/>
  <c r="I14" i="24" s="1"/>
  <c r="I15" i="24" s="1"/>
  <c r="AD41" i="23"/>
  <c r="AD42" i="23"/>
  <c r="AD147" i="23"/>
  <c r="AD113" i="23"/>
  <c r="AD181" i="23"/>
  <c r="AD76" i="23"/>
  <c r="AD43" i="23"/>
  <c r="AD38" i="23"/>
  <c r="AD40" i="23" s="1"/>
  <c r="AD12" i="24"/>
  <c r="AD13" i="24"/>
  <c r="S10" i="22"/>
  <c r="S28" i="22"/>
  <c r="S27" i="22"/>
  <c r="S9" i="22"/>
  <c r="S29" i="22"/>
  <c r="S30" i="22" s="1"/>
  <c r="S7" i="22"/>
  <c r="S8" i="22"/>
  <c r="AI16" i="14"/>
  <c r="AI18" i="14" s="1"/>
  <c r="AI19" i="14" s="1"/>
  <c r="AI21" i="14" s="1"/>
  <c r="AI6" i="24"/>
  <c r="AI5" i="23"/>
  <c r="AI17" i="14"/>
  <c r="Q7" i="22"/>
  <c r="Q10" i="22"/>
  <c r="Q8" i="22"/>
  <c r="Q28" i="22"/>
  <c r="Q27" i="22"/>
  <c r="Q29" i="22"/>
  <c r="Q30" i="22" s="1"/>
  <c r="Q9" i="22"/>
  <c r="BG184" i="23"/>
  <c r="BG183" i="23"/>
  <c r="BG185" i="23" s="1"/>
  <c r="BG186" i="23" s="1"/>
  <c r="T13" i="24"/>
  <c r="T12" i="24"/>
  <c r="T14" i="24" s="1"/>
  <c r="T15" i="24" s="1"/>
  <c r="H12" i="24"/>
  <c r="H13" i="24"/>
  <c r="L42" i="23"/>
  <c r="L113" i="23"/>
  <c r="L41" i="23"/>
  <c r="L147" i="23"/>
  <c r="L181" i="23"/>
  <c r="L76" i="23"/>
  <c r="L43" i="23"/>
  <c r="L38" i="23"/>
  <c r="L40" i="23" s="1"/>
  <c r="S183" i="23"/>
  <c r="S184" i="23"/>
  <c r="Y184" i="23"/>
  <c r="Y183" i="23"/>
  <c r="Y185" i="23" s="1"/>
  <c r="Y186" i="23" s="1"/>
  <c r="P7" i="22"/>
  <c r="P27" i="22"/>
  <c r="P28" i="22"/>
  <c r="P8" i="22"/>
  <c r="P29" i="22"/>
  <c r="P30" i="22" s="1"/>
  <c r="P10" i="22"/>
  <c r="P9" i="22"/>
  <c r="N12" i="24"/>
  <c r="N14" i="24" s="1"/>
  <c r="N15" i="24" s="1"/>
  <c r="N13" i="24"/>
  <c r="X12" i="24"/>
  <c r="X14" i="24" s="1"/>
  <c r="X15" i="24" s="1"/>
  <c r="X13" i="24"/>
  <c r="AG13" i="24"/>
  <c r="AG12" i="24"/>
  <c r="AG14" i="24" s="1"/>
  <c r="AG15" i="24" s="1"/>
  <c r="AE13" i="24"/>
  <c r="AE12" i="24"/>
  <c r="AC29" i="22"/>
  <c r="AC30" i="22" s="1"/>
  <c r="G14" i="14"/>
  <c r="G25" i="14" s="1"/>
  <c r="G71" i="14"/>
  <c r="G84" i="14" s="1"/>
  <c r="T27" i="24"/>
  <c r="T23" i="24"/>
  <c r="T25" i="24"/>
  <c r="S23" i="24"/>
  <c r="S27" i="24"/>
  <c r="S25" i="24"/>
  <c r="H183" i="23"/>
  <c r="H185" i="23" s="1"/>
  <c r="H186" i="23" s="1"/>
  <c r="H184" i="23"/>
  <c r="O49" i="14"/>
  <c r="O50" i="14" s="1"/>
  <c r="AB184" i="23"/>
  <c r="AB183" i="23"/>
  <c r="AB185" i="23" s="1"/>
  <c r="AB186" i="23" s="1"/>
  <c r="S13" i="24"/>
  <c r="S12" i="24"/>
  <c r="S14" i="24" s="1"/>
  <c r="S15" i="24" s="1"/>
  <c r="P76" i="23"/>
  <c r="P38" i="23"/>
  <c r="P40" i="23" s="1"/>
  <c r="P42" i="23"/>
  <c r="P41" i="23"/>
  <c r="P181" i="23"/>
  <c r="P147" i="23"/>
  <c r="P113" i="23"/>
  <c r="P43" i="23"/>
  <c r="R25" i="24"/>
  <c r="R23" i="24"/>
  <c r="R27" i="24"/>
  <c r="X184" i="23"/>
  <c r="X183" i="23"/>
  <c r="X185" i="23" s="1"/>
  <c r="X186" i="23" s="1"/>
  <c r="V183" i="23"/>
  <c r="V184" i="23"/>
  <c r="M42" i="23"/>
  <c r="M181" i="23"/>
  <c r="M147" i="23"/>
  <c r="M41" i="23"/>
  <c r="M113" i="23"/>
  <c r="M76" i="23"/>
  <c r="M43" i="23"/>
  <c r="M38" i="23"/>
  <c r="M40" i="23" s="1"/>
  <c r="BG147" i="23"/>
  <c r="BG181" i="23"/>
  <c r="BG42" i="23"/>
  <c r="BG38" i="23"/>
  <c r="BG40" i="23" s="1"/>
  <c r="BG113" i="23"/>
  <c r="BG43" i="23"/>
  <c r="BG41" i="23"/>
  <c r="BG76" i="23"/>
  <c r="X71" i="14"/>
  <c r="S44" i="14"/>
  <c r="S13" i="13" s="1"/>
  <c r="T49" i="14"/>
  <c r="T50" i="14" s="1"/>
  <c r="S40" i="23"/>
  <c r="S181" i="23"/>
  <c r="S113" i="23"/>
  <c r="S76" i="23"/>
  <c r="S38" i="23"/>
  <c r="S42" i="23"/>
  <c r="S41" i="23"/>
  <c r="S43" i="23"/>
  <c r="S198" i="23"/>
  <c r="S147" i="23"/>
  <c r="S196" i="23"/>
  <c r="M13" i="24"/>
  <c r="M12" i="24"/>
  <c r="M14" i="24" s="1"/>
  <c r="M15" i="24" s="1"/>
  <c r="O183" i="23"/>
  <c r="O185" i="23" s="1"/>
  <c r="O186" i="23" s="1"/>
  <c r="O184" i="23"/>
  <c r="Q40" i="23"/>
  <c r="Q196" i="23"/>
  <c r="Q42" i="23"/>
  <c r="Q198" i="23"/>
  <c r="Q147" i="23"/>
  <c r="Q181" i="23"/>
  <c r="Q41" i="23"/>
  <c r="Q113" i="23"/>
  <c r="Q43" i="23"/>
  <c r="Q76" i="23"/>
  <c r="Q38" i="23"/>
  <c r="E181" i="23"/>
  <c r="E147" i="23"/>
  <c r="E113" i="23"/>
  <c r="E42" i="23"/>
  <c r="E76" i="23"/>
  <c r="E38" i="23"/>
  <c r="E40" i="23" s="1"/>
  <c r="E43" i="23"/>
  <c r="E41" i="23"/>
  <c r="C67" i="23" s="1"/>
  <c r="AC184" i="23"/>
  <c r="AC183" i="23"/>
  <c r="AC185" i="23" s="1"/>
  <c r="AC186" i="23" s="1"/>
  <c r="AI48" i="14"/>
  <c r="N9" i="22"/>
  <c r="N28" i="22"/>
  <c r="N7" i="22"/>
  <c r="N27" i="22"/>
  <c r="N29" i="22"/>
  <c r="N30" i="22" s="1"/>
  <c r="N10" i="22"/>
  <c r="N8" i="22"/>
  <c r="BI38" i="24"/>
  <c r="BI40" i="24" s="1"/>
  <c r="O181" i="23"/>
  <c r="O147" i="23"/>
  <c r="O113" i="23"/>
  <c r="O43" i="23"/>
  <c r="O76" i="23"/>
  <c r="O38" i="23"/>
  <c r="O40" i="23" s="1"/>
  <c r="O42" i="23"/>
  <c r="O41" i="23"/>
  <c r="AB13" i="24"/>
  <c r="AB12" i="24"/>
  <c r="AB14" i="24" s="1"/>
  <c r="AB15" i="24" s="1"/>
  <c r="R7" i="22"/>
  <c r="R27" i="22"/>
  <c r="R8" i="22"/>
  <c r="R9" i="22"/>
  <c r="R28" i="22"/>
  <c r="R29" i="22"/>
  <c r="R30" i="22" s="1"/>
  <c r="R10" i="22"/>
  <c r="V13" i="24"/>
  <c r="V12" i="24"/>
  <c r="V14" i="24" s="1"/>
  <c r="V15" i="24" s="1"/>
  <c r="AO48" i="23"/>
  <c r="AO49" i="23" s="1"/>
  <c r="AO50" i="23" s="1"/>
  <c r="AO152" i="23"/>
  <c r="AO151" i="23"/>
  <c r="AO150" i="23"/>
  <c r="AO148" i="23"/>
  <c r="AO149" i="23" s="1"/>
  <c r="AO117" i="23"/>
  <c r="AO116" i="23"/>
  <c r="AO114" i="23"/>
  <c r="AO115" i="23" s="1"/>
  <c r="AO118" i="23"/>
  <c r="AO81" i="23"/>
  <c r="AO77" i="23"/>
  <c r="AO78" i="23" s="1"/>
  <c r="AO80" i="23"/>
  <c r="AO79" i="23"/>
  <c r="AN196" i="23"/>
  <c r="AN198" i="23" s="1"/>
  <c r="AN194" i="23"/>
  <c r="AL196" i="23"/>
  <c r="AL198" i="23" s="1"/>
  <c r="AL194" i="23"/>
  <c r="AK194" i="23"/>
  <c r="AO194" i="23"/>
  <c r="AO3" i="18"/>
  <c r="AO7" i="18" s="1"/>
  <c r="AO3" i="24"/>
  <c r="BH40" i="24"/>
  <c r="BH39" i="24"/>
  <c r="BJ36" i="24"/>
  <c r="BJ37" i="24" s="1"/>
  <c r="BJ38" i="24" s="1"/>
  <c r="AF44" i="14"/>
  <c r="AF13" i="13" s="1"/>
  <c r="AG17" i="22"/>
  <c r="AG16" i="22"/>
  <c r="K16" i="22"/>
  <c r="K17" i="22"/>
  <c r="W11" i="22"/>
  <c r="W13" i="22"/>
  <c r="W14" i="22" s="1"/>
  <c r="W12" i="22"/>
  <c r="H16" i="22"/>
  <c r="H17" i="22"/>
  <c r="Y11" i="22"/>
  <c r="BG19" i="18"/>
  <c r="BG21" i="18" s="1"/>
  <c r="AC13" i="22"/>
  <c r="AC14" i="22" s="1"/>
  <c r="AC11" i="22"/>
  <c r="AC12" i="22"/>
  <c r="L17" i="22"/>
  <c r="AI36" i="14"/>
  <c r="AF28" i="22"/>
  <c r="AF10" i="22"/>
  <c r="AF7" i="22"/>
  <c r="AF9" i="22"/>
  <c r="AF27" i="22"/>
  <c r="AF8" i="22"/>
  <c r="AF29" i="22"/>
  <c r="AF30" i="22" s="1"/>
  <c r="E57" i="22"/>
  <c r="E58" i="22"/>
  <c r="E59" i="22" s="1"/>
  <c r="G57" i="22"/>
  <c r="F58" i="22"/>
  <c r="F59" i="22" s="1"/>
  <c r="AG44" i="14"/>
  <c r="AG13" i="13" s="1"/>
  <c r="AN5" i="18"/>
  <c r="AN4" i="18"/>
  <c r="AN7" i="18"/>
  <c r="BG18" i="18"/>
  <c r="BG20" i="18" s="1"/>
  <c r="AE44" i="14"/>
  <c r="AE13" i="13" s="1"/>
  <c r="AF49" i="14"/>
  <c r="AF50" i="14" s="1"/>
  <c r="AI42" i="14"/>
  <c r="AE49" i="14"/>
  <c r="AE50" i="14" s="1"/>
  <c r="AH49" i="14"/>
  <c r="AH50" i="14" s="1"/>
  <c r="BG49" i="14"/>
  <c r="BG50" i="14" s="1"/>
  <c r="AI47" i="14"/>
  <c r="BG44" i="14"/>
  <c r="BG13" i="13" s="1"/>
  <c r="AG49" i="14"/>
  <c r="AG50" i="14" s="1"/>
  <c r="AH44" i="14"/>
  <c r="AH13" i="13" s="1"/>
  <c r="J23" i="18"/>
  <c r="Z23" i="18"/>
  <c r="Z24" i="18"/>
  <c r="G49" i="14"/>
  <c r="G50" i="14" s="1"/>
  <c r="AI16" i="13"/>
  <c r="AI17" i="13" s="1"/>
  <c r="AI18" i="13" s="1"/>
  <c r="AE19" i="18"/>
  <c r="AE21" i="18" s="1"/>
  <c r="AE20" i="18"/>
  <c r="AF12" i="18"/>
  <c r="AF14" i="18"/>
  <c r="AF19" i="18"/>
  <c r="AF21" i="18" s="1"/>
  <c r="AF20" i="18"/>
  <c r="AG12" i="18"/>
  <c r="AG14" i="18"/>
  <c r="AE14" i="18"/>
  <c r="AE12" i="18"/>
  <c r="AG19" i="18"/>
  <c r="AG21" i="18" s="1"/>
  <c r="AG20" i="18"/>
  <c r="AH12" i="18"/>
  <c r="AH14" i="18"/>
  <c r="AH20" i="18"/>
  <c r="AH23" i="18" s="1"/>
  <c r="AH19" i="18"/>
  <c r="AH21" i="18" s="1"/>
  <c r="AB49" i="14"/>
  <c r="AB50" i="14" s="1"/>
  <c r="E14" i="18"/>
  <c r="AA49" i="14"/>
  <c r="AA50" i="14" s="1"/>
  <c r="W12" i="18"/>
  <c r="W14" i="18"/>
  <c r="X19" i="18"/>
  <c r="X21" i="18" s="1"/>
  <c r="X20" i="18"/>
  <c r="I14" i="18"/>
  <c r="I12" i="18"/>
  <c r="AB19" i="18"/>
  <c r="AB21" i="18" s="1"/>
  <c r="AB20" i="18"/>
  <c r="AC12" i="18"/>
  <c r="AC14" i="18"/>
  <c r="X14" i="18"/>
  <c r="X12" i="18"/>
  <c r="AD49" i="14"/>
  <c r="AD50" i="14" s="1"/>
  <c r="O19" i="18"/>
  <c r="O21" i="18" s="1"/>
  <c r="AB12" i="18"/>
  <c r="AB14" i="18"/>
  <c r="Y19" i="18"/>
  <c r="Y21" i="18" s="1"/>
  <c r="AC20" i="18"/>
  <c r="AC19" i="18"/>
  <c r="AC21" i="18" s="1"/>
  <c r="Y14" i="18"/>
  <c r="Y12" i="18"/>
  <c r="Y49" i="14"/>
  <c r="Y50" i="14" s="1"/>
  <c r="W20" i="18"/>
  <c r="W19" i="18"/>
  <c r="W21" i="18" s="1"/>
  <c r="J49" i="14"/>
  <c r="J50" i="14" s="1"/>
  <c r="O14" i="18"/>
  <c r="O12" i="18"/>
  <c r="U19" i="18"/>
  <c r="U21" i="18" s="1"/>
  <c r="U20" i="18"/>
  <c r="AD14" i="18"/>
  <c r="AD12" i="18"/>
  <c r="AA14" i="18"/>
  <c r="AA12" i="18"/>
  <c r="F12" i="18"/>
  <c r="F14" i="18"/>
  <c r="U12" i="18"/>
  <c r="U14" i="18"/>
  <c r="F19" i="18"/>
  <c r="F21" i="18" s="1"/>
  <c r="K19" i="18"/>
  <c r="K21" i="18" s="1"/>
  <c r="K20" i="18"/>
  <c r="M12" i="18"/>
  <c r="M14" i="18"/>
  <c r="AD19" i="18"/>
  <c r="AD21" i="18" s="1"/>
  <c r="AD20" i="18"/>
  <c r="I19" i="18"/>
  <c r="I21" i="18" s="1"/>
  <c r="K12" i="18"/>
  <c r="K14" i="18"/>
  <c r="T19" i="18"/>
  <c r="T21" i="18" s="1"/>
  <c r="T20" i="18"/>
  <c r="AC49" i="14"/>
  <c r="AC50" i="14" s="1"/>
  <c r="L19" i="18"/>
  <c r="L21" i="18" s="1"/>
  <c r="L20" i="18"/>
  <c r="M19" i="18"/>
  <c r="M21" i="18" s="1"/>
  <c r="M20" i="18"/>
  <c r="V19" i="18"/>
  <c r="V21" i="18" s="1"/>
  <c r="V20" i="18"/>
  <c r="T12" i="18"/>
  <c r="T14" i="18"/>
  <c r="S20" i="18"/>
  <c r="S16" i="13"/>
  <c r="S17" i="13" s="1"/>
  <c r="S19" i="18"/>
  <c r="S21" i="18" s="1"/>
  <c r="P19" i="18"/>
  <c r="P21" i="18" s="1"/>
  <c r="L12" i="18"/>
  <c r="L14" i="18"/>
  <c r="V12" i="18"/>
  <c r="V14" i="18"/>
  <c r="G19" i="18"/>
  <c r="G21" i="18" s="1"/>
  <c r="I49" i="14"/>
  <c r="I50" i="14" s="1"/>
  <c r="H49" i="14"/>
  <c r="H50" i="14" s="1"/>
  <c r="P14" i="18"/>
  <c r="P12" i="18"/>
  <c r="R19" i="18"/>
  <c r="R21" i="18" s="1"/>
  <c r="G12" i="18"/>
  <c r="G14" i="18"/>
  <c r="R12" i="18"/>
  <c r="R14" i="18"/>
  <c r="H19" i="18"/>
  <c r="H21" i="18" s="1"/>
  <c r="N12" i="18"/>
  <c r="N14" i="18"/>
  <c r="N19" i="18"/>
  <c r="N21" i="18" s="1"/>
  <c r="N20" i="18"/>
  <c r="Q19" i="18"/>
  <c r="Q21" i="18" s="1"/>
  <c r="E20" i="18"/>
  <c r="AA19" i="18"/>
  <c r="AA21" i="18" s="1"/>
  <c r="AA20" i="18"/>
  <c r="H14" i="18"/>
  <c r="H12" i="18"/>
  <c r="Q14" i="18"/>
  <c r="Q12" i="18"/>
  <c r="M49" i="14"/>
  <c r="M50" i="14" s="1"/>
  <c r="X49" i="14"/>
  <c r="X50" i="14" s="1"/>
  <c r="K49" i="14"/>
  <c r="K50" i="14" s="1"/>
  <c r="W49" i="14"/>
  <c r="W50" i="14" s="1"/>
  <c r="L49" i="14"/>
  <c r="L50" i="14" s="1"/>
  <c r="Y44" i="14"/>
  <c r="Y13" i="13" s="1"/>
  <c r="E49" i="14"/>
  <c r="E50" i="14" s="1"/>
  <c r="AB44" i="14"/>
  <c r="AB13" i="13" s="1"/>
  <c r="J44" i="14"/>
  <c r="J13" i="13" s="1"/>
  <c r="AA44" i="14"/>
  <c r="AA13" i="13" s="1"/>
  <c r="I44" i="14"/>
  <c r="I13" i="13" s="1"/>
  <c r="M44" i="14"/>
  <c r="M13" i="13" s="1"/>
  <c r="X44" i="14"/>
  <c r="X13" i="13" s="1"/>
  <c r="E44" i="14"/>
  <c r="E13" i="13" s="1"/>
  <c r="AD44" i="14"/>
  <c r="AD13" i="13" s="1"/>
  <c r="K44" i="14"/>
  <c r="K13" i="13" s="1"/>
  <c r="G44" i="14"/>
  <c r="G13" i="13" s="1"/>
  <c r="L44" i="14"/>
  <c r="L13" i="13" s="1"/>
  <c r="AC44" i="14"/>
  <c r="AC13" i="13" s="1"/>
  <c r="W44" i="14"/>
  <c r="W13" i="13" s="1"/>
  <c r="H44" i="14"/>
  <c r="H13" i="13" s="1"/>
  <c r="O25" i="14"/>
  <c r="E18" i="14"/>
  <c r="E19" i="14" s="1"/>
  <c r="E21" i="14" s="1"/>
  <c r="O18" i="26" l="1"/>
  <c r="I21" i="25" s="1"/>
  <c r="I22" i="25" s="1"/>
  <c r="AY74" i="26"/>
  <c r="BB46" i="26"/>
  <c r="AY46" i="26"/>
  <c r="L31" i="22"/>
  <c r="L32" i="22" s="1"/>
  <c r="AE84" i="14"/>
  <c r="H13" i="22"/>
  <c r="H14" i="22" s="1"/>
  <c r="H11" i="22"/>
  <c r="Z16" i="13"/>
  <c r="Z17" i="13" s="1"/>
  <c r="Z18" i="13" s="1"/>
  <c r="J16" i="13"/>
  <c r="J17" i="13" s="1"/>
  <c r="J18" i="13" s="1"/>
  <c r="L12" i="22"/>
  <c r="L11" i="22"/>
  <c r="AG14" i="13"/>
  <c r="AG6" i="18"/>
  <c r="AM194" i="23"/>
  <c r="Y14" i="13"/>
  <c r="Y6" i="18"/>
  <c r="BC7" i="26"/>
  <c r="AW62" i="25"/>
  <c r="AW63" i="25" s="1"/>
  <c r="H14" i="13"/>
  <c r="H6" i="18"/>
  <c r="S14" i="13"/>
  <c r="S6" i="18"/>
  <c r="BD72" i="26"/>
  <c r="BD73" i="26"/>
  <c r="AX60" i="25" s="1"/>
  <c r="AX61" i="25" s="1"/>
  <c r="BD11" i="26"/>
  <c r="BD102" i="26"/>
  <c r="AX82" i="25" s="1"/>
  <c r="AX83" i="25" s="1"/>
  <c r="BD44" i="26"/>
  <c r="BD101" i="26"/>
  <c r="BD45" i="26"/>
  <c r="AX38" i="25" s="1"/>
  <c r="AX39" i="25" s="1"/>
  <c r="BD14" i="26"/>
  <c r="AX17" i="25" s="1"/>
  <c r="AX18" i="25" s="1"/>
  <c r="I14" i="13"/>
  <c r="I6" i="18"/>
  <c r="X23" i="18"/>
  <c r="BG14" i="13"/>
  <c r="BG6" i="18"/>
  <c r="N14" i="13"/>
  <c r="N6" i="18"/>
  <c r="BC6" i="26"/>
  <c r="AW40" i="25"/>
  <c r="AW41" i="25" s="1"/>
  <c r="AH14" i="13"/>
  <c r="AH6" i="18"/>
  <c r="Q14" i="13"/>
  <c r="Q6" i="18"/>
  <c r="F14" i="13"/>
  <c r="F6" i="18"/>
  <c r="J14" i="13"/>
  <c r="J6" i="18"/>
  <c r="AO114" i="14"/>
  <c r="BC5" i="26"/>
  <c r="AW19" i="25"/>
  <c r="AW20" i="25" s="1"/>
  <c r="AE14" i="13"/>
  <c r="AE6" i="18"/>
  <c r="AA14" i="13"/>
  <c r="AA6" i="18"/>
  <c r="AF14" i="13"/>
  <c r="AF6" i="18"/>
  <c r="V14" i="13"/>
  <c r="V6" i="18"/>
  <c r="H31" i="22"/>
  <c r="H32" i="22" s="1"/>
  <c r="BC8" i="26"/>
  <c r="AW84" i="25"/>
  <c r="AW85" i="25" s="1"/>
  <c r="AC14" i="13"/>
  <c r="AC6" i="18"/>
  <c r="T14" i="13"/>
  <c r="T6" i="18"/>
  <c r="U14" i="13"/>
  <c r="U6" i="18"/>
  <c r="Z14" i="13"/>
  <c r="Z6" i="18"/>
  <c r="AZ102" i="26"/>
  <c r="AT82" i="25" s="1"/>
  <c r="AT83" i="25" s="1"/>
  <c r="AZ45" i="26"/>
  <c r="AT38" i="25" s="1"/>
  <c r="AT39" i="25" s="1"/>
  <c r="AZ101" i="26"/>
  <c r="AZ14" i="26"/>
  <c r="AT17" i="25" s="1"/>
  <c r="AT18" i="25" s="1"/>
  <c r="AZ44" i="26"/>
  <c r="AZ73" i="26"/>
  <c r="AT60" i="25" s="1"/>
  <c r="AT61" i="25" s="1"/>
  <c r="AZ11" i="26"/>
  <c r="AZ72" i="26"/>
  <c r="L14" i="13"/>
  <c r="L6" i="18"/>
  <c r="AB14" i="13"/>
  <c r="AB6" i="18"/>
  <c r="AD14" i="13"/>
  <c r="AD6" i="18"/>
  <c r="W14" i="13"/>
  <c r="W6" i="18"/>
  <c r="K14" i="13"/>
  <c r="K6" i="18"/>
  <c r="G14" i="13"/>
  <c r="G6" i="18"/>
  <c r="K84" i="14"/>
  <c r="K87" i="14" s="1"/>
  <c r="K88" i="14" s="1"/>
  <c r="E14" i="13"/>
  <c r="E6" i="18"/>
  <c r="X14" i="13"/>
  <c r="X6" i="18"/>
  <c r="AY4" i="25"/>
  <c r="AY14" i="25" s="1"/>
  <c r="BE4" i="26" s="1"/>
  <c r="BE3" i="26"/>
  <c r="M14" i="13"/>
  <c r="M6" i="18"/>
  <c r="O84" i="14"/>
  <c r="AK87" i="14"/>
  <c r="AK88" i="14" s="1"/>
  <c r="AK90" i="14" s="1"/>
  <c r="AK92" i="14" s="1"/>
  <c r="R14" i="13"/>
  <c r="R6" i="18"/>
  <c r="BA3" i="13"/>
  <c r="AZ3" i="25"/>
  <c r="O14" i="13"/>
  <c r="O6" i="18"/>
  <c r="P14" i="13"/>
  <c r="P6" i="18"/>
  <c r="K62" i="26"/>
  <c r="K60" i="26"/>
  <c r="K61" i="26"/>
  <c r="K59" i="26"/>
  <c r="K58" i="26"/>
  <c r="K57" i="26"/>
  <c r="K56" i="26"/>
  <c r="K55" i="26"/>
  <c r="K67" i="26"/>
  <c r="K70" i="26"/>
  <c r="K54" i="26"/>
  <c r="K69" i="26"/>
  <c r="K53" i="26"/>
  <c r="K68" i="26"/>
  <c r="K52" i="26"/>
  <c r="K51" i="26"/>
  <c r="K66" i="26"/>
  <c r="K50" i="26"/>
  <c r="K65" i="26"/>
  <c r="K49" i="26"/>
  <c r="K47" i="26"/>
  <c r="K64" i="26"/>
  <c r="K48" i="26"/>
  <c r="K63" i="26"/>
  <c r="AL103" i="26"/>
  <c r="AL46" i="26"/>
  <c r="AL18" i="26"/>
  <c r="AL74" i="26"/>
  <c r="E11" i="25"/>
  <c r="E89" i="25"/>
  <c r="E91" i="25" s="1"/>
  <c r="E92" i="25" s="1"/>
  <c r="E93" i="25" s="1"/>
  <c r="E94" i="25" s="1"/>
  <c r="F86" i="25"/>
  <c r="F87" i="25" s="1"/>
  <c r="K86" i="25"/>
  <c r="K87" i="25" s="1"/>
  <c r="J86" i="25"/>
  <c r="J87" i="25" s="1"/>
  <c r="F42" i="25"/>
  <c r="F43" i="25" s="1"/>
  <c r="J64" i="25"/>
  <c r="J65" i="25" s="1"/>
  <c r="I64" i="25"/>
  <c r="I65" i="25" s="1"/>
  <c r="J21" i="25"/>
  <c r="J22" i="25" s="1"/>
  <c r="K21" i="25"/>
  <c r="K22" i="25" s="1"/>
  <c r="H64" i="25"/>
  <c r="H65" i="25" s="1"/>
  <c r="H86" i="25"/>
  <c r="H87" i="25" s="1"/>
  <c r="G42" i="25"/>
  <c r="G43" i="25" s="1"/>
  <c r="G5" i="25"/>
  <c r="G24" i="25"/>
  <c r="H42" i="25"/>
  <c r="H43" i="25" s="1"/>
  <c r="G86" i="25"/>
  <c r="G87" i="25" s="1"/>
  <c r="J42" i="25"/>
  <c r="J43" i="25" s="1"/>
  <c r="I86" i="25"/>
  <c r="I87" i="25" s="1"/>
  <c r="H21" i="25"/>
  <c r="H22" i="25" s="1"/>
  <c r="I42" i="25"/>
  <c r="I43" i="25" s="1"/>
  <c r="K64" i="25"/>
  <c r="K65" i="25" s="1"/>
  <c r="G64" i="25"/>
  <c r="G65" i="25" s="1"/>
  <c r="F64" i="25"/>
  <c r="F65" i="25" s="1"/>
  <c r="I24" i="25"/>
  <c r="I25" i="25" s="1"/>
  <c r="I5" i="25"/>
  <c r="E9" i="25"/>
  <c r="E67" i="25"/>
  <c r="E69" i="25" s="1"/>
  <c r="E70" i="25" s="1"/>
  <c r="E71" i="25" s="1"/>
  <c r="E72" i="25" s="1"/>
  <c r="E24" i="25"/>
  <c r="E25" i="25" s="1"/>
  <c r="E5" i="25"/>
  <c r="V84" i="14"/>
  <c r="V114" i="14" s="1"/>
  <c r="M84" i="14"/>
  <c r="M87" i="14" s="1"/>
  <c r="M88" i="14" s="1"/>
  <c r="AB24" i="18"/>
  <c r="AB23" i="18"/>
  <c r="AB16" i="13" s="1"/>
  <c r="AB17" i="13" s="1"/>
  <c r="AB18" i="13" s="1"/>
  <c r="P84" i="14"/>
  <c r="P87" i="14" s="1"/>
  <c r="P88" i="14" s="1"/>
  <c r="P90" i="14" s="1"/>
  <c r="K23" i="18"/>
  <c r="J11" i="22"/>
  <c r="J15" i="22" s="1"/>
  <c r="J12" i="22"/>
  <c r="X11" i="22"/>
  <c r="AE11" i="22"/>
  <c r="AE13" i="22"/>
  <c r="AE14" i="22" s="1"/>
  <c r="M16" i="22"/>
  <c r="AG70" i="14"/>
  <c r="AG52" i="14"/>
  <c r="AG53" i="14" s="1"/>
  <c r="Z52" i="14"/>
  <c r="Z53" i="14" s="1"/>
  <c r="AF70" i="14"/>
  <c r="AF52" i="14"/>
  <c r="AF53" i="14" s="1"/>
  <c r="W52" i="14"/>
  <c r="W53" i="14" s="1"/>
  <c r="AD52" i="14"/>
  <c r="AD53" i="14" s="1"/>
  <c r="U28" i="14"/>
  <c r="U29" i="14" s="1"/>
  <c r="U30" i="14" s="1"/>
  <c r="U31" i="14" s="1"/>
  <c r="U12" i="13" s="1"/>
  <c r="U52" i="14"/>
  <c r="U53" i="14" s="1"/>
  <c r="Q70" i="14"/>
  <c r="Q85" i="14" s="1"/>
  <c r="Q52" i="14"/>
  <c r="Q53" i="14" s="1"/>
  <c r="P52" i="14"/>
  <c r="Y70" i="14"/>
  <c r="Y85" i="14" s="1"/>
  <c r="Y52" i="14"/>
  <c r="Y53" i="14" s="1"/>
  <c r="G52" i="14"/>
  <c r="G53" i="14" s="1"/>
  <c r="M53" i="14"/>
  <c r="M54" i="14"/>
  <c r="M55" i="14" s="1"/>
  <c r="M56" i="14" s="1"/>
  <c r="M57" i="14" s="1"/>
  <c r="AH70" i="14"/>
  <c r="AH85" i="14" s="1"/>
  <c r="AH52" i="14"/>
  <c r="AH54" i="14" s="1"/>
  <c r="AH55" i="14" s="1"/>
  <c r="AH56" i="14" s="1"/>
  <c r="AH57" i="14" s="1"/>
  <c r="O52" i="14"/>
  <c r="O54" i="14" s="1"/>
  <c r="O55" i="14" s="1"/>
  <c r="O56" i="14" s="1"/>
  <c r="O57" i="14" s="1"/>
  <c r="S52" i="14"/>
  <c r="S53" i="14" s="1"/>
  <c r="X52" i="14"/>
  <c r="X53" i="14" s="1"/>
  <c r="I52" i="14"/>
  <c r="I53" i="14" s="1"/>
  <c r="F4" i="24"/>
  <c r="F52" i="14"/>
  <c r="F53" i="14" s="1"/>
  <c r="V70" i="14"/>
  <c r="V52" i="14"/>
  <c r="V53" i="14" s="1"/>
  <c r="N52" i="14"/>
  <c r="N53" i="14" s="1"/>
  <c r="AC53" i="14"/>
  <c r="AC54" i="14"/>
  <c r="AC55" i="14" s="1"/>
  <c r="AC56" i="14" s="1"/>
  <c r="AC57" i="14" s="1"/>
  <c r="AE70" i="14"/>
  <c r="AE85" i="14" s="1"/>
  <c r="AE52" i="14"/>
  <c r="AE54" i="14" s="1"/>
  <c r="AE55" i="14" s="1"/>
  <c r="AE56" i="14" s="1"/>
  <c r="AE57" i="14" s="1"/>
  <c r="H52" i="14"/>
  <c r="H53" i="14" s="1"/>
  <c r="BG52" i="14"/>
  <c r="BG53" i="14" s="1"/>
  <c r="X13" i="22"/>
  <c r="X14" i="22" s="1"/>
  <c r="F89" i="14"/>
  <c r="N89" i="14"/>
  <c r="M11" i="22"/>
  <c r="M15" i="22" s="1"/>
  <c r="F91" i="14"/>
  <c r="AH12" i="22"/>
  <c r="U87" i="14"/>
  <c r="U88" i="14" s="1"/>
  <c r="U90" i="14" s="1"/>
  <c r="AM114" i="14"/>
  <c r="Y87" i="14"/>
  <c r="Y88" i="14" s="1"/>
  <c r="Y90" i="14" s="1"/>
  <c r="Y114" i="14"/>
  <c r="BG87" i="14"/>
  <c r="BG88" i="14" s="1"/>
  <c r="BG89" i="14" s="1"/>
  <c r="BG114" i="14"/>
  <c r="AE87" i="14"/>
  <c r="AE88" i="14" s="1"/>
  <c r="AE90" i="14" s="1"/>
  <c r="AE114" i="14"/>
  <c r="Q114" i="14"/>
  <c r="Q87" i="14"/>
  <c r="Q88" i="14" s="1"/>
  <c r="Q89" i="14" s="1"/>
  <c r="AL114" i="14"/>
  <c r="AL87" i="14"/>
  <c r="AL88" i="14" s="1"/>
  <c r="AL90" i="14" s="1"/>
  <c r="AC114" i="14"/>
  <c r="AC87" i="14"/>
  <c r="AC88" i="14" s="1"/>
  <c r="AC90" i="14" s="1"/>
  <c r="AB17" i="22"/>
  <c r="AO89" i="14"/>
  <c r="AO90" i="14"/>
  <c r="J17" i="22"/>
  <c r="AG84" i="14"/>
  <c r="AG114" i="14" s="1"/>
  <c r="AA87" i="14"/>
  <c r="AA88" i="14" s="1"/>
  <c r="AA114" i="14"/>
  <c r="Z87" i="14"/>
  <c r="Z88" i="14" s="1"/>
  <c r="Z114" i="14"/>
  <c r="G87" i="14"/>
  <c r="G88" i="14" s="1"/>
  <c r="G114" i="14"/>
  <c r="AH114" i="14"/>
  <c r="H87" i="14"/>
  <c r="H88" i="14" s="1"/>
  <c r="H114" i="14"/>
  <c r="T84" i="14"/>
  <c r="T87" i="14" s="1"/>
  <c r="T88" i="14" s="1"/>
  <c r="I87" i="14"/>
  <c r="I88" i="14" s="1"/>
  <c r="I114" i="14"/>
  <c r="AG12" i="22"/>
  <c r="AG13" i="22"/>
  <c r="AG14" i="22" s="1"/>
  <c r="AG15" i="22" s="1"/>
  <c r="R87" i="14"/>
  <c r="R88" i="14" s="1"/>
  <c r="R114" i="14"/>
  <c r="AF84" i="14"/>
  <c r="AF114" i="14" s="1"/>
  <c r="AI79" i="14"/>
  <c r="AI81" i="14" s="1"/>
  <c r="AG31" i="22"/>
  <c r="AG33" i="22" s="1"/>
  <c r="AG34" i="22" s="1"/>
  <c r="W17" i="22"/>
  <c r="G31" i="22"/>
  <c r="G33" i="22" s="1"/>
  <c r="G34" i="22" s="1"/>
  <c r="AH90" i="14"/>
  <c r="AH89" i="14"/>
  <c r="O87" i="14"/>
  <c r="O88" i="14" s="1"/>
  <c r="O114" i="14"/>
  <c r="AN87" i="14"/>
  <c r="AN88" i="14" s="1"/>
  <c r="AN114" i="14"/>
  <c r="S87" i="14"/>
  <c r="S88" i="14" s="1"/>
  <c r="S114" i="14"/>
  <c r="N92" i="14"/>
  <c r="N91" i="14"/>
  <c r="AM90" i="14"/>
  <c r="AM89" i="14"/>
  <c r="F94" i="14"/>
  <c r="F95" i="14" s="1"/>
  <c r="F93" i="14"/>
  <c r="X31" i="22"/>
  <c r="X33" i="22" s="1"/>
  <c r="X34" i="22" s="1"/>
  <c r="AD16" i="22"/>
  <c r="E11" i="22"/>
  <c r="E15" i="22" s="1"/>
  <c r="E12" i="22"/>
  <c r="J31" i="22"/>
  <c r="J32" i="22" s="1"/>
  <c r="AH31" i="22"/>
  <c r="AH33" i="22" s="1"/>
  <c r="AH34" i="22" s="1"/>
  <c r="AK21" i="24"/>
  <c r="AK25" i="24" s="1"/>
  <c r="AK27" i="24" s="1"/>
  <c r="AK29" i="24" s="1"/>
  <c r="AL123" i="23"/>
  <c r="AL126" i="23" s="1"/>
  <c r="G12" i="22"/>
  <c r="G13" i="22"/>
  <c r="G14" i="22" s="1"/>
  <c r="G15" i="22" s="1"/>
  <c r="I16" i="22"/>
  <c r="E31" i="22"/>
  <c r="E32" i="22" s="1"/>
  <c r="M12" i="22"/>
  <c r="AE31" i="22"/>
  <c r="AE32" i="22" s="1"/>
  <c r="G17" i="22"/>
  <c r="T189" i="23"/>
  <c r="T190" i="23" s="1"/>
  <c r="T191" i="23" s="1"/>
  <c r="T192" i="23" s="1"/>
  <c r="BK39" i="24"/>
  <c r="K31" i="22"/>
  <c r="K32" i="22" s="1"/>
  <c r="AH17" i="22"/>
  <c r="AA31" i="22"/>
  <c r="AA32" i="22" s="1"/>
  <c r="AE17" i="22"/>
  <c r="Z16" i="22"/>
  <c r="I12" i="22"/>
  <c r="I13" i="22"/>
  <c r="I14" i="22" s="1"/>
  <c r="I15" i="22" s="1"/>
  <c r="Y12" i="22"/>
  <c r="AH11" i="22"/>
  <c r="AH15" i="22" s="1"/>
  <c r="W31" i="22"/>
  <c r="W32" i="22" s="1"/>
  <c r="M31" i="22"/>
  <c r="M33" i="22" s="1"/>
  <c r="M34" i="22" s="1"/>
  <c r="X17" i="22"/>
  <c r="AB12" i="22"/>
  <c r="K11" i="22"/>
  <c r="U189" i="23"/>
  <c r="U190" i="23" s="1"/>
  <c r="U191" i="23" s="1"/>
  <c r="U192" i="23" s="1"/>
  <c r="AB11" i="22"/>
  <c r="AB15" i="22" s="1"/>
  <c r="K13" i="22"/>
  <c r="K14" i="22" s="1"/>
  <c r="AD13" i="22"/>
  <c r="AD14" i="22" s="1"/>
  <c r="AB31" i="22"/>
  <c r="AB33" i="22" s="1"/>
  <c r="AB34" i="22" s="1"/>
  <c r="Y31" i="22"/>
  <c r="Y33" i="22" s="1"/>
  <c r="Y34" i="22" s="1"/>
  <c r="BI39" i="24"/>
  <c r="AC31" i="22"/>
  <c r="AC32" i="22" s="1"/>
  <c r="BG11" i="22"/>
  <c r="AC17" i="22"/>
  <c r="AA18" i="24"/>
  <c r="AA17" i="22"/>
  <c r="AE189" i="23"/>
  <c r="AE190" i="23" s="1"/>
  <c r="AE191" i="23" s="1"/>
  <c r="AE192" i="23" s="1"/>
  <c r="AE196" i="23" s="1"/>
  <c r="AE198" i="23" s="1"/>
  <c r="BG17" i="22"/>
  <c r="V48" i="23"/>
  <c r="V53" i="23" s="1"/>
  <c r="I31" i="22"/>
  <c r="I32" i="22" s="1"/>
  <c r="AA194" i="23"/>
  <c r="V18" i="24"/>
  <c r="V19" i="24" s="1"/>
  <c r="V20" i="24" s="1"/>
  <c r="V21" i="24" s="1"/>
  <c r="K189" i="23"/>
  <c r="K190" i="23" s="1"/>
  <c r="K191" i="23" s="1"/>
  <c r="K192" i="23" s="1"/>
  <c r="K196" i="23" s="1"/>
  <c r="K198" i="23" s="1"/>
  <c r="AA11" i="22"/>
  <c r="AA13" i="22"/>
  <c r="AA14" i="22" s="1"/>
  <c r="AD11" i="22"/>
  <c r="F28" i="14"/>
  <c r="F29" i="14" s="1"/>
  <c r="F30" i="14" s="1"/>
  <c r="F31" i="14" s="1"/>
  <c r="F12" i="13" s="1"/>
  <c r="BG13" i="22"/>
  <c r="BG14" i="22" s="1"/>
  <c r="E17" i="22"/>
  <c r="AK49" i="23"/>
  <c r="AK50" i="23" s="1"/>
  <c r="K18" i="24"/>
  <c r="U48" i="23"/>
  <c r="U53" i="23" s="1"/>
  <c r="M189" i="23"/>
  <c r="M190" i="23" s="1"/>
  <c r="M191" i="23" s="1"/>
  <c r="Y16" i="22"/>
  <c r="Z31" i="22"/>
  <c r="Z33" i="22" s="1"/>
  <c r="Z34" i="22" s="1"/>
  <c r="W189" i="23"/>
  <c r="AD31" i="22"/>
  <c r="AD33" i="22" s="1"/>
  <c r="AD34" i="22" s="1"/>
  <c r="X79" i="14"/>
  <c r="X81" i="14" s="1"/>
  <c r="X84" i="14" s="1"/>
  <c r="V28" i="14"/>
  <c r="V29" i="14" s="1"/>
  <c r="V30" i="14" s="1"/>
  <c r="V31" i="14" s="1"/>
  <c r="V12" i="13" s="1"/>
  <c r="V4" i="24"/>
  <c r="V62" i="24" s="1"/>
  <c r="V9" i="24" s="1"/>
  <c r="Z13" i="22"/>
  <c r="Z14" i="22" s="1"/>
  <c r="V4" i="13"/>
  <c r="AB189" i="23"/>
  <c r="AB190" i="23" s="1"/>
  <c r="AB191" i="23" s="1"/>
  <c r="AB192" i="23" s="1"/>
  <c r="AB196" i="23" s="1"/>
  <c r="AB198" i="23" s="1"/>
  <c r="AG18" i="24"/>
  <c r="AG19" i="24" s="1"/>
  <c r="AG20" i="24" s="1"/>
  <c r="AG21" i="24" s="1"/>
  <c r="AG25" i="24" s="1"/>
  <c r="AG27" i="24" s="1"/>
  <c r="AG29" i="24" s="1"/>
  <c r="I189" i="23"/>
  <c r="AF189" i="23"/>
  <c r="Z11" i="22"/>
  <c r="AN86" i="23"/>
  <c r="AN91" i="23" s="1"/>
  <c r="AK53" i="23"/>
  <c r="AK157" i="23"/>
  <c r="G79" i="14"/>
  <c r="BG31" i="22"/>
  <c r="BG32" i="22" s="1"/>
  <c r="Z18" i="24"/>
  <c r="Z19" i="24" s="1"/>
  <c r="Z20" i="24" s="1"/>
  <c r="Z21" i="24" s="1"/>
  <c r="Z25" i="24" s="1"/>
  <c r="Z27" i="24" s="1"/>
  <c r="Z32" i="24" s="1"/>
  <c r="AM157" i="23"/>
  <c r="AM160" i="23" s="1"/>
  <c r="AL49" i="23"/>
  <c r="AL50" i="23" s="1"/>
  <c r="AM123" i="23"/>
  <c r="AL55" i="23"/>
  <c r="AK86" i="23"/>
  <c r="J189" i="23"/>
  <c r="J190" i="23" s="1"/>
  <c r="J191" i="23" s="1"/>
  <c r="U18" i="24"/>
  <c r="U19" i="24" s="1"/>
  <c r="U20" i="24" s="1"/>
  <c r="U21" i="24" s="1"/>
  <c r="X189" i="23"/>
  <c r="X190" i="23" s="1"/>
  <c r="X191" i="23" s="1"/>
  <c r="X192" i="23" s="1"/>
  <c r="X196" i="23" s="1"/>
  <c r="X198" i="23" s="1"/>
  <c r="S18" i="24"/>
  <c r="S19" i="24" s="1"/>
  <c r="S20" i="24" s="1"/>
  <c r="S21" i="24" s="1"/>
  <c r="AL51" i="23"/>
  <c r="V31" i="22"/>
  <c r="V32" i="22" s="1"/>
  <c r="X18" i="24"/>
  <c r="X19" i="24" s="1"/>
  <c r="X20" i="24" s="1"/>
  <c r="X21" i="24" s="1"/>
  <c r="X25" i="24" s="1"/>
  <c r="X27" i="24" s="1"/>
  <c r="AC18" i="24"/>
  <c r="AN157" i="23"/>
  <c r="F3" i="15"/>
  <c r="F6" i="15" s="1"/>
  <c r="F32" i="15" s="1"/>
  <c r="F33" i="15" s="1"/>
  <c r="F34" i="15" s="1"/>
  <c r="F35" i="15" s="1"/>
  <c r="S70" i="14"/>
  <c r="S85" i="14" s="1"/>
  <c r="S4" i="13"/>
  <c r="S6" i="13" s="1"/>
  <c r="Y3" i="11" s="1"/>
  <c r="S28" i="14"/>
  <c r="S29" i="14" s="1"/>
  <c r="S30" i="14" s="1"/>
  <c r="S31" i="14" s="1"/>
  <c r="S12" i="13" s="1"/>
  <c r="S4" i="24"/>
  <c r="S62" i="24" s="1"/>
  <c r="S9" i="24" s="1"/>
  <c r="F18" i="24"/>
  <c r="L189" i="23"/>
  <c r="W18" i="24"/>
  <c r="W19" i="24" s="1"/>
  <c r="W20" i="24" s="1"/>
  <c r="W21" i="24" s="1"/>
  <c r="W25" i="24" s="1"/>
  <c r="W27" i="24" s="1"/>
  <c r="AA14" i="14"/>
  <c r="AA25" i="14" s="1"/>
  <c r="AA48" i="23"/>
  <c r="AA51" i="23" s="1"/>
  <c r="AN123" i="23"/>
  <c r="Z48" i="23"/>
  <c r="Z51" i="23" s="1"/>
  <c r="AM86" i="23"/>
  <c r="Y48" i="23"/>
  <c r="Y53" i="23" s="1"/>
  <c r="K48" i="23"/>
  <c r="K51" i="23" s="1"/>
  <c r="Q28" i="14"/>
  <c r="Q29" i="14" s="1"/>
  <c r="Q30" i="14" s="1"/>
  <c r="Q31" i="14" s="1"/>
  <c r="Q12" i="13" s="1"/>
  <c r="Q4" i="24"/>
  <c r="M18" i="24"/>
  <c r="O18" i="24"/>
  <c r="O19" i="24" s="1"/>
  <c r="O20" i="24" s="1"/>
  <c r="O21" i="24" s="1"/>
  <c r="O25" i="24" s="1"/>
  <c r="O27" i="24" s="1"/>
  <c r="AM53" i="23"/>
  <c r="AM49" i="23"/>
  <c r="AM50" i="23" s="1"/>
  <c r="AM51" i="23"/>
  <c r="AN53" i="23"/>
  <c r="AN49" i="23"/>
  <c r="AN50" i="23" s="1"/>
  <c r="AN51" i="23"/>
  <c r="G189" i="23"/>
  <c r="G190" i="23" s="1"/>
  <c r="G191" i="23" s="1"/>
  <c r="G192" i="23" s="1"/>
  <c r="G196" i="23" s="1"/>
  <c r="G198" i="23" s="1"/>
  <c r="AI71" i="14"/>
  <c r="AL157" i="23"/>
  <c r="Q4" i="13"/>
  <c r="E25" i="14"/>
  <c r="E4" i="13" s="1"/>
  <c r="S31" i="22"/>
  <c r="S33" i="22" s="1"/>
  <c r="S34" i="22" s="1"/>
  <c r="AF18" i="24"/>
  <c r="AF19" i="24" s="1"/>
  <c r="AF20" i="24" s="1"/>
  <c r="AB18" i="24"/>
  <c r="AB19" i="24" s="1"/>
  <c r="AB20" i="24" s="1"/>
  <c r="AB21" i="24" s="1"/>
  <c r="AB25" i="24" s="1"/>
  <c r="AB27" i="24" s="1"/>
  <c r="E18" i="24"/>
  <c r="E19" i="24" s="1"/>
  <c r="E20" i="24" s="1"/>
  <c r="E21" i="24" s="1"/>
  <c r="E25" i="24" s="1"/>
  <c r="E27" i="24" s="1"/>
  <c r="E29" i="24" s="1"/>
  <c r="T194" i="23"/>
  <c r="G48" i="23"/>
  <c r="G49" i="23" s="1"/>
  <c r="G50" i="23" s="1"/>
  <c r="R18" i="24"/>
  <c r="R19" i="24" s="1"/>
  <c r="R20" i="24" s="1"/>
  <c r="R21" i="24" s="1"/>
  <c r="W71" i="14"/>
  <c r="W84" i="14" s="1"/>
  <c r="AD71" i="14"/>
  <c r="AD84" i="14" s="1"/>
  <c r="K14" i="14"/>
  <c r="K25" i="14" s="1"/>
  <c r="T14" i="14"/>
  <c r="T25" i="14" s="1"/>
  <c r="R14" i="14"/>
  <c r="R25" i="14" s="1"/>
  <c r="Q31" i="22"/>
  <c r="Q33" i="22" s="1"/>
  <c r="Q34" i="22" s="1"/>
  <c r="S48" i="23"/>
  <c r="S51" i="23" s="1"/>
  <c r="O48" i="23"/>
  <c r="O53" i="23" s="1"/>
  <c r="F70" i="14"/>
  <c r="F85" i="14" s="1"/>
  <c r="E71" i="14"/>
  <c r="E84" i="14" s="1"/>
  <c r="U194" i="23"/>
  <c r="AL86" i="23"/>
  <c r="AK123" i="23"/>
  <c r="AC4" i="24"/>
  <c r="AC70" i="14"/>
  <c r="AC85" i="14" s="1"/>
  <c r="G4" i="24"/>
  <c r="G70" i="14"/>
  <c r="G85" i="14" s="1"/>
  <c r="AB14" i="14"/>
  <c r="AB25" i="14" s="1"/>
  <c r="AB71" i="14"/>
  <c r="AB84" i="14" s="1"/>
  <c r="H4" i="24"/>
  <c r="H70" i="14"/>
  <c r="H85" i="14" s="1"/>
  <c r="AI14" i="14"/>
  <c r="AI25" i="14" s="1"/>
  <c r="X4" i="24"/>
  <c r="X70" i="14"/>
  <c r="P4" i="24"/>
  <c r="P70" i="14"/>
  <c r="O4" i="24"/>
  <c r="O70" i="14"/>
  <c r="O85" i="14" s="1"/>
  <c r="I4" i="24"/>
  <c r="I70" i="14"/>
  <c r="I85" i="14" s="1"/>
  <c r="N4" i="24"/>
  <c r="N70" i="14"/>
  <c r="N85" i="14" s="1"/>
  <c r="M4" i="24"/>
  <c r="M70" i="14"/>
  <c r="U4" i="13"/>
  <c r="U70" i="14"/>
  <c r="U85" i="14" s="1"/>
  <c r="Z4" i="24"/>
  <c r="Z70" i="14"/>
  <c r="Z85" i="14" s="1"/>
  <c r="L14" i="14"/>
  <c r="L25" i="14" s="1"/>
  <c r="L52" i="14" s="1"/>
  <c r="L71" i="14"/>
  <c r="L84" i="14" s="1"/>
  <c r="J14" i="14"/>
  <c r="J25" i="14" s="1"/>
  <c r="J71" i="14"/>
  <c r="J84" i="14" s="1"/>
  <c r="BG4" i="24"/>
  <c r="BG70" i="14"/>
  <c r="BG85" i="14" s="1"/>
  <c r="W4" i="24"/>
  <c r="W70" i="14"/>
  <c r="AD4" i="24"/>
  <c r="AD70" i="14"/>
  <c r="J3" i="21"/>
  <c r="J7" i="21" s="1"/>
  <c r="J257" i="21" s="1"/>
  <c r="Q11" i="22"/>
  <c r="Q13" i="22"/>
  <c r="Q14" i="22" s="1"/>
  <c r="Q12" i="22"/>
  <c r="AG48" i="23"/>
  <c r="AF117" i="23"/>
  <c r="AF116" i="23"/>
  <c r="AF114" i="23"/>
  <c r="AF115" i="23" s="1"/>
  <c r="AF118" i="23"/>
  <c r="E185" i="23"/>
  <c r="E186" i="23" s="1"/>
  <c r="E189" i="23" s="1"/>
  <c r="Y118" i="23"/>
  <c r="Y114" i="23"/>
  <c r="Y115" i="23" s="1"/>
  <c r="Y117" i="23"/>
  <c r="Y116" i="23"/>
  <c r="F185" i="23"/>
  <c r="F186" i="23" s="1"/>
  <c r="F189" i="23" s="1"/>
  <c r="F190" i="23" s="1"/>
  <c r="F191" i="23" s="1"/>
  <c r="F192" i="23" s="1"/>
  <c r="F196" i="23" s="1"/>
  <c r="F198" i="23" s="1"/>
  <c r="F81" i="23"/>
  <c r="F80" i="23"/>
  <c r="F79" i="23"/>
  <c r="F77" i="23"/>
  <c r="F78" i="23" s="1"/>
  <c r="U32" i="24"/>
  <c r="U29" i="24"/>
  <c r="U31" i="24" s="1"/>
  <c r="U117" i="23"/>
  <c r="U116" i="23"/>
  <c r="U114" i="23"/>
  <c r="U115" i="23" s="1"/>
  <c r="U118" i="23"/>
  <c r="Z81" i="23"/>
  <c r="Z80" i="23"/>
  <c r="Z79" i="23"/>
  <c r="Z77" i="23"/>
  <c r="Z78" i="23" s="1"/>
  <c r="K79" i="23"/>
  <c r="K81" i="23"/>
  <c r="K77" i="23"/>
  <c r="K78" i="23" s="1"/>
  <c r="K80" i="23"/>
  <c r="AC77" i="23"/>
  <c r="AC78" i="23" s="1"/>
  <c r="AC79" i="23"/>
  <c r="AC80" i="23"/>
  <c r="AC81" i="23"/>
  <c r="N12" i="22"/>
  <c r="N11" i="22"/>
  <c r="N13" i="22"/>
  <c r="N14" i="22" s="1"/>
  <c r="Q116" i="23"/>
  <c r="Q118" i="23"/>
  <c r="Q114" i="23"/>
  <c r="Q115" i="23" s="1"/>
  <c r="Q117" i="23"/>
  <c r="S194" i="23"/>
  <c r="S185" i="23"/>
  <c r="S186" i="23" s="1"/>
  <c r="S189" i="23" s="1"/>
  <c r="S190" i="23" s="1"/>
  <c r="S191" i="23" s="1"/>
  <c r="S192" i="23" s="1"/>
  <c r="S16" i="22"/>
  <c r="S17" i="22"/>
  <c r="AF150" i="23"/>
  <c r="AF152" i="23"/>
  <c r="AF151" i="23"/>
  <c r="AF148" i="23"/>
  <c r="AF149" i="23" s="1"/>
  <c r="Y148" i="23"/>
  <c r="Y149" i="23" s="1"/>
  <c r="Y151" i="23"/>
  <c r="Y152" i="23"/>
  <c r="Y150" i="23"/>
  <c r="Z116" i="23"/>
  <c r="Z114" i="23"/>
  <c r="Z115" i="23" s="1"/>
  <c r="Z118" i="23"/>
  <c r="Z117" i="23"/>
  <c r="AA117" i="23"/>
  <c r="AA114" i="23"/>
  <c r="AA115" i="23" s="1"/>
  <c r="AA118" i="23"/>
  <c r="AA116" i="23"/>
  <c r="AC114" i="23"/>
  <c r="AC115" i="23" s="1"/>
  <c r="AC116" i="23"/>
  <c r="AC118" i="23"/>
  <c r="AC117" i="23"/>
  <c r="G14" i="24"/>
  <c r="G15" i="24" s="1"/>
  <c r="G18" i="24" s="1"/>
  <c r="O80" i="23"/>
  <c r="O77" i="23"/>
  <c r="O78" i="23" s="1"/>
  <c r="O79" i="23"/>
  <c r="O81" i="23"/>
  <c r="AC189" i="23"/>
  <c r="Q150" i="23"/>
  <c r="Q151" i="23"/>
  <c r="Q148" i="23"/>
  <c r="Q149" i="23" s="1"/>
  <c r="Q152" i="23"/>
  <c r="S79" i="23"/>
  <c r="S80" i="23"/>
  <c r="S81" i="23"/>
  <c r="S77" i="23"/>
  <c r="S78" i="23" s="1"/>
  <c r="P151" i="23"/>
  <c r="P152" i="23"/>
  <c r="P150" i="23"/>
  <c r="P148" i="23"/>
  <c r="P149" i="23" s="1"/>
  <c r="L79" i="23"/>
  <c r="L80" i="23"/>
  <c r="L77" i="23"/>
  <c r="L78" i="23" s="1"/>
  <c r="L81" i="23"/>
  <c r="AG152" i="23"/>
  <c r="AG151" i="23"/>
  <c r="AG148" i="23"/>
  <c r="AG149" i="23" s="1"/>
  <c r="AG150" i="23"/>
  <c r="Y18" i="24"/>
  <c r="I148" i="23"/>
  <c r="I149" i="23" s="1"/>
  <c r="I151" i="23"/>
  <c r="I150" i="23"/>
  <c r="I152" i="23"/>
  <c r="N48" i="23"/>
  <c r="V13" i="22"/>
  <c r="V14" i="22" s="1"/>
  <c r="V11" i="22"/>
  <c r="V12" i="22"/>
  <c r="W48" i="23"/>
  <c r="AC48" i="23"/>
  <c r="Q32" i="24"/>
  <c r="Q29" i="24"/>
  <c r="Q31" i="24" s="1"/>
  <c r="R16" i="22"/>
  <c r="R17" i="22"/>
  <c r="S118" i="23"/>
  <c r="S114" i="23"/>
  <c r="S115" i="23" s="1"/>
  <c r="S117" i="23"/>
  <c r="S116" i="23"/>
  <c r="M80" i="23"/>
  <c r="M79" i="23"/>
  <c r="M77" i="23"/>
  <c r="M78" i="23" s="1"/>
  <c r="M81" i="23"/>
  <c r="S29" i="24"/>
  <c r="S31" i="24" s="1"/>
  <c r="S32" i="24"/>
  <c r="Q17" i="22"/>
  <c r="Q16" i="22"/>
  <c r="L14" i="24"/>
  <c r="L15" i="24" s="1"/>
  <c r="L18" i="24" s="1"/>
  <c r="AE117" i="23"/>
  <c r="AE116" i="23"/>
  <c r="AE114" i="23"/>
  <c r="AE115" i="23" s="1"/>
  <c r="AE118" i="23"/>
  <c r="AG189" i="23"/>
  <c r="K151" i="23"/>
  <c r="K148" i="23"/>
  <c r="K149" i="23" s="1"/>
  <c r="K152" i="23"/>
  <c r="K150" i="23"/>
  <c r="O114" i="23"/>
  <c r="O115" i="23" s="1"/>
  <c r="O118" i="23"/>
  <c r="O116" i="23"/>
  <c r="O117" i="23"/>
  <c r="Q48" i="23"/>
  <c r="M118" i="23"/>
  <c r="M117" i="23"/>
  <c r="M114" i="23"/>
  <c r="M115" i="23" s="1"/>
  <c r="M116" i="23"/>
  <c r="N18" i="24"/>
  <c r="L150" i="23"/>
  <c r="L152" i="23"/>
  <c r="L151" i="23"/>
  <c r="L148" i="23"/>
  <c r="L149" i="23" s="1"/>
  <c r="AD79" i="23"/>
  <c r="AD77" i="23"/>
  <c r="AD78" i="23" s="1"/>
  <c r="AD81" i="23"/>
  <c r="AD80" i="23"/>
  <c r="AG77" i="23"/>
  <c r="AG78" i="23" s="1"/>
  <c r="AG79" i="23"/>
  <c r="AG80" i="23"/>
  <c r="AG81" i="23"/>
  <c r="AE150" i="23"/>
  <c r="AE151" i="23"/>
  <c r="AE152" i="23"/>
  <c r="AE148" i="23"/>
  <c r="AE149" i="23" s="1"/>
  <c r="N80" i="23"/>
  <c r="N79" i="23"/>
  <c r="N77" i="23"/>
  <c r="N78" i="23" s="1"/>
  <c r="N81" i="23"/>
  <c r="U11" i="22"/>
  <c r="U13" i="22"/>
  <c r="U14" i="22" s="1"/>
  <c r="U12" i="22"/>
  <c r="G114" i="23"/>
  <c r="G115" i="23" s="1"/>
  <c r="G118" i="23"/>
  <c r="G117" i="23"/>
  <c r="G116" i="23"/>
  <c r="AB48" i="23"/>
  <c r="J81" i="23"/>
  <c r="J79" i="23"/>
  <c r="J80" i="23"/>
  <c r="J77" i="23"/>
  <c r="J78" i="23" s="1"/>
  <c r="R48" i="23"/>
  <c r="U152" i="23"/>
  <c r="U148" i="23"/>
  <c r="U149" i="23" s="1"/>
  <c r="U151" i="23"/>
  <c r="U150" i="23"/>
  <c r="BG151" i="23"/>
  <c r="BG148" i="23"/>
  <c r="BG149" i="23" s="1"/>
  <c r="BG152" i="23"/>
  <c r="BG150" i="23"/>
  <c r="H189" i="23"/>
  <c r="AD14" i="24"/>
  <c r="AD15" i="24" s="1"/>
  <c r="AD18" i="24" s="1"/>
  <c r="AG117" i="23"/>
  <c r="AG116" i="23"/>
  <c r="AG114" i="23"/>
  <c r="AG115" i="23" s="1"/>
  <c r="AG118" i="23"/>
  <c r="I116" i="23"/>
  <c r="I114" i="23"/>
  <c r="I115" i="23" s="1"/>
  <c r="I117" i="23"/>
  <c r="I118" i="23"/>
  <c r="P18" i="24"/>
  <c r="W114" i="23"/>
  <c r="W115" i="23" s="1"/>
  <c r="W116" i="23"/>
  <c r="W117" i="23"/>
  <c r="W118" i="23"/>
  <c r="O151" i="23"/>
  <c r="O148" i="23"/>
  <c r="O149" i="23" s="1"/>
  <c r="O152" i="23"/>
  <c r="O150" i="23"/>
  <c r="P13" i="22"/>
  <c r="P14" i="22" s="1"/>
  <c r="P12" i="22"/>
  <c r="P11" i="22"/>
  <c r="I48" i="23"/>
  <c r="X48" i="23"/>
  <c r="N114" i="23"/>
  <c r="N115" i="23" s="1"/>
  <c r="N116" i="23"/>
  <c r="N118" i="23"/>
  <c r="N117" i="23"/>
  <c r="G81" i="23"/>
  <c r="G77" i="23"/>
  <c r="G78" i="23" s="1"/>
  <c r="G79" i="23"/>
  <c r="G80" i="23"/>
  <c r="F16" i="22"/>
  <c r="F17" i="22"/>
  <c r="AB81" i="23"/>
  <c r="AB79" i="23"/>
  <c r="AB80" i="23"/>
  <c r="AB77" i="23"/>
  <c r="AB78" i="23" s="1"/>
  <c r="J114" i="23"/>
  <c r="J115" i="23" s="1"/>
  <c r="J118" i="23"/>
  <c r="J117" i="23"/>
  <c r="J116" i="23"/>
  <c r="H48" i="23"/>
  <c r="R13" i="22"/>
  <c r="R14" i="22" s="1"/>
  <c r="R11" i="22"/>
  <c r="R12" i="22"/>
  <c r="M151" i="23"/>
  <c r="M148" i="23"/>
  <c r="M149" i="23" s="1"/>
  <c r="M152" i="23"/>
  <c r="M150" i="23"/>
  <c r="P48" i="23"/>
  <c r="P17" i="22"/>
  <c r="P16" i="22"/>
  <c r="L117" i="23"/>
  <c r="L114" i="23"/>
  <c r="L115" i="23" s="1"/>
  <c r="L116" i="23"/>
  <c r="L118" i="23"/>
  <c r="AI184" i="23"/>
  <c r="AI183" i="23"/>
  <c r="AI185" i="23" s="1"/>
  <c r="AI186" i="23" s="1"/>
  <c r="AD118" i="23"/>
  <c r="AD114" i="23"/>
  <c r="AD115" i="23" s="1"/>
  <c r="AD116" i="23"/>
  <c r="AD117" i="23"/>
  <c r="X81" i="23"/>
  <c r="X77" i="23"/>
  <c r="X78" i="23" s="1"/>
  <c r="X79" i="23"/>
  <c r="X80" i="23"/>
  <c r="AE48" i="23"/>
  <c r="N150" i="23"/>
  <c r="N151" i="23"/>
  <c r="N148" i="23"/>
  <c r="N149" i="23" s="1"/>
  <c r="N152" i="23"/>
  <c r="P185" i="23"/>
  <c r="P186" i="23" s="1"/>
  <c r="P189" i="23" s="1"/>
  <c r="P190" i="23" s="1"/>
  <c r="P191" i="23" s="1"/>
  <c r="P192" i="23" s="1"/>
  <c r="P196" i="23" s="1"/>
  <c r="P198" i="23" s="1"/>
  <c r="G152" i="23"/>
  <c r="G150" i="23"/>
  <c r="G148" i="23"/>
  <c r="G149" i="23" s="1"/>
  <c r="G151" i="23"/>
  <c r="F12" i="22"/>
  <c r="F11" i="22"/>
  <c r="F13" i="22"/>
  <c r="F14" i="22" s="1"/>
  <c r="AB118" i="23"/>
  <c r="AB114" i="23"/>
  <c r="AB115" i="23" s="1"/>
  <c r="AB116" i="23"/>
  <c r="AB117" i="23"/>
  <c r="J152" i="23"/>
  <c r="J151" i="23"/>
  <c r="J148" i="23"/>
  <c r="J149" i="23" s="1"/>
  <c r="J150" i="23"/>
  <c r="R80" i="23"/>
  <c r="R81" i="23"/>
  <c r="R77" i="23"/>
  <c r="R78" i="23" s="1"/>
  <c r="R79" i="23"/>
  <c r="H81" i="23"/>
  <c r="H79" i="23"/>
  <c r="H80" i="23"/>
  <c r="H77" i="23"/>
  <c r="H78" i="23" s="1"/>
  <c r="AI76" i="23"/>
  <c r="AI41" i="23"/>
  <c r="AI42" i="23"/>
  <c r="AI43" i="23"/>
  <c r="AI38" i="23"/>
  <c r="AI40" i="23" s="1"/>
  <c r="AI147" i="23"/>
  <c r="AI113" i="23"/>
  <c r="AI181" i="23"/>
  <c r="K117" i="23"/>
  <c r="K118" i="23"/>
  <c r="K116" i="23"/>
  <c r="K114" i="23"/>
  <c r="K115" i="23" s="1"/>
  <c r="V152" i="23"/>
  <c r="V148" i="23"/>
  <c r="V149" i="23" s="1"/>
  <c r="V151" i="23"/>
  <c r="V150" i="23"/>
  <c r="R151" i="23"/>
  <c r="R150" i="23"/>
  <c r="R152" i="23"/>
  <c r="R148" i="23"/>
  <c r="R149" i="23" s="1"/>
  <c r="P118" i="23"/>
  <c r="P117" i="23"/>
  <c r="P114" i="23"/>
  <c r="P115" i="23" s="1"/>
  <c r="P116" i="23"/>
  <c r="AF48" i="23"/>
  <c r="E77" i="23"/>
  <c r="E78" i="23" s="1"/>
  <c r="E79" i="23"/>
  <c r="C105" i="23" s="1"/>
  <c r="E81" i="23"/>
  <c r="E80" i="23"/>
  <c r="T32" i="24"/>
  <c r="T29" i="24"/>
  <c r="T31" i="24" s="1"/>
  <c r="L48" i="23"/>
  <c r="AI13" i="24"/>
  <c r="AI12" i="24"/>
  <c r="AI14" i="24" s="1"/>
  <c r="AI15" i="24" s="1"/>
  <c r="AD150" i="23"/>
  <c r="AD152" i="23"/>
  <c r="AD151" i="23"/>
  <c r="AD148" i="23"/>
  <c r="AD149" i="23" s="1"/>
  <c r="O12" i="22"/>
  <c r="O11" i="22"/>
  <c r="O13" i="22"/>
  <c r="O14" i="22" s="1"/>
  <c r="AH14" i="24"/>
  <c r="AH15" i="24" s="1"/>
  <c r="AH18" i="24" s="1"/>
  <c r="X148" i="23"/>
  <c r="X149" i="23" s="1"/>
  <c r="X151" i="23"/>
  <c r="X150" i="23"/>
  <c r="X152" i="23"/>
  <c r="Q194" i="23"/>
  <c r="Q185" i="23"/>
  <c r="Q186" i="23" s="1"/>
  <c r="Q189" i="23" s="1"/>
  <c r="Q190" i="23" s="1"/>
  <c r="Q191" i="23" s="1"/>
  <c r="Q192" i="23" s="1"/>
  <c r="U31" i="22"/>
  <c r="U32" i="22" s="1"/>
  <c r="V16" i="22"/>
  <c r="V17" i="22"/>
  <c r="F31" i="22"/>
  <c r="F32" i="22" s="1"/>
  <c r="T31" i="22"/>
  <c r="T33" i="22" s="1"/>
  <c r="T34" i="22" s="1"/>
  <c r="AB150" i="23"/>
  <c r="AB148" i="23"/>
  <c r="AB149" i="23" s="1"/>
  <c r="AB151" i="23"/>
  <c r="AB152" i="23"/>
  <c r="F151" i="23"/>
  <c r="F148" i="23"/>
  <c r="F149" i="23" s="1"/>
  <c r="F152" i="23"/>
  <c r="F150" i="23"/>
  <c r="I81" i="23"/>
  <c r="I79" i="23"/>
  <c r="I80" i="23"/>
  <c r="I77" i="23"/>
  <c r="I78" i="23" s="1"/>
  <c r="AE80" i="23"/>
  <c r="AE77" i="23"/>
  <c r="AE78" i="23" s="1"/>
  <c r="AE81" i="23"/>
  <c r="AE79" i="23"/>
  <c r="AC148" i="23"/>
  <c r="AC149" i="23" s="1"/>
  <c r="AC150" i="23"/>
  <c r="AC152" i="23"/>
  <c r="AC151" i="23"/>
  <c r="AH189" i="23"/>
  <c r="R31" i="22"/>
  <c r="R33" i="22" s="1"/>
  <c r="R34" i="22" s="1"/>
  <c r="E48" i="23"/>
  <c r="O189" i="23"/>
  <c r="M48" i="23"/>
  <c r="AD48" i="23"/>
  <c r="N189" i="23"/>
  <c r="O17" i="22"/>
  <c r="O16" i="22"/>
  <c r="AH48" i="23"/>
  <c r="J18" i="24"/>
  <c r="T17" i="22"/>
  <c r="T16" i="22"/>
  <c r="R117" i="23"/>
  <c r="R116" i="23"/>
  <c r="R114" i="23"/>
  <c r="R115" i="23" s="1"/>
  <c r="R118" i="23"/>
  <c r="H114" i="23"/>
  <c r="H115" i="23" s="1"/>
  <c r="H117" i="23"/>
  <c r="H116" i="23"/>
  <c r="H118" i="23"/>
  <c r="U4" i="24"/>
  <c r="U103" i="24" s="1"/>
  <c r="U10" i="24" s="1"/>
  <c r="E118" i="23"/>
  <c r="E117" i="23"/>
  <c r="E116" i="23"/>
  <c r="C142" i="23" s="1"/>
  <c r="E114" i="23"/>
  <c r="E115" i="23" s="1"/>
  <c r="BG80" i="23"/>
  <c r="BG81" i="23"/>
  <c r="BG77" i="23"/>
  <c r="BG78" i="23" s="1"/>
  <c r="BG79" i="23"/>
  <c r="P81" i="23"/>
  <c r="P77" i="23"/>
  <c r="P78" i="23" s="1"/>
  <c r="P80" i="23"/>
  <c r="P79" i="23"/>
  <c r="H14" i="24"/>
  <c r="H15" i="24" s="1"/>
  <c r="H18" i="24" s="1"/>
  <c r="O31" i="22"/>
  <c r="O32" i="22" s="1"/>
  <c r="X117" i="23"/>
  <c r="X118" i="23"/>
  <c r="X114" i="23"/>
  <c r="X115" i="23" s="1"/>
  <c r="X116" i="23"/>
  <c r="F116" i="23"/>
  <c r="F118" i="23"/>
  <c r="F117" i="23"/>
  <c r="F114" i="23"/>
  <c r="F115" i="23" s="1"/>
  <c r="T48" i="23"/>
  <c r="H151" i="23"/>
  <c r="H150" i="23"/>
  <c r="H148" i="23"/>
  <c r="H149" i="23" s="1"/>
  <c r="H152" i="23"/>
  <c r="AA152" i="23"/>
  <c r="AA150" i="23"/>
  <c r="AA151" i="23"/>
  <c r="AA148" i="23"/>
  <c r="AA149" i="23" s="1"/>
  <c r="V77" i="23"/>
  <c r="V78" i="23" s="1"/>
  <c r="V80" i="23"/>
  <c r="V79" i="23"/>
  <c r="V81" i="23"/>
  <c r="N17" i="22"/>
  <c r="N16" i="22"/>
  <c r="E150" i="23"/>
  <c r="C176" i="23" s="1"/>
  <c r="E152" i="23"/>
  <c r="E148" i="23"/>
  <c r="E149" i="23" s="1"/>
  <c r="E151" i="23"/>
  <c r="V194" i="23"/>
  <c r="V185" i="23"/>
  <c r="V186" i="23" s="1"/>
  <c r="V189" i="23" s="1"/>
  <c r="V190" i="23" s="1"/>
  <c r="V191" i="23" s="1"/>
  <c r="V192" i="23" s="1"/>
  <c r="P31" i="22"/>
  <c r="P33" i="22" s="1"/>
  <c r="P34" i="22" s="1"/>
  <c r="T18" i="24"/>
  <c r="T19" i="24" s="1"/>
  <c r="T20" i="24" s="1"/>
  <c r="T21" i="24" s="1"/>
  <c r="I18" i="24"/>
  <c r="R194" i="23"/>
  <c r="R185" i="23"/>
  <c r="R186" i="23" s="1"/>
  <c r="R189" i="23" s="1"/>
  <c r="R190" i="23" s="1"/>
  <c r="R191" i="23" s="1"/>
  <c r="R192" i="23" s="1"/>
  <c r="AH79" i="23"/>
  <c r="AH80" i="23"/>
  <c r="AH77" i="23"/>
  <c r="AH78" i="23" s="1"/>
  <c r="AH81" i="23"/>
  <c r="Q18" i="24"/>
  <c r="Q19" i="24" s="1"/>
  <c r="Q20" i="24" s="1"/>
  <c r="Q21" i="24" s="1"/>
  <c r="U17" i="22"/>
  <c r="U16" i="22"/>
  <c r="T11" i="22"/>
  <c r="T12" i="22"/>
  <c r="T13" i="22"/>
  <c r="T14" i="22" s="1"/>
  <c r="Q79" i="23"/>
  <c r="Q77" i="23"/>
  <c r="Q78" i="23" s="1"/>
  <c r="Q80" i="23"/>
  <c r="Q81" i="23"/>
  <c r="AA81" i="23"/>
  <c r="AA79" i="23"/>
  <c r="AA77" i="23"/>
  <c r="AA78" i="23" s="1"/>
  <c r="AA80" i="23"/>
  <c r="BG48" i="23"/>
  <c r="AE14" i="24"/>
  <c r="AE15" i="24" s="1"/>
  <c r="AE18" i="24" s="1"/>
  <c r="AH114" i="23"/>
  <c r="AH115" i="23" s="1"/>
  <c r="AH118" i="23"/>
  <c r="AH117" i="23"/>
  <c r="AH116" i="23"/>
  <c r="W81" i="23"/>
  <c r="W79" i="23"/>
  <c r="W77" i="23"/>
  <c r="W78" i="23" s="1"/>
  <c r="W80" i="23"/>
  <c r="T77" i="23"/>
  <c r="T78" i="23" s="1"/>
  <c r="T81" i="23"/>
  <c r="T80" i="23"/>
  <c r="T79" i="23"/>
  <c r="V32" i="24"/>
  <c r="V29" i="24"/>
  <c r="V31" i="24" s="1"/>
  <c r="J48" i="23"/>
  <c r="R32" i="24"/>
  <c r="R29" i="24"/>
  <c r="R31" i="24" s="1"/>
  <c r="Y77" i="23"/>
  <c r="Y78" i="23" s="1"/>
  <c r="Y79" i="23"/>
  <c r="Y80" i="23"/>
  <c r="Y81" i="23"/>
  <c r="T117" i="23"/>
  <c r="T116" i="23"/>
  <c r="T114" i="23"/>
  <c r="T115" i="23" s="1"/>
  <c r="T118" i="23"/>
  <c r="Z152" i="23"/>
  <c r="Z150" i="23"/>
  <c r="Z151" i="23"/>
  <c r="Z148" i="23"/>
  <c r="Z149" i="23" s="1"/>
  <c r="N31" i="22"/>
  <c r="N32" i="22" s="1"/>
  <c r="S148" i="23"/>
  <c r="S149" i="23" s="1"/>
  <c r="S150" i="23"/>
  <c r="S152" i="23"/>
  <c r="S151" i="23"/>
  <c r="BG118" i="23"/>
  <c r="BG116" i="23"/>
  <c r="BG114" i="23"/>
  <c r="BG115" i="23" s="1"/>
  <c r="BG117" i="23"/>
  <c r="Y189" i="23"/>
  <c r="BG189" i="23"/>
  <c r="S11" i="22"/>
  <c r="S12" i="22"/>
  <c r="S13" i="22"/>
  <c r="S14" i="22" s="1"/>
  <c r="Z189" i="23"/>
  <c r="AF80" i="23"/>
  <c r="AF81" i="23"/>
  <c r="AF77" i="23"/>
  <c r="AF78" i="23" s="1"/>
  <c r="AF79" i="23"/>
  <c r="AD189" i="23"/>
  <c r="AH148" i="23"/>
  <c r="AH149" i="23" s="1"/>
  <c r="AH150" i="23"/>
  <c r="AH151" i="23"/>
  <c r="AH152" i="23"/>
  <c r="F48" i="23"/>
  <c r="V118" i="23"/>
  <c r="V117" i="23"/>
  <c r="V116" i="23"/>
  <c r="V114" i="23"/>
  <c r="V115" i="23" s="1"/>
  <c r="W148" i="23"/>
  <c r="W149" i="23" s="1"/>
  <c r="W150" i="23"/>
  <c r="W152" i="23"/>
  <c r="W151" i="23"/>
  <c r="T152" i="23"/>
  <c r="T148" i="23"/>
  <c r="T149" i="23" s="1"/>
  <c r="T151" i="23"/>
  <c r="T150" i="23"/>
  <c r="U79" i="23"/>
  <c r="U80" i="23"/>
  <c r="U77" i="23"/>
  <c r="U78" i="23" s="1"/>
  <c r="U81" i="23"/>
  <c r="BG19" i="24"/>
  <c r="BG20" i="24" s="1"/>
  <c r="BG21" i="24" s="1"/>
  <c r="BG25" i="24" s="1"/>
  <c r="BG27" i="24" s="1"/>
  <c r="AO59" i="23"/>
  <c r="AO51" i="23"/>
  <c r="AO53" i="23"/>
  <c r="AO57" i="23" s="1"/>
  <c r="AO86" i="23"/>
  <c r="AO58" i="23"/>
  <c r="AO123" i="23"/>
  <c r="AO157" i="23"/>
  <c r="AP3" i="14"/>
  <c r="AP3" i="23"/>
  <c r="Y28" i="14"/>
  <c r="Y29" i="14" s="1"/>
  <c r="Y30" i="14" s="1"/>
  <c r="Y31" i="14" s="1"/>
  <c r="Y12" i="13" s="1"/>
  <c r="Y4" i="24"/>
  <c r="AH28" i="14"/>
  <c r="AH29" i="14" s="1"/>
  <c r="AH30" i="14" s="1"/>
  <c r="AH31" i="14" s="1"/>
  <c r="AH12" i="13" s="1"/>
  <c r="AH4" i="24"/>
  <c r="AE28" i="14"/>
  <c r="AE29" i="14" s="1"/>
  <c r="AE30" i="14" s="1"/>
  <c r="AE31" i="14" s="1"/>
  <c r="AE12" i="13" s="1"/>
  <c r="AE4" i="24"/>
  <c r="AF28" i="14"/>
  <c r="AF29" i="14" s="1"/>
  <c r="AF30" i="14" s="1"/>
  <c r="AF31" i="14" s="1"/>
  <c r="AF12" i="13" s="1"/>
  <c r="AF4" i="24"/>
  <c r="AG28" i="14"/>
  <c r="AG29" i="14" s="1"/>
  <c r="AG30" i="14" s="1"/>
  <c r="AG31" i="14" s="1"/>
  <c r="AG12" i="13" s="1"/>
  <c r="AG4" i="24"/>
  <c r="AO4" i="18"/>
  <c r="AO10" i="18" s="1"/>
  <c r="AO5" i="18"/>
  <c r="AP3" i="24"/>
  <c r="AO36" i="14"/>
  <c r="AN7" i="24"/>
  <c r="AN6" i="24"/>
  <c r="AN5" i="24"/>
  <c r="AN48" i="14"/>
  <c r="BJ40" i="24"/>
  <c r="BJ39" i="24"/>
  <c r="BH41" i="24"/>
  <c r="BH43" i="24" s="1"/>
  <c r="BH42" i="24"/>
  <c r="BI41" i="24"/>
  <c r="BI43" i="24" s="1"/>
  <c r="BI42" i="24"/>
  <c r="BK42" i="24"/>
  <c r="BK41" i="24"/>
  <c r="BK43" i="24" s="1"/>
  <c r="AK32" i="24"/>
  <c r="AP3" i="18"/>
  <c r="AN3" i="22"/>
  <c r="AN28" i="22" s="1"/>
  <c r="V24" i="22"/>
  <c r="V5" i="22" s="1"/>
  <c r="V7" i="13" s="1"/>
  <c r="AE4" i="13"/>
  <c r="AI49" i="14"/>
  <c r="AI50" i="14" s="1"/>
  <c r="S24" i="22"/>
  <c r="S5" i="22" s="1"/>
  <c r="S7" i="13" s="1"/>
  <c r="AF31" i="22"/>
  <c r="AF32" i="22" s="1"/>
  <c r="H15" i="22"/>
  <c r="H18" i="22" s="1"/>
  <c r="W15" i="22"/>
  <c r="AC15" i="22"/>
  <c r="Y15" i="22"/>
  <c r="L15" i="22"/>
  <c r="L18" i="22" s="1"/>
  <c r="L19" i="22" s="1"/>
  <c r="J33" i="22"/>
  <c r="J34" i="22" s="1"/>
  <c r="J36" i="22" s="1"/>
  <c r="AI9" i="22"/>
  <c r="AI27" i="22"/>
  <c r="AI10" i="22"/>
  <c r="AI7" i="22"/>
  <c r="AI8" i="22"/>
  <c r="AI29" i="22"/>
  <c r="AI30" i="22" s="1"/>
  <c r="AI28" i="22"/>
  <c r="L33" i="22"/>
  <c r="L34" i="22" s="1"/>
  <c r="L36" i="22" s="1"/>
  <c r="AF13" i="22"/>
  <c r="AF14" i="22" s="1"/>
  <c r="AF12" i="22"/>
  <c r="AF11" i="22"/>
  <c r="AF17" i="22"/>
  <c r="AF16" i="22"/>
  <c r="E61" i="22"/>
  <c r="G58" i="22"/>
  <c r="G59" i="22" s="1"/>
  <c r="G61" i="22" s="1"/>
  <c r="F61" i="22"/>
  <c r="AO47" i="14"/>
  <c r="AO42" i="14"/>
  <c r="AN47" i="14"/>
  <c r="AN42" i="14"/>
  <c r="AN36" i="14"/>
  <c r="AN10" i="18"/>
  <c r="AN17" i="18"/>
  <c r="AN16" i="18"/>
  <c r="AI44" i="14"/>
  <c r="AI13" i="13" s="1"/>
  <c r="BG28" i="14"/>
  <c r="BG29" i="14" s="1"/>
  <c r="BG30" i="14" s="1"/>
  <c r="BG31" i="14" s="1"/>
  <c r="BG12" i="13" s="1"/>
  <c r="BG4" i="13"/>
  <c r="W23" i="18"/>
  <c r="R23" i="18"/>
  <c r="H23" i="18"/>
  <c r="Q23" i="18"/>
  <c r="G23" i="18"/>
  <c r="U23" i="18"/>
  <c r="E23" i="18"/>
  <c r="AA23" i="18"/>
  <c r="AA24" i="18"/>
  <c r="T23" i="18"/>
  <c r="AF24" i="18"/>
  <c r="AF23" i="18"/>
  <c r="P23" i="18"/>
  <c r="O23" i="18"/>
  <c r="V23" i="18"/>
  <c r="N23" i="18"/>
  <c r="AH4" i="13"/>
  <c r="AG4" i="13"/>
  <c r="AF4" i="13"/>
  <c r="AH16" i="13"/>
  <c r="AH17" i="13" s="1"/>
  <c r="AH18" i="13" s="1"/>
  <c r="L16" i="13"/>
  <c r="L17" i="13" s="1"/>
  <c r="L18" i="13" s="1"/>
  <c r="AD16" i="13"/>
  <c r="AD17" i="13" s="1"/>
  <c r="AD18" i="13" s="1"/>
  <c r="AE16" i="13"/>
  <c r="AE17" i="13" s="1"/>
  <c r="AE18" i="13" s="1"/>
  <c r="AG16" i="13"/>
  <c r="AG17" i="13" s="1"/>
  <c r="AG18" i="13" s="1"/>
  <c r="AC16" i="13"/>
  <c r="AC17" i="13" s="1"/>
  <c r="AC18" i="13" s="1"/>
  <c r="M16" i="13"/>
  <c r="M17" i="13" s="1"/>
  <c r="M18" i="13" s="1"/>
  <c r="F20" i="18"/>
  <c r="F23" i="18" s="1"/>
  <c r="H20" i="18"/>
  <c r="I20" i="18"/>
  <c r="G20" i="18"/>
  <c r="P20" i="18"/>
  <c r="R20" i="18"/>
  <c r="O20" i="18"/>
  <c r="Y20" i="18"/>
  <c r="Y16" i="13" s="1"/>
  <c r="Y17" i="13" s="1"/>
  <c r="Y18" i="13" s="1"/>
  <c r="Q20" i="18"/>
  <c r="Y4" i="13"/>
  <c r="AD28" i="14"/>
  <c r="AD29" i="14" s="1"/>
  <c r="AD30" i="14" s="1"/>
  <c r="AD31" i="14" s="1"/>
  <c r="AD12" i="13" s="1"/>
  <c r="AD4" i="13"/>
  <c r="AC28" i="14"/>
  <c r="AC29" i="14" s="1"/>
  <c r="AC30" i="14" s="1"/>
  <c r="AC31" i="14" s="1"/>
  <c r="AC12" i="13" s="1"/>
  <c r="AC4" i="13"/>
  <c r="H4" i="13"/>
  <c r="H28" i="14"/>
  <c r="P4" i="13"/>
  <c r="P28" i="14"/>
  <c r="W4" i="13"/>
  <c r="W28" i="14"/>
  <c r="O4" i="13"/>
  <c r="O28" i="14"/>
  <c r="I4" i="13"/>
  <c r="I28" i="14"/>
  <c r="G4" i="13"/>
  <c r="G28" i="14"/>
  <c r="M4" i="13"/>
  <c r="M28" i="14"/>
  <c r="N4" i="13"/>
  <c r="N28" i="14"/>
  <c r="Z4" i="13"/>
  <c r="Z28" i="14"/>
  <c r="X4" i="13"/>
  <c r="X28" i="14"/>
  <c r="AK89" i="14" l="1"/>
  <c r="H33" i="22"/>
  <c r="H34" i="22" s="1"/>
  <c r="H36" i="22" s="1"/>
  <c r="AK91" i="14"/>
  <c r="X15" i="22"/>
  <c r="V87" i="14"/>
  <c r="V88" i="14" s="1"/>
  <c r="V85" i="14"/>
  <c r="AH32" i="22"/>
  <c r="AH36" i="22" s="1"/>
  <c r="K16" i="13"/>
  <c r="K17" i="13" s="1"/>
  <c r="K18" i="13" s="1"/>
  <c r="K114" i="14"/>
  <c r="M114" i="14"/>
  <c r="W16" i="13"/>
  <c r="W17" i="13" s="1"/>
  <c r="W18" i="13" s="1"/>
  <c r="N16" i="13"/>
  <c r="N17" i="13" s="1"/>
  <c r="N18" i="13" s="1"/>
  <c r="O16" i="13"/>
  <c r="O17" i="13" s="1"/>
  <c r="AK23" i="24"/>
  <c r="V16" i="13"/>
  <c r="V17" i="13" s="1"/>
  <c r="T16" i="13"/>
  <c r="T17" i="13" s="1"/>
  <c r="H16" i="13"/>
  <c r="H17" i="13" s="1"/>
  <c r="H18" i="13" s="1"/>
  <c r="R16" i="13"/>
  <c r="R17" i="13" s="1"/>
  <c r="F16" i="13"/>
  <c r="F17" i="13" s="1"/>
  <c r="F6" i="13" s="1"/>
  <c r="L3" i="11" s="1"/>
  <c r="AA16" i="13"/>
  <c r="AA17" i="13" s="1"/>
  <c r="AA18" i="13" s="1"/>
  <c r="Q16" i="13"/>
  <c r="Q17" i="13" s="1"/>
  <c r="X16" i="13"/>
  <c r="X17" i="13" s="1"/>
  <c r="X18" i="13" s="1"/>
  <c r="U16" i="13"/>
  <c r="U17" i="13" s="1"/>
  <c r="AC33" i="22"/>
  <c r="AC34" i="22" s="1"/>
  <c r="AC36" i="22" s="1"/>
  <c r="P16" i="13"/>
  <c r="P17" i="13" s="1"/>
  <c r="AF16" i="13"/>
  <c r="AF17" i="13" s="1"/>
  <c r="AF18" i="13" s="1"/>
  <c r="G16" i="13"/>
  <c r="G17" i="13" s="1"/>
  <c r="G18" i="13" s="1"/>
  <c r="BD7" i="26"/>
  <c r="AX62" i="25"/>
  <c r="AX63" i="25" s="1"/>
  <c r="AZ6" i="26"/>
  <c r="AT40" i="25"/>
  <c r="AT41" i="25" s="1"/>
  <c r="AZ4" i="25"/>
  <c r="AZ14" i="25" s="1"/>
  <c r="BF4" i="26" s="1"/>
  <c r="BF3" i="26"/>
  <c r="AZ8" i="26"/>
  <c r="AT84" i="25"/>
  <c r="AT85" i="25" s="1"/>
  <c r="BC58" i="26"/>
  <c r="BC61" i="26"/>
  <c r="BC50" i="26"/>
  <c r="BC56" i="26"/>
  <c r="BC65" i="26"/>
  <c r="BC60" i="26"/>
  <c r="BC55" i="26"/>
  <c r="BC69" i="26"/>
  <c r="BC49" i="26"/>
  <c r="BC68" i="26"/>
  <c r="BC54" i="26"/>
  <c r="BC67" i="26"/>
  <c r="BC48" i="26"/>
  <c r="BC53" i="26"/>
  <c r="BC66" i="26"/>
  <c r="BC52" i="26"/>
  <c r="BC59" i="26"/>
  <c r="BC63" i="26"/>
  <c r="BC47" i="26"/>
  <c r="BC51" i="26"/>
  <c r="BC64" i="26"/>
  <c r="BC57" i="26"/>
  <c r="BC70" i="26"/>
  <c r="BC62" i="26"/>
  <c r="P114" i="14"/>
  <c r="BB3" i="13"/>
  <c r="BA3" i="25"/>
  <c r="AE15" i="22"/>
  <c r="BE44" i="26"/>
  <c r="BE73" i="26"/>
  <c r="AY60" i="25" s="1"/>
  <c r="AY61" i="25" s="1"/>
  <c r="BE45" i="26"/>
  <c r="AY38" i="25" s="1"/>
  <c r="AY39" i="25" s="1"/>
  <c r="BE14" i="26"/>
  <c r="AY17" i="25" s="1"/>
  <c r="AY18" i="25" s="1"/>
  <c r="BE11" i="26"/>
  <c r="BE72" i="26"/>
  <c r="BE102" i="26"/>
  <c r="AY82" i="25" s="1"/>
  <c r="AY83" i="25" s="1"/>
  <c r="BE101" i="26"/>
  <c r="BC26" i="26"/>
  <c r="BC27" i="26"/>
  <c r="BC41" i="26"/>
  <c r="BC22" i="26"/>
  <c r="BC37" i="26"/>
  <c r="BC25" i="26"/>
  <c r="BC30" i="26"/>
  <c r="BC21" i="26"/>
  <c r="BC32" i="26"/>
  <c r="BC36" i="26"/>
  <c r="BC23" i="26"/>
  <c r="BC20" i="26"/>
  <c r="BC42" i="26"/>
  <c r="BC33" i="26"/>
  <c r="BC34" i="26"/>
  <c r="BC19" i="26"/>
  <c r="BC38" i="26"/>
  <c r="BC24" i="26"/>
  <c r="BC28" i="26"/>
  <c r="BC35" i="26"/>
  <c r="BC39" i="26"/>
  <c r="BC31" i="26"/>
  <c r="BC40" i="26"/>
  <c r="BC29" i="26"/>
  <c r="BC89" i="26"/>
  <c r="BC85" i="26"/>
  <c r="BC84" i="26"/>
  <c r="BC92" i="26"/>
  <c r="BC86" i="26"/>
  <c r="BC90" i="26"/>
  <c r="BC75" i="26"/>
  <c r="BC95" i="26"/>
  <c r="BC80" i="26"/>
  <c r="BC96" i="26"/>
  <c r="BC76" i="26"/>
  <c r="BC94" i="26"/>
  <c r="BC81" i="26"/>
  <c r="BC83" i="26"/>
  <c r="BC91" i="26"/>
  <c r="BC82" i="26"/>
  <c r="BC97" i="26"/>
  <c r="BC78" i="26"/>
  <c r="BC98" i="26"/>
  <c r="BC77" i="26"/>
  <c r="BC88" i="26"/>
  <c r="BC79" i="26"/>
  <c r="BC87" i="26"/>
  <c r="BC93" i="26"/>
  <c r="BD5" i="26"/>
  <c r="AX19" i="25"/>
  <c r="AX20" i="25" s="1"/>
  <c r="BD6" i="26"/>
  <c r="AX40" i="25"/>
  <c r="AX41" i="25" s="1"/>
  <c r="E90" i="25"/>
  <c r="BC123" i="26"/>
  <c r="BC105" i="26"/>
  <c r="BC115" i="26"/>
  <c r="BC119" i="26"/>
  <c r="BC120" i="26"/>
  <c r="BC106" i="26"/>
  <c r="BC112" i="26"/>
  <c r="BC113" i="26"/>
  <c r="BC104" i="26"/>
  <c r="BC108" i="26"/>
  <c r="BC117" i="26"/>
  <c r="BC125" i="26"/>
  <c r="BC114" i="26"/>
  <c r="BC127" i="26"/>
  <c r="BC116" i="26"/>
  <c r="BC124" i="26"/>
  <c r="BC122" i="26"/>
  <c r="BC111" i="26"/>
  <c r="BC126" i="26"/>
  <c r="BC107" i="26"/>
  <c r="BC118" i="26"/>
  <c r="BC121" i="26"/>
  <c r="BC110" i="26"/>
  <c r="BC109" i="26"/>
  <c r="AZ7" i="26"/>
  <c r="AT62" i="25"/>
  <c r="AT63" i="25" s="1"/>
  <c r="AI14" i="13"/>
  <c r="AI6" i="18"/>
  <c r="BD8" i="26"/>
  <c r="AX84" i="25"/>
  <c r="AX85" i="25" s="1"/>
  <c r="P85" i="14"/>
  <c r="AZ5" i="26"/>
  <c r="AT19" i="25"/>
  <c r="AT20" i="25" s="1"/>
  <c r="Q42" i="25"/>
  <c r="Q43" i="25" s="1"/>
  <c r="K42" i="25"/>
  <c r="K43" i="25" s="1"/>
  <c r="K7" i="25" s="1"/>
  <c r="S42" i="25"/>
  <c r="S43" i="25" s="1"/>
  <c r="E95" i="25"/>
  <c r="E96" i="25" s="1"/>
  <c r="E97" i="25" s="1"/>
  <c r="E99" i="25" s="1"/>
  <c r="E100" i="25" s="1"/>
  <c r="P21" i="25"/>
  <c r="P22" i="25" s="1"/>
  <c r="J24" i="25"/>
  <c r="J5" i="25"/>
  <c r="J25" i="25"/>
  <c r="I67" i="25"/>
  <c r="I68" i="25" s="1"/>
  <c r="I9" i="25"/>
  <c r="P42" i="25"/>
  <c r="P43" i="25" s="1"/>
  <c r="Q64" i="25"/>
  <c r="Q65" i="25" s="1"/>
  <c r="M64" i="25"/>
  <c r="M65" i="25" s="1"/>
  <c r="H24" i="25"/>
  <c r="H25" i="25" s="1"/>
  <c r="H5" i="25"/>
  <c r="H45" i="25"/>
  <c r="H46" i="25" s="1"/>
  <c r="H7" i="25"/>
  <c r="J89" i="25"/>
  <c r="J11" i="25"/>
  <c r="F67" i="25"/>
  <c r="F9" i="25"/>
  <c r="L64" i="25"/>
  <c r="L65" i="25" s="1"/>
  <c r="I89" i="25"/>
  <c r="I11" i="25"/>
  <c r="L42" i="25"/>
  <c r="L43" i="25" s="1"/>
  <c r="M86" i="25"/>
  <c r="M87" i="25" s="1"/>
  <c r="G25" i="25"/>
  <c r="G28" i="25"/>
  <c r="G29" i="25" s="1"/>
  <c r="G26" i="25"/>
  <c r="G27" i="25" s="1"/>
  <c r="L86" i="25"/>
  <c r="L87" i="25" s="1"/>
  <c r="J67" i="25"/>
  <c r="J9" i="25"/>
  <c r="Q21" i="25"/>
  <c r="Q22" i="25" s="1"/>
  <c r="K67" i="25"/>
  <c r="K68" i="25" s="1"/>
  <c r="K9" i="25"/>
  <c r="Q86" i="25"/>
  <c r="Q87" i="25" s="1"/>
  <c r="N86" i="25"/>
  <c r="N87" i="25" s="1"/>
  <c r="N64" i="25"/>
  <c r="N65" i="25" s="1"/>
  <c r="N42" i="25"/>
  <c r="N43" i="25" s="1"/>
  <c r="F89" i="25"/>
  <c r="F11" i="25"/>
  <c r="O42" i="25"/>
  <c r="O43" i="25" s="1"/>
  <c r="K89" i="25"/>
  <c r="K90" i="25" s="1"/>
  <c r="K11" i="25"/>
  <c r="G7" i="25"/>
  <c r="G45" i="25"/>
  <c r="G46" i="25" s="1"/>
  <c r="I26" i="25"/>
  <c r="I27" i="25" s="1"/>
  <c r="I28" i="25" s="1"/>
  <c r="I29" i="25" s="1"/>
  <c r="H11" i="25"/>
  <c r="H89" i="25"/>
  <c r="H90" i="25" s="1"/>
  <c r="H67" i="25"/>
  <c r="H68" i="25" s="1"/>
  <c r="H9" i="25"/>
  <c r="P86" i="25"/>
  <c r="P87" i="25" s="1"/>
  <c r="P64" i="25"/>
  <c r="P65" i="25" s="1"/>
  <c r="G89" i="25"/>
  <c r="G11" i="25"/>
  <c r="G90" i="25"/>
  <c r="O86" i="25"/>
  <c r="O87" i="25" s="1"/>
  <c r="O64" i="25"/>
  <c r="O65" i="25" s="1"/>
  <c r="K5" i="25"/>
  <c r="K24" i="25"/>
  <c r="F7" i="25"/>
  <c r="F45" i="25"/>
  <c r="O21" i="25"/>
  <c r="O22" i="25" s="1"/>
  <c r="G67" i="25"/>
  <c r="G68" i="25" s="1"/>
  <c r="G9" i="25"/>
  <c r="K45" i="25"/>
  <c r="K46" i="25" s="1"/>
  <c r="J45" i="25"/>
  <c r="J46" i="25" s="1"/>
  <c r="J7" i="25"/>
  <c r="I45" i="25"/>
  <c r="I46" i="25" s="1"/>
  <c r="I7" i="25"/>
  <c r="R42" i="25"/>
  <c r="R43" i="25" s="1"/>
  <c r="E68" i="25"/>
  <c r="E73" i="25"/>
  <c r="E74" i="25" s="1"/>
  <c r="E75" i="25" s="1"/>
  <c r="E77" i="25" s="1"/>
  <c r="E78" i="25" s="1"/>
  <c r="K46" i="26"/>
  <c r="E42" i="25" s="1"/>
  <c r="E43" i="25" s="1"/>
  <c r="E26" i="25"/>
  <c r="E27" i="25" s="1"/>
  <c r="E28" i="25" s="1"/>
  <c r="E29" i="25" s="1"/>
  <c r="E30" i="25" s="1"/>
  <c r="E31" i="25" s="1"/>
  <c r="E32" i="25" s="1"/>
  <c r="E34" i="25" s="1"/>
  <c r="E35" i="25" s="1"/>
  <c r="P19" i="24"/>
  <c r="P20" i="24" s="1"/>
  <c r="P21" i="24" s="1"/>
  <c r="P25" i="24" s="1"/>
  <c r="P27" i="24" s="1"/>
  <c r="P194" i="23"/>
  <c r="M85" i="14"/>
  <c r="F194" i="23"/>
  <c r="F19" i="24"/>
  <c r="F20" i="24" s="1"/>
  <c r="F21" i="24" s="1"/>
  <c r="F25" i="24" s="1"/>
  <c r="F27" i="24" s="1"/>
  <c r="L28" i="14"/>
  <c r="L4" i="13"/>
  <c r="L6" i="13" s="1"/>
  <c r="R3" i="11" s="1"/>
  <c r="G32" i="22"/>
  <c r="G36" i="22" s="1"/>
  <c r="O53" i="14"/>
  <c r="AO16" i="18"/>
  <c r="AC89" i="14"/>
  <c r="Q6" i="13"/>
  <c r="W3" i="11" s="1"/>
  <c r="V103" i="24"/>
  <c r="V10" i="24" s="1"/>
  <c r="U6" i="13"/>
  <c r="AA3" i="11" s="1"/>
  <c r="V6" i="13"/>
  <c r="AL89" i="14"/>
  <c r="AC58" i="14"/>
  <c r="AC59" i="14" s="1"/>
  <c r="AC60" i="14" s="1"/>
  <c r="M58" i="14"/>
  <c r="M59" i="14" s="1"/>
  <c r="M60" i="14" s="1"/>
  <c r="M62" i="14" s="1"/>
  <c r="M63" i="14" s="1"/>
  <c r="R70" i="14"/>
  <c r="R85" i="14" s="1"/>
  <c r="R52" i="14"/>
  <c r="R53" i="14" s="1"/>
  <c r="T52" i="14"/>
  <c r="T53" i="14" s="1"/>
  <c r="AA70" i="14"/>
  <c r="AA85" i="14" s="1"/>
  <c r="AA52" i="14"/>
  <c r="AA53" i="14" s="1"/>
  <c r="AH58" i="14"/>
  <c r="AH59" i="14" s="1"/>
  <c r="AH60" i="14" s="1"/>
  <c r="AH62" i="14" s="1"/>
  <c r="AH63" i="14" s="1"/>
  <c r="K70" i="14"/>
  <c r="K85" i="14" s="1"/>
  <c r="K52" i="14"/>
  <c r="K53" i="14" s="1"/>
  <c r="N54" i="14"/>
  <c r="N55" i="14" s="1"/>
  <c r="N56" i="14" s="1"/>
  <c r="N57" i="14" s="1"/>
  <c r="AH53" i="14"/>
  <c r="U54" i="14"/>
  <c r="U55" i="14" s="1"/>
  <c r="U56" i="14"/>
  <c r="U57" i="14" s="1"/>
  <c r="V54" i="14"/>
  <c r="V55" i="14" s="1"/>
  <c r="V56" i="14"/>
  <c r="V57" i="14" s="1"/>
  <c r="AD54" i="14"/>
  <c r="AD55" i="14" s="1"/>
  <c r="AD56" i="14" s="1"/>
  <c r="AD57" i="14" s="1"/>
  <c r="AB28" i="14"/>
  <c r="AB29" i="14" s="1"/>
  <c r="AB30" i="14" s="1"/>
  <c r="AB31" i="14" s="1"/>
  <c r="AB12" i="13" s="1"/>
  <c r="AB52" i="14"/>
  <c r="F54" i="14"/>
  <c r="F55" i="14" s="1"/>
  <c r="F56" i="14" s="1"/>
  <c r="F57" i="14" s="1"/>
  <c r="W54" i="14"/>
  <c r="W55" i="14" s="1"/>
  <c r="W56" i="14" s="1"/>
  <c r="W57" i="14" s="1"/>
  <c r="AI70" i="14"/>
  <c r="AI52" i="14"/>
  <c r="BG54" i="14"/>
  <c r="BG55" i="14" s="1"/>
  <c r="BG56" i="14" s="1"/>
  <c r="BG57" i="14" s="1"/>
  <c r="G54" i="14"/>
  <c r="G55" i="14" s="1"/>
  <c r="G56" i="14" s="1"/>
  <c r="G57" i="14" s="1"/>
  <c r="AF54" i="14"/>
  <c r="AF55" i="14" s="1"/>
  <c r="AF56" i="14" s="1"/>
  <c r="AF57" i="14" s="1"/>
  <c r="H54" i="14"/>
  <c r="H55" i="14" s="1"/>
  <c r="H56" i="14" s="1"/>
  <c r="H57" i="14" s="1"/>
  <c r="I54" i="14"/>
  <c r="I55" i="14" s="1"/>
  <c r="I56" i="14" s="1"/>
  <c r="I57" i="14" s="1"/>
  <c r="Y54" i="14"/>
  <c r="Y55" i="14" s="1"/>
  <c r="Y56" i="14" s="1"/>
  <c r="Y57" i="14" s="1"/>
  <c r="AE58" i="14"/>
  <c r="AE59" i="14" s="1"/>
  <c r="AE60" i="14" s="1"/>
  <c r="AE62" i="14" s="1"/>
  <c r="AE63" i="14" s="1"/>
  <c r="J4" i="13"/>
  <c r="J52" i="14"/>
  <c r="J53" i="14" s="1"/>
  <c r="AE53" i="14"/>
  <c r="X54" i="14"/>
  <c r="X55" i="14" s="1"/>
  <c r="X56" i="14" s="1"/>
  <c r="X57" i="14" s="1"/>
  <c r="P54" i="14"/>
  <c r="P55" i="14" s="1"/>
  <c r="P56" i="14" s="1"/>
  <c r="P57" i="14" s="1"/>
  <c r="Z54" i="14"/>
  <c r="Z55" i="14" s="1"/>
  <c r="Z56" i="14" s="1"/>
  <c r="Z57" i="14" s="1"/>
  <c r="P53" i="14"/>
  <c r="AA4" i="13"/>
  <c r="L53" i="14"/>
  <c r="L54" i="14"/>
  <c r="L55" i="14" s="1"/>
  <c r="L56" i="14" s="1"/>
  <c r="L57" i="14" s="1"/>
  <c r="S54" i="14"/>
  <c r="S55" i="14" s="1"/>
  <c r="S56" i="14"/>
  <c r="S57" i="14" s="1"/>
  <c r="AG54" i="14"/>
  <c r="AG55" i="14" s="1"/>
  <c r="AG56" i="14" s="1"/>
  <c r="AG57" i="14" s="1"/>
  <c r="AA28" i="14"/>
  <c r="AA29" i="14" s="1"/>
  <c r="AA30" i="14" s="1"/>
  <c r="AA31" i="14" s="1"/>
  <c r="AA12" i="13" s="1"/>
  <c r="O58" i="14"/>
  <c r="O59" i="14" s="1"/>
  <c r="O60" i="14" s="1"/>
  <c r="O62" i="14" s="1"/>
  <c r="O63" i="14" s="1"/>
  <c r="Q56" i="14"/>
  <c r="Q57" i="14" s="1"/>
  <c r="Q54" i="14"/>
  <c r="Q55" i="14" s="1"/>
  <c r="E33" i="22"/>
  <c r="E34" i="22" s="1"/>
  <c r="E36" i="22" s="1"/>
  <c r="T114" i="14"/>
  <c r="Y51" i="23"/>
  <c r="E28" i="14"/>
  <c r="E29" i="14" s="1"/>
  <c r="E30" i="14" s="1"/>
  <c r="E31" i="14" s="1"/>
  <c r="E12" i="13" s="1"/>
  <c r="J18" i="22"/>
  <c r="Q90" i="14"/>
  <c r="Q91" i="14" s="1"/>
  <c r="E4" i="24"/>
  <c r="E52" i="14"/>
  <c r="AE33" i="22"/>
  <c r="AE34" i="22" s="1"/>
  <c r="AE36" i="22" s="1"/>
  <c r="Y89" i="14"/>
  <c r="U89" i="14"/>
  <c r="AE89" i="14"/>
  <c r="BG90" i="14"/>
  <c r="BG91" i="14" s="1"/>
  <c r="AB32" i="22"/>
  <c r="AB36" i="22" s="1"/>
  <c r="AA33" i="22"/>
  <c r="AA34" i="22" s="1"/>
  <c r="AA36" i="22" s="1"/>
  <c r="K33" i="22"/>
  <c r="K34" i="22" s="1"/>
  <c r="K36" i="22" s="1"/>
  <c r="AI84" i="14"/>
  <c r="AI87" i="14" s="1"/>
  <c r="AI88" i="14" s="1"/>
  <c r="AI90" i="14" s="1"/>
  <c r="J263" i="21"/>
  <c r="X32" i="22"/>
  <c r="X36" i="22" s="1"/>
  <c r="AF85" i="14"/>
  <c r="J127" i="21"/>
  <c r="AF87" i="14"/>
  <c r="AF88" i="14" s="1"/>
  <c r="AF89" i="14" s="1"/>
  <c r="J168" i="21"/>
  <c r="AD85" i="14"/>
  <c r="AD87" i="14"/>
  <c r="AD88" i="14" s="1"/>
  <c r="AD90" i="14" s="1"/>
  <c r="AD114" i="14"/>
  <c r="J87" i="14"/>
  <c r="J88" i="14" s="1"/>
  <c r="J90" i="14" s="1"/>
  <c r="J114" i="14"/>
  <c r="Y3" i="21"/>
  <c r="Y7" i="21" s="1"/>
  <c r="Y261" i="21" s="1"/>
  <c r="V90" i="14"/>
  <c r="V89" i="14"/>
  <c r="U3" i="15"/>
  <c r="U6" i="15" s="1"/>
  <c r="U32" i="15" s="1"/>
  <c r="U33" i="15" s="1"/>
  <c r="U34" i="15" s="1"/>
  <c r="U35" i="15" s="1"/>
  <c r="K89" i="14"/>
  <c r="K90" i="14"/>
  <c r="I89" i="14"/>
  <c r="I90" i="14"/>
  <c r="AA89" i="14"/>
  <c r="AA90" i="14"/>
  <c r="K28" i="14"/>
  <c r="K29" i="14" s="1"/>
  <c r="K30" i="14" s="1"/>
  <c r="K31" i="14" s="1"/>
  <c r="K12" i="13" s="1"/>
  <c r="G18" i="22"/>
  <c r="G19" i="22" s="1"/>
  <c r="G21" i="22" s="1"/>
  <c r="G22" i="22" s="1"/>
  <c r="L114" i="14"/>
  <c r="K4" i="13"/>
  <c r="L87" i="14"/>
  <c r="L88" i="14" s="1"/>
  <c r="L90" i="14" s="1"/>
  <c r="M90" i="14"/>
  <c r="M89" i="14"/>
  <c r="AO92" i="14"/>
  <c r="AO91" i="14"/>
  <c r="AG32" i="22"/>
  <c r="AG36" i="22" s="1"/>
  <c r="AG87" i="14"/>
  <c r="AG88" i="14" s="1"/>
  <c r="AG89" i="14" s="1"/>
  <c r="H90" i="14"/>
  <c r="H89" i="14"/>
  <c r="AG18" i="22"/>
  <c r="AG19" i="22" s="1"/>
  <c r="S32" i="22"/>
  <c r="S36" i="22" s="1"/>
  <c r="W87" i="14"/>
  <c r="W88" i="14" s="1"/>
  <c r="W85" i="14"/>
  <c r="W114" i="14"/>
  <c r="AG85" i="14"/>
  <c r="R90" i="14"/>
  <c r="R89" i="14"/>
  <c r="AB87" i="14"/>
  <c r="AB88" i="14" s="1"/>
  <c r="AB114" i="14"/>
  <c r="P89" i="14"/>
  <c r="Z89" i="14"/>
  <c r="Z90" i="14"/>
  <c r="G90" i="14"/>
  <c r="G89" i="14"/>
  <c r="W18" i="22"/>
  <c r="W19" i="22" s="1"/>
  <c r="W20" i="22" s="1"/>
  <c r="G194" i="23"/>
  <c r="AN87" i="23"/>
  <c r="AN88" i="23" s="1"/>
  <c r="AN97" i="23" s="1"/>
  <c r="M18" i="22"/>
  <c r="M19" i="22" s="1"/>
  <c r="M21" i="22" s="1"/>
  <c r="M22" i="22" s="1"/>
  <c r="AA49" i="23"/>
  <c r="AA50" i="23" s="1"/>
  <c r="AA58" i="23" s="1"/>
  <c r="AL124" i="23"/>
  <c r="AL125" i="23" s="1"/>
  <c r="U49" i="23"/>
  <c r="U50" i="23" s="1"/>
  <c r="U59" i="23" s="1"/>
  <c r="O49" i="23"/>
  <c r="O50" i="23" s="1"/>
  <c r="O57" i="23" s="1"/>
  <c r="AL128" i="23"/>
  <c r="O51" i="23"/>
  <c r="F96" i="14"/>
  <c r="F97" i="14" s="1"/>
  <c r="F101" i="14" s="1"/>
  <c r="F105" i="14" s="1"/>
  <c r="AL92" i="14"/>
  <c r="AL91" i="14"/>
  <c r="AM92" i="14"/>
  <c r="AM91" i="14"/>
  <c r="T90" i="14"/>
  <c r="T89" i="14"/>
  <c r="AH91" i="14"/>
  <c r="AH92" i="14"/>
  <c r="AN89" i="14"/>
  <c r="AN90" i="14"/>
  <c r="N94" i="14"/>
  <c r="N95" i="14" s="1"/>
  <c r="N93" i="14"/>
  <c r="Y92" i="14"/>
  <c r="Y91" i="14"/>
  <c r="AE91" i="14"/>
  <c r="AE92" i="14"/>
  <c r="U91" i="14"/>
  <c r="U92" i="14"/>
  <c r="X87" i="14"/>
  <c r="X88" i="14" s="1"/>
  <c r="X114" i="14"/>
  <c r="X85" i="14"/>
  <c r="AK93" i="14"/>
  <c r="AK94" i="14"/>
  <c r="AK95" i="14" s="1"/>
  <c r="AC91" i="14"/>
  <c r="AC92" i="14"/>
  <c r="E87" i="14"/>
  <c r="E88" i="14" s="1"/>
  <c r="E90" i="14" s="1"/>
  <c r="E114" i="14"/>
  <c r="O90" i="14"/>
  <c r="O89" i="14"/>
  <c r="P91" i="14"/>
  <c r="P92" i="14"/>
  <c r="S90" i="14"/>
  <c r="S89" i="14"/>
  <c r="AA15" i="22"/>
  <c r="AA18" i="22" s="1"/>
  <c r="S49" i="23"/>
  <c r="S50" i="23" s="1"/>
  <c r="S59" i="23" s="1"/>
  <c r="K15" i="22"/>
  <c r="K18" i="22" s="1"/>
  <c r="K19" i="22" s="1"/>
  <c r="Y32" i="22"/>
  <c r="Y36" i="22" s="1"/>
  <c r="AE18" i="22"/>
  <c r="AE19" i="22" s="1"/>
  <c r="AE21" i="22" s="1"/>
  <c r="AE22" i="22" s="1"/>
  <c r="I18" i="22"/>
  <c r="I19" i="22" s="1"/>
  <c r="I21" i="22" s="1"/>
  <c r="I22" i="22" s="1"/>
  <c r="Y49" i="23"/>
  <c r="Y50" i="23" s="1"/>
  <c r="Y58" i="23" s="1"/>
  <c r="AH18" i="22"/>
  <c r="AH19" i="22" s="1"/>
  <c r="AH20" i="22" s="1"/>
  <c r="S53" i="23"/>
  <c r="S55" i="23" s="1"/>
  <c r="Z15" i="22"/>
  <c r="Z18" i="22" s="1"/>
  <c r="AB23" i="24"/>
  <c r="K49" i="23"/>
  <c r="K50" i="23" s="1"/>
  <c r="F30" i="15"/>
  <c r="F38" i="15" s="1"/>
  <c r="F39" i="15" s="1"/>
  <c r="F40" i="15" s="1"/>
  <c r="F41" i="15" s="1"/>
  <c r="W33" i="22"/>
  <c r="W34" i="22" s="1"/>
  <c r="W36" i="22" s="1"/>
  <c r="K53" i="23"/>
  <c r="K54" i="23" s="1"/>
  <c r="J28" i="14"/>
  <c r="J29" i="14" s="1"/>
  <c r="J30" i="14" s="1"/>
  <c r="J31" i="14" s="1"/>
  <c r="J12" i="13" s="1"/>
  <c r="BG15" i="22"/>
  <c r="BG18" i="22" s="1"/>
  <c r="E18" i="22"/>
  <c r="E19" i="22" s="1"/>
  <c r="E21" i="22" s="1"/>
  <c r="E22" i="22" s="1"/>
  <c r="M32" i="22"/>
  <c r="M36" i="22" s="1"/>
  <c r="Z3" i="21"/>
  <c r="Z7" i="21" s="1"/>
  <c r="Z301" i="21" s="1"/>
  <c r="W3" i="21"/>
  <c r="W7" i="21" s="1"/>
  <c r="W165" i="21" s="1"/>
  <c r="X18" i="22"/>
  <c r="X19" i="22" s="1"/>
  <c r="X21" i="22" s="1"/>
  <c r="X22" i="22" s="1"/>
  <c r="S3" i="15"/>
  <c r="S6" i="15" s="1"/>
  <c r="S32" i="15" s="1"/>
  <c r="S33" i="15" s="1"/>
  <c r="S34" i="15" s="1"/>
  <c r="AB18" i="22"/>
  <c r="AB19" i="22" s="1"/>
  <c r="V3" i="15"/>
  <c r="V6" i="15" s="1"/>
  <c r="V32" i="15" s="1"/>
  <c r="V33" i="15" s="1"/>
  <c r="V34" i="15" s="1"/>
  <c r="O23" i="24"/>
  <c r="V51" i="23"/>
  <c r="AB3" i="11"/>
  <c r="V49" i="23"/>
  <c r="V50" i="23" s="1"/>
  <c r="V59" i="23" s="1"/>
  <c r="I33" i="22"/>
  <c r="I34" i="22" s="1"/>
  <c r="I36" i="22" s="1"/>
  <c r="AD32" i="22"/>
  <c r="AD36" i="22" s="1"/>
  <c r="AC18" i="22"/>
  <c r="AC19" i="22" s="1"/>
  <c r="AC20" i="22" s="1"/>
  <c r="F8" i="15"/>
  <c r="L5" i="11" s="1"/>
  <c r="F10" i="15"/>
  <c r="L6" i="11" s="1"/>
  <c r="E32" i="24"/>
  <c r="E34" i="24" s="1"/>
  <c r="E35" i="24" s="1"/>
  <c r="E36" i="24" s="1"/>
  <c r="E37" i="24" s="1"/>
  <c r="F12" i="15"/>
  <c r="L7" i="11" s="1"/>
  <c r="F14" i="15"/>
  <c r="L8" i="11" s="1"/>
  <c r="AD15" i="22"/>
  <c r="AD18" i="22" s="1"/>
  <c r="AD19" i="22" s="1"/>
  <c r="F16" i="15"/>
  <c r="L9" i="11" s="1"/>
  <c r="Z23" i="24"/>
  <c r="F18" i="15"/>
  <c r="L10" i="11" s="1"/>
  <c r="AE194" i="23"/>
  <c r="F20" i="15"/>
  <c r="L11" i="11" s="1"/>
  <c r="F9" i="13"/>
  <c r="BG33" i="22"/>
  <c r="BG34" i="22" s="1"/>
  <c r="BG36" i="22" s="1"/>
  <c r="L4" i="11"/>
  <c r="Z29" i="24"/>
  <c r="T86" i="23"/>
  <c r="T87" i="23" s="1"/>
  <c r="T88" i="23" s="1"/>
  <c r="AA53" i="23"/>
  <c r="AA55" i="23" s="1"/>
  <c r="E23" i="24"/>
  <c r="E31" i="24" s="1"/>
  <c r="J129" i="21"/>
  <c r="J292" i="21"/>
  <c r="J200" i="21"/>
  <c r="J241" i="21"/>
  <c r="J267" i="21"/>
  <c r="J121" i="21"/>
  <c r="J192" i="23"/>
  <c r="J196" i="23" s="1"/>
  <c r="J198" i="23" s="1"/>
  <c r="J201" i="21"/>
  <c r="J294" i="21"/>
  <c r="J101" i="21"/>
  <c r="AA19" i="24"/>
  <c r="AA20" i="24" s="1"/>
  <c r="K194" i="23"/>
  <c r="Z32" i="22"/>
  <c r="Z36" i="22" s="1"/>
  <c r="AN89" i="23"/>
  <c r="AH123" i="23"/>
  <c r="AH128" i="23" s="1"/>
  <c r="M192" i="23"/>
  <c r="M196" i="23" s="1"/>
  <c r="M198" i="23" s="1"/>
  <c r="AI189" i="23"/>
  <c r="AI190" i="23" s="1"/>
  <c r="AI191" i="23" s="1"/>
  <c r="AI192" i="23" s="1"/>
  <c r="AI196" i="23" s="1"/>
  <c r="AI198" i="23" s="1"/>
  <c r="AM158" i="23"/>
  <c r="AM159" i="23" s="1"/>
  <c r="K19" i="24"/>
  <c r="K20" i="24" s="1"/>
  <c r="K21" i="24" s="1"/>
  <c r="K25" i="24" s="1"/>
  <c r="AK58" i="23"/>
  <c r="AK59" i="23"/>
  <c r="G53" i="23"/>
  <c r="G54" i="23" s="1"/>
  <c r="AG23" i="24"/>
  <c r="AG31" i="24" s="1"/>
  <c r="G51" i="23"/>
  <c r="Y18" i="22"/>
  <c r="Y19" i="22" s="1"/>
  <c r="Y20" i="22" s="1"/>
  <c r="U51" i="23"/>
  <c r="S103" i="24"/>
  <c r="S10" i="24" s="1"/>
  <c r="AG32" i="24"/>
  <c r="AG33" i="24" s="1"/>
  <c r="J261" i="21"/>
  <c r="J273" i="21"/>
  <c r="J152" i="21"/>
  <c r="J172" i="21"/>
  <c r="J268" i="21"/>
  <c r="J144" i="21"/>
  <c r="J162" i="21"/>
  <c r="J266" i="21"/>
  <c r="J113" i="21"/>
  <c r="J198" i="21"/>
  <c r="J221" i="21"/>
  <c r="J120" i="21"/>
  <c r="AB4" i="13"/>
  <c r="J307" i="21"/>
  <c r="J270" i="21"/>
  <c r="J190" i="21"/>
  <c r="J248" i="21"/>
  <c r="J291" i="21"/>
  <c r="J133" i="21"/>
  <c r="J260" i="21"/>
  <c r="J259" i="21"/>
  <c r="J153" i="21"/>
  <c r="J246" i="21"/>
  <c r="J303" i="21"/>
  <c r="J140" i="21"/>
  <c r="AK158" i="23"/>
  <c r="AK159" i="23" s="1"/>
  <c r="AK162" i="23"/>
  <c r="AK160" i="23"/>
  <c r="J118" i="21"/>
  <c r="J154" i="21"/>
  <c r="J142" i="21"/>
  <c r="J284" i="21"/>
  <c r="J116" i="21"/>
  <c r="J151" i="21"/>
  <c r="J220" i="21"/>
  <c r="J96" i="21"/>
  <c r="J192" i="21"/>
  <c r="J242" i="21"/>
  <c r="J8" i="21"/>
  <c r="J34" i="21" s="1"/>
  <c r="J125" i="21"/>
  <c r="AK54" i="23"/>
  <c r="AK55" i="23"/>
  <c r="AK57" i="23"/>
  <c r="J105" i="21"/>
  <c r="J280" i="21"/>
  <c r="J181" i="21"/>
  <c r="J228" i="21"/>
  <c r="J170" i="21"/>
  <c r="J155" i="21"/>
  <c r="J237" i="21"/>
  <c r="J111" i="21"/>
  <c r="J186" i="21"/>
  <c r="J217" i="21"/>
  <c r="J100" i="21"/>
  <c r="J141" i="21"/>
  <c r="J112" i="21"/>
  <c r="J145" i="21"/>
  <c r="J254" i="21"/>
  <c r="J289" i="21"/>
  <c r="J174" i="21"/>
  <c r="J206" i="21"/>
  <c r="J256" i="21"/>
  <c r="J189" i="21"/>
  <c r="J165" i="21"/>
  <c r="J282" i="21"/>
  <c r="J119" i="21"/>
  <c r="J169" i="21"/>
  <c r="U15" i="22"/>
  <c r="U18" i="22" s="1"/>
  <c r="U19" i="22" s="1"/>
  <c r="J183" i="21"/>
  <c r="J276" i="21"/>
  <c r="J264" i="21"/>
  <c r="J296" i="21"/>
  <c r="J132" i="21"/>
  <c r="J238" i="21"/>
  <c r="J275" i="21"/>
  <c r="J136" i="21"/>
  <c r="J279" i="21"/>
  <c r="J290" i="21"/>
  <c r="J124" i="21"/>
  <c r="J173" i="21"/>
  <c r="J148" i="21"/>
  <c r="J161" i="21"/>
  <c r="J283" i="21"/>
  <c r="J108" i="21"/>
  <c r="J184" i="21"/>
  <c r="J197" i="21"/>
  <c r="J95" i="21"/>
  <c r="J178" i="21"/>
  <c r="J255" i="21"/>
  <c r="J99" i="21"/>
  <c r="J139" i="21"/>
  <c r="J179" i="21"/>
  <c r="T123" i="23"/>
  <c r="T124" i="23" s="1"/>
  <c r="T125" i="23" s="1"/>
  <c r="X194" i="23"/>
  <c r="N15" i="22"/>
  <c r="N18" i="22" s="1"/>
  <c r="N19" i="22" s="1"/>
  <c r="N20" i="22" s="1"/>
  <c r="J272" i="21"/>
  <c r="J265" i="21"/>
  <c r="J301" i="21"/>
  <c r="J146" i="21"/>
  <c r="J147" i="21"/>
  <c r="J300" i="21"/>
  <c r="J137" i="21"/>
  <c r="J182" i="21"/>
  <c r="J211" i="21"/>
  <c r="J117" i="21"/>
  <c r="J164" i="21"/>
  <c r="J222" i="21"/>
  <c r="E70" i="14"/>
  <c r="E85" i="14" s="1"/>
  <c r="AB194" i="23"/>
  <c r="K4" i="24"/>
  <c r="W190" i="23"/>
  <c r="W191" i="23" s="1"/>
  <c r="W192" i="23" s="1"/>
  <c r="W196" i="23" s="1"/>
  <c r="W198" i="23" s="1"/>
  <c r="J102" i="21"/>
  <c r="J156" i="21"/>
  <c r="J209" i="21"/>
  <c r="J247" i="21"/>
  <c r="J159" i="21"/>
  <c r="J199" i="21"/>
  <c r="J249" i="21"/>
  <c r="J208" i="21"/>
  <c r="J167" i="21"/>
  <c r="J253" i="21"/>
  <c r="J123" i="21"/>
  <c r="J219" i="21"/>
  <c r="J195" i="21"/>
  <c r="J110" i="21"/>
  <c r="J278" i="21"/>
  <c r="J304" i="21"/>
  <c r="J308" i="21"/>
  <c r="J131" i="21"/>
  <c r="J212" i="21"/>
  <c r="J245" i="21"/>
  <c r="J135" i="21"/>
  <c r="J205" i="21"/>
  <c r="J288" i="21"/>
  <c r="J176" i="21"/>
  <c r="J175" i="21"/>
  <c r="J234" i="21"/>
  <c r="J160" i="21"/>
  <c r="J166" i="21"/>
  <c r="J107" i="21"/>
  <c r="J104" i="21"/>
  <c r="J138" i="21"/>
  <c r="J187" i="21"/>
  <c r="J94" i="21"/>
  <c r="J223" i="21"/>
  <c r="J299" i="21"/>
  <c r="J98" i="21"/>
  <c r="J180" i="21"/>
  <c r="J202" i="21"/>
  <c r="J302" i="21"/>
  <c r="AF190" i="23"/>
  <c r="AF191" i="23" s="1"/>
  <c r="AF192" i="23" s="1"/>
  <c r="AF196" i="23" s="1"/>
  <c r="AF198" i="23" s="1"/>
  <c r="J177" i="21"/>
  <c r="J236" i="21"/>
  <c r="J150" i="21"/>
  <c r="J114" i="21"/>
  <c r="J191" i="21"/>
  <c r="J287" i="21"/>
  <c r="J109" i="21"/>
  <c r="J196" i="21"/>
  <c r="J207" i="21"/>
  <c r="J115" i="21"/>
  <c r="J203" i="21"/>
  <c r="J258" i="21"/>
  <c r="J274" i="21"/>
  <c r="T157" i="23"/>
  <c r="T158" i="23" s="1"/>
  <c r="T159" i="23" s="1"/>
  <c r="T32" i="22"/>
  <c r="T36" i="22" s="1"/>
  <c r="I190" i="23"/>
  <c r="I191" i="23" s="1"/>
  <c r="I192" i="23" s="1"/>
  <c r="I196" i="23" s="1"/>
  <c r="I198" i="23" s="1"/>
  <c r="J185" i="21"/>
  <c r="J126" i="21"/>
  <c r="J281" i="21"/>
  <c r="J143" i="21"/>
  <c r="J188" i="21"/>
  <c r="J311" i="21"/>
  <c r="J86" i="21" s="1"/>
  <c r="J204" i="21"/>
  <c r="J213" i="21"/>
  <c r="J293" i="21"/>
  <c r="J122" i="21"/>
  <c r="J171" i="21"/>
  <c r="J227" i="21"/>
  <c r="J214" i="21"/>
  <c r="J271" i="21"/>
  <c r="J106" i="21"/>
  <c r="J130" i="21"/>
  <c r="J250" i="21"/>
  <c r="J231" i="21"/>
  <c r="J71" i="21" s="1"/>
  <c r="J134" i="21"/>
  <c r="J226" i="21"/>
  <c r="J269" i="21"/>
  <c r="J149" i="21"/>
  <c r="J262" i="21"/>
  <c r="J295" i="21"/>
  <c r="J235" i="21"/>
  <c r="J128" i="21"/>
  <c r="J103" i="21"/>
  <c r="J210" i="21"/>
  <c r="J277" i="21"/>
  <c r="J93" i="21"/>
  <c r="J163" i="21"/>
  <c r="J252" i="21"/>
  <c r="J97" i="21"/>
  <c r="J218" i="21"/>
  <c r="J251" i="21"/>
  <c r="W157" i="23"/>
  <c r="W160" i="23" s="1"/>
  <c r="Q15" i="22"/>
  <c r="Q18" i="22" s="1"/>
  <c r="AC19" i="24"/>
  <c r="AC20" i="24" s="1"/>
  <c r="AC21" i="24" s="1"/>
  <c r="AC25" i="24" s="1"/>
  <c r="AC27" i="24" s="1"/>
  <c r="AN158" i="23"/>
  <c r="AN159" i="23" s="1"/>
  <c r="AN160" i="23"/>
  <c r="AN162" i="23"/>
  <c r="AA86" i="23"/>
  <c r="AA89" i="23" s="1"/>
  <c r="L157" i="23"/>
  <c r="L160" i="23" s="1"/>
  <c r="K86" i="23"/>
  <c r="K89" i="23" s="1"/>
  <c r="AM162" i="23"/>
  <c r="AK91" i="23"/>
  <c r="AK89" i="23"/>
  <c r="AK87" i="23"/>
  <c r="AK88" i="23" s="1"/>
  <c r="E123" i="23"/>
  <c r="E126" i="23" s="1"/>
  <c r="AM126" i="23"/>
  <c r="AM124" i="23"/>
  <c r="AM125" i="23" s="1"/>
  <c r="AM128" i="23"/>
  <c r="W23" i="24"/>
  <c r="V33" i="22"/>
  <c r="V34" i="22" s="1"/>
  <c r="V36" i="22" s="1"/>
  <c r="AL59" i="23"/>
  <c r="AL58" i="23"/>
  <c r="AL57" i="23"/>
  <c r="Z123" i="23"/>
  <c r="Z128" i="23" s="1"/>
  <c r="AA4" i="24"/>
  <c r="X32" i="24"/>
  <c r="X33" i="24" s="1"/>
  <c r="X29" i="24"/>
  <c r="T15" i="22"/>
  <c r="T18" i="22" s="1"/>
  <c r="T19" i="22" s="1"/>
  <c r="T20" i="22" s="1"/>
  <c r="AL160" i="23"/>
  <c r="AL158" i="23"/>
  <c r="AL159" i="23" s="1"/>
  <c r="AL162" i="23"/>
  <c r="S157" i="23"/>
  <c r="S160" i="23" s="1"/>
  <c r="E157" i="23"/>
  <c r="E162" i="23" s="1"/>
  <c r="AC157" i="23"/>
  <c r="AC162" i="23" s="1"/>
  <c r="AF123" i="23"/>
  <c r="AF126" i="23" s="1"/>
  <c r="AM91" i="23"/>
  <c r="AM89" i="23"/>
  <c r="AM87" i="23"/>
  <c r="AM88" i="23" s="1"/>
  <c r="AK128" i="23"/>
  <c r="AK126" i="23"/>
  <c r="AK124" i="23"/>
  <c r="AK125" i="23" s="1"/>
  <c r="T70" i="14"/>
  <c r="T85" i="14" s="1"/>
  <c r="T4" i="24"/>
  <c r="T4" i="13"/>
  <c r="T28" i="14"/>
  <c r="T29" i="14" s="1"/>
  <c r="T30" i="14" s="1"/>
  <c r="T31" i="14" s="1"/>
  <c r="T12" i="13" s="1"/>
  <c r="AL89" i="23"/>
  <c r="AL91" i="23"/>
  <c r="AL87" i="23"/>
  <c r="AL88" i="23" s="1"/>
  <c r="AN59" i="23"/>
  <c r="AN58" i="23"/>
  <c r="AN57" i="23"/>
  <c r="AN126" i="23"/>
  <c r="AN128" i="23"/>
  <c r="AN124" i="23"/>
  <c r="AN125" i="23" s="1"/>
  <c r="Q32" i="22"/>
  <c r="Q36" i="22" s="1"/>
  <c r="AN55" i="23"/>
  <c r="AN54" i="23"/>
  <c r="J123" i="23"/>
  <c r="J126" i="23" s="1"/>
  <c r="BG157" i="23"/>
  <c r="BG160" i="23" s="1"/>
  <c r="R32" i="22"/>
  <c r="R36" i="22" s="1"/>
  <c r="Z49" i="23"/>
  <c r="Z50" i="23" s="1"/>
  <c r="Z57" i="23" s="1"/>
  <c r="Z53" i="23"/>
  <c r="Z55" i="23" s="1"/>
  <c r="AM59" i="23"/>
  <c r="AM57" i="23"/>
  <c r="AM58" i="23"/>
  <c r="R4" i="24"/>
  <c r="R103" i="24" s="1"/>
  <c r="R10" i="24" s="1"/>
  <c r="AH86" i="23"/>
  <c r="AH91" i="23" s="1"/>
  <c r="AB123" i="23"/>
  <c r="AB128" i="23" s="1"/>
  <c r="Q123" i="23"/>
  <c r="Q124" i="23" s="1"/>
  <c r="Q125" i="23" s="1"/>
  <c r="AM54" i="23"/>
  <c r="AM55" i="23"/>
  <c r="W32" i="24"/>
  <c r="W29" i="24"/>
  <c r="R4" i="13"/>
  <c r="R6" i="13" s="1"/>
  <c r="X3" i="11" s="1"/>
  <c r="H157" i="23"/>
  <c r="H160" i="23" s="1"/>
  <c r="L190" i="23"/>
  <c r="L191" i="23" s="1"/>
  <c r="L192" i="23" s="1"/>
  <c r="L196" i="23" s="1"/>
  <c r="L198" i="23" s="1"/>
  <c r="U3" i="21"/>
  <c r="U7" i="21" s="1"/>
  <c r="U294" i="21" s="1"/>
  <c r="O33" i="22"/>
  <c r="O34" i="22" s="1"/>
  <c r="O36" i="22" s="1"/>
  <c r="I86" i="23"/>
  <c r="I89" i="23" s="1"/>
  <c r="AB86" i="23"/>
  <c r="AB87" i="23" s="1"/>
  <c r="AB88" i="23" s="1"/>
  <c r="P15" i="22"/>
  <c r="P18" i="22" s="1"/>
  <c r="P19" i="22" s="1"/>
  <c r="P21" i="22" s="1"/>
  <c r="P22" i="22" s="1"/>
  <c r="Y123" i="23"/>
  <c r="Y124" i="23" s="1"/>
  <c r="Y125" i="23" s="1"/>
  <c r="M19" i="24"/>
  <c r="M20" i="24" s="1"/>
  <c r="M21" i="24" s="1"/>
  <c r="M25" i="24" s="1"/>
  <c r="M27" i="24" s="1"/>
  <c r="M29" i="24" s="1"/>
  <c r="Q3" i="15"/>
  <c r="Q6" i="15" s="1"/>
  <c r="Q32" i="15" s="1"/>
  <c r="Q33" i="15" s="1"/>
  <c r="Q34" i="15" s="1"/>
  <c r="Q35" i="15" s="1"/>
  <c r="BG23" i="24"/>
  <c r="AF21" i="24"/>
  <c r="AP69" i="14"/>
  <c r="AP11" i="14"/>
  <c r="W86" i="23"/>
  <c r="W87" i="23" s="1"/>
  <c r="W88" i="23" s="1"/>
  <c r="X86" i="23"/>
  <c r="X89" i="23" s="1"/>
  <c r="AE123" i="23"/>
  <c r="AE126" i="23" s="1"/>
  <c r="BG123" i="23"/>
  <c r="BG126" i="23" s="1"/>
  <c r="V157" i="23"/>
  <c r="V162" i="23" s="1"/>
  <c r="X23" i="24"/>
  <c r="R28" i="14"/>
  <c r="R29" i="14" s="1"/>
  <c r="R30" i="14" s="1"/>
  <c r="R31" i="14" s="1"/>
  <c r="R12" i="13" s="1"/>
  <c r="X157" i="23"/>
  <c r="X158" i="23" s="1"/>
  <c r="X159" i="23" s="1"/>
  <c r="E86" i="23"/>
  <c r="E89" i="23" s="1"/>
  <c r="AN92" i="23"/>
  <c r="AN93" i="23"/>
  <c r="J4" i="24"/>
  <c r="J70" i="14"/>
  <c r="J85" i="14" s="1"/>
  <c r="L4" i="24"/>
  <c r="L70" i="14"/>
  <c r="L85" i="14" s="1"/>
  <c r="U62" i="24"/>
  <c r="U9" i="24" s="1"/>
  <c r="AB4" i="24"/>
  <c r="AB70" i="14"/>
  <c r="AB85" i="14" s="1"/>
  <c r="E190" i="23"/>
  <c r="E191" i="23" s="1"/>
  <c r="E192" i="23" s="1"/>
  <c r="E196" i="23" s="1"/>
  <c r="E198" i="23" s="1"/>
  <c r="G19" i="24"/>
  <c r="G20" i="24" s="1"/>
  <c r="G21" i="24" s="1"/>
  <c r="G25" i="24" s="1"/>
  <c r="G27" i="24" s="1"/>
  <c r="R15" i="22"/>
  <c r="R18" i="22" s="1"/>
  <c r="R19" i="22" s="1"/>
  <c r="R20" i="22" s="1"/>
  <c r="R24" i="22" s="1"/>
  <c r="R5" i="22" s="1"/>
  <c r="R7" i="13" s="1"/>
  <c r="L19" i="24"/>
  <c r="L20" i="24" s="1"/>
  <c r="L21" i="24" s="1"/>
  <c r="L25" i="24" s="1"/>
  <c r="L27" i="24" s="1"/>
  <c r="AI118" i="23"/>
  <c r="AI114" i="23"/>
  <c r="AI115" i="23" s="1"/>
  <c r="AI116" i="23"/>
  <c r="AI117" i="23"/>
  <c r="O123" i="23"/>
  <c r="U55" i="23"/>
  <c r="U54" i="23"/>
  <c r="AE86" i="23"/>
  <c r="P123" i="23"/>
  <c r="AI152" i="23"/>
  <c r="AI151" i="23"/>
  <c r="AI148" i="23"/>
  <c r="AI149" i="23" s="1"/>
  <c r="AI150" i="23"/>
  <c r="J157" i="23"/>
  <c r="H51" i="23"/>
  <c r="H53" i="23"/>
  <c r="H49" i="23"/>
  <c r="H50" i="23" s="1"/>
  <c r="N123" i="23"/>
  <c r="W123" i="23"/>
  <c r="Y19" i="24"/>
  <c r="Y20" i="24" s="1"/>
  <c r="Y21" i="24" s="1"/>
  <c r="Y25" i="24" s="1"/>
  <c r="Y27" i="24" s="1"/>
  <c r="S86" i="23"/>
  <c r="AC123" i="23"/>
  <c r="BG32" i="24"/>
  <c r="BG29" i="24"/>
  <c r="V123" i="23"/>
  <c r="BG190" i="23"/>
  <c r="BG191" i="23" s="1"/>
  <c r="BG192" i="23" s="1"/>
  <c r="BG196" i="23" s="1"/>
  <c r="BG198" i="23" s="1"/>
  <c r="V86" i="23"/>
  <c r="T53" i="23"/>
  <c r="T49" i="23"/>
  <c r="T50" i="23" s="1"/>
  <c r="T51" i="23"/>
  <c r="N190" i="23"/>
  <c r="N191" i="23" s="1"/>
  <c r="N192" i="23" s="1"/>
  <c r="N196" i="23" s="1"/>
  <c r="N198" i="23" s="1"/>
  <c r="AI18" i="24"/>
  <c r="AD86" i="23"/>
  <c r="AF157" i="23"/>
  <c r="AC86" i="23"/>
  <c r="U123" i="23"/>
  <c r="U86" i="23"/>
  <c r="AA157" i="23"/>
  <c r="BG86" i="23"/>
  <c r="H123" i="23"/>
  <c r="O190" i="23"/>
  <c r="O191" i="23" s="1"/>
  <c r="O192" i="23" s="1"/>
  <c r="O196" i="23" s="1"/>
  <c r="O198" i="23" s="1"/>
  <c r="P32" i="22"/>
  <c r="P36" i="22" s="1"/>
  <c r="N157" i="23"/>
  <c r="L123" i="23"/>
  <c r="X51" i="23"/>
  <c r="X53" i="23"/>
  <c r="X49" i="23"/>
  <c r="X50" i="23" s="1"/>
  <c r="U157" i="23"/>
  <c r="F33" i="22"/>
  <c r="F34" i="22" s="1"/>
  <c r="F36" i="22" s="1"/>
  <c r="Q157" i="23"/>
  <c r="AG49" i="23"/>
  <c r="AG50" i="23" s="1"/>
  <c r="AG51" i="23"/>
  <c r="AG53" i="23"/>
  <c r="AH157" i="23"/>
  <c r="Y86" i="23"/>
  <c r="BG53" i="23"/>
  <c r="BG49" i="23"/>
  <c r="BG50" i="23" s="1"/>
  <c r="BG51" i="23"/>
  <c r="E49" i="23"/>
  <c r="E50" i="23" s="1"/>
  <c r="E53" i="23"/>
  <c r="E51" i="23"/>
  <c r="R157" i="23"/>
  <c r="AI81" i="23"/>
  <c r="AI80" i="23"/>
  <c r="AI79" i="23"/>
  <c r="AI77" i="23"/>
  <c r="AI78" i="23" s="1"/>
  <c r="I51" i="23"/>
  <c r="I53" i="23"/>
  <c r="I49" i="23"/>
  <c r="I50" i="23" s="1"/>
  <c r="I123" i="23"/>
  <c r="S33" i="24"/>
  <c r="S34" i="24"/>
  <c r="S35" i="24" s="1"/>
  <c r="S36" i="24" s="1"/>
  <c r="S37" i="24" s="1"/>
  <c r="W51" i="23"/>
  <c r="W49" i="23"/>
  <c r="W50" i="23" s="1"/>
  <c r="W53" i="23"/>
  <c r="Y190" i="23"/>
  <c r="Y191" i="23" s="1"/>
  <c r="Y192" i="23" s="1"/>
  <c r="Y196" i="23" s="1"/>
  <c r="Y198" i="23" s="1"/>
  <c r="I19" i="24"/>
  <c r="I20" i="24" s="1"/>
  <c r="I21" i="24" s="1"/>
  <c r="I25" i="24" s="1"/>
  <c r="I27" i="24" s="1"/>
  <c r="I29" i="24" s="1"/>
  <c r="AD51" i="23"/>
  <c r="AD53" i="23"/>
  <c r="AD49" i="23"/>
  <c r="AD50" i="23" s="1"/>
  <c r="Q86" i="23"/>
  <c r="L51" i="23"/>
  <c r="L49" i="23"/>
  <c r="L50" i="23" s="1"/>
  <c r="L53" i="23"/>
  <c r="T34" i="24"/>
  <c r="T35" i="24" s="1"/>
  <c r="T36" i="24" s="1"/>
  <c r="T37" i="24" s="1"/>
  <c r="T33" i="24"/>
  <c r="AE53" i="23"/>
  <c r="AE51" i="23"/>
  <c r="AE49" i="23"/>
  <c r="AE50" i="23" s="1"/>
  <c r="AC190" i="23"/>
  <c r="AC191" i="23" s="1"/>
  <c r="AC192" i="23" s="1"/>
  <c r="AC196" i="23" s="1"/>
  <c r="AC198" i="23" s="1"/>
  <c r="F86" i="23"/>
  <c r="Q34" i="24"/>
  <c r="Q35" i="24" s="1"/>
  <c r="Q36" i="24" s="1"/>
  <c r="Q37" i="24" s="1"/>
  <c r="Q33" i="24"/>
  <c r="AC51" i="23"/>
  <c r="AC49" i="23"/>
  <c r="AC50" i="23" s="1"/>
  <c r="AC53" i="23"/>
  <c r="H86" i="23"/>
  <c r="P53" i="23"/>
  <c r="P51" i="23"/>
  <c r="P49" i="23"/>
  <c r="P50" i="23" s="1"/>
  <c r="R53" i="23"/>
  <c r="R51" i="23"/>
  <c r="R49" i="23"/>
  <c r="R50" i="23" s="1"/>
  <c r="K157" i="23"/>
  <c r="V15" i="22"/>
  <c r="V18" i="22" s="1"/>
  <c r="V19" i="22" s="1"/>
  <c r="AA123" i="23"/>
  <c r="AG157" i="23"/>
  <c r="AD190" i="23"/>
  <c r="AD191" i="23" s="1"/>
  <c r="AD192" i="23" s="1"/>
  <c r="AD196" i="23" s="1"/>
  <c r="AD198" i="23" s="1"/>
  <c r="V55" i="23"/>
  <c r="V54" i="23"/>
  <c r="AH190" i="23"/>
  <c r="AH191" i="23" s="1"/>
  <c r="AH192" i="23" s="1"/>
  <c r="AH196" i="23" s="1"/>
  <c r="AH198" i="23" s="1"/>
  <c r="F157" i="23"/>
  <c r="AH19" i="24"/>
  <c r="AH20" i="24" s="1"/>
  <c r="AH21" i="24" s="1"/>
  <c r="AH25" i="24" s="1"/>
  <c r="AH27" i="24" s="1"/>
  <c r="F15" i="22"/>
  <c r="F18" i="22" s="1"/>
  <c r="N86" i="23"/>
  <c r="AG190" i="23"/>
  <c r="AG191" i="23" s="1"/>
  <c r="AG192" i="23" s="1"/>
  <c r="AG196" i="23" s="1"/>
  <c r="AG198" i="23" s="1"/>
  <c r="L86" i="23"/>
  <c r="R33" i="24"/>
  <c r="R34" i="24"/>
  <c r="R35" i="24" s="1"/>
  <c r="R36" i="24" s="1"/>
  <c r="R37" i="24" s="1"/>
  <c r="O54" i="23"/>
  <c r="O55" i="23"/>
  <c r="X123" i="23"/>
  <c r="R123" i="23"/>
  <c r="J86" i="23"/>
  <c r="N19" i="24"/>
  <c r="N20" i="24" s="1"/>
  <c r="N21" i="24" s="1"/>
  <c r="N25" i="24" s="1"/>
  <c r="N27" i="24" s="1"/>
  <c r="AB157" i="23"/>
  <c r="M86" i="23"/>
  <c r="O86" i="23"/>
  <c r="F51" i="23"/>
  <c r="F53" i="23"/>
  <c r="F49" i="23"/>
  <c r="F50" i="23" s="1"/>
  <c r="F123" i="23"/>
  <c r="AI48" i="23"/>
  <c r="J51" i="23"/>
  <c r="J49" i="23"/>
  <c r="J50" i="23" s="1"/>
  <c r="J53" i="23"/>
  <c r="H19" i="24"/>
  <c r="H20" i="24" s="1"/>
  <c r="H21" i="24" s="1"/>
  <c r="H25" i="24" s="1"/>
  <c r="H27" i="24" s="1"/>
  <c r="O15" i="22"/>
  <c r="G157" i="23"/>
  <c r="AD123" i="23"/>
  <c r="M157" i="23"/>
  <c r="G86" i="23"/>
  <c r="AG123" i="23"/>
  <c r="AE157" i="23"/>
  <c r="N51" i="23"/>
  <c r="N53" i="23"/>
  <c r="N49" i="23"/>
  <c r="N50" i="23" s="1"/>
  <c r="AE19" i="24"/>
  <c r="AE20" i="24" s="1"/>
  <c r="AE21" i="24" s="1"/>
  <c r="AE25" i="24" s="1"/>
  <c r="AE27" i="24" s="1"/>
  <c r="AE32" i="24" s="1"/>
  <c r="M49" i="23"/>
  <c r="M50" i="23" s="1"/>
  <c r="M51" i="23"/>
  <c r="M53" i="23"/>
  <c r="AF86" i="23"/>
  <c r="U33" i="22"/>
  <c r="U34" i="22" s="1"/>
  <c r="U36" i="22" s="1"/>
  <c r="O157" i="23"/>
  <c r="AD19" i="24"/>
  <c r="AD20" i="24" s="1"/>
  <c r="AD21" i="24" s="1"/>
  <c r="AD25" i="24" s="1"/>
  <c r="AD27" i="24" s="1"/>
  <c r="AB53" i="23"/>
  <c r="AB49" i="23"/>
  <c r="AB50" i="23" s="1"/>
  <c r="AB51" i="23"/>
  <c r="M123" i="23"/>
  <c r="G59" i="23"/>
  <c r="G58" i="23"/>
  <c r="S123" i="23"/>
  <c r="Z86" i="23"/>
  <c r="Z190" i="23"/>
  <c r="Z191" i="23" s="1"/>
  <c r="Z192" i="23" s="1"/>
  <c r="Z196" i="23" s="1"/>
  <c r="Z198" i="23" s="1"/>
  <c r="Z157" i="23"/>
  <c r="V33" i="24"/>
  <c r="V34" i="24"/>
  <c r="V35" i="24" s="1"/>
  <c r="V36" i="24" s="1"/>
  <c r="V37" i="24" s="1"/>
  <c r="J19" i="24"/>
  <c r="J20" i="24" s="1"/>
  <c r="J21" i="24" s="1"/>
  <c r="J25" i="24" s="1"/>
  <c r="J27" i="24" s="1"/>
  <c r="AF51" i="23"/>
  <c r="AF53" i="23"/>
  <c r="AF49" i="23"/>
  <c r="AF50" i="23" s="1"/>
  <c r="K123" i="23"/>
  <c r="R86" i="23"/>
  <c r="P157" i="23"/>
  <c r="U33" i="24"/>
  <c r="U34" i="24"/>
  <c r="U35" i="24" s="1"/>
  <c r="U36" i="24" s="1"/>
  <c r="U37" i="24" s="1"/>
  <c r="S15" i="22"/>
  <c r="S18" i="22" s="1"/>
  <c r="Y54" i="23"/>
  <c r="Y55" i="23"/>
  <c r="P86" i="23"/>
  <c r="AH53" i="23"/>
  <c r="AH49" i="23"/>
  <c r="AH50" i="23" s="1"/>
  <c r="AH51" i="23"/>
  <c r="AD157" i="23"/>
  <c r="H190" i="23"/>
  <c r="H191" i="23" s="1"/>
  <c r="H192" i="23" s="1"/>
  <c r="H196" i="23" s="1"/>
  <c r="H198" i="23" s="1"/>
  <c r="G123" i="23"/>
  <c r="AG86" i="23"/>
  <c r="Q51" i="23"/>
  <c r="Q53" i="23"/>
  <c r="Q49" i="23"/>
  <c r="Q50" i="23" s="1"/>
  <c r="I157" i="23"/>
  <c r="Y157" i="23"/>
  <c r="N33" i="22"/>
  <c r="N34" i="22" s="1"/>
  <c r="N36" i="22" s="1"/>
  <c r="AK31" i="24"/>
  <c r="AO60" i="23"/>
  <c r="AO61" i="23" s="1"/>
  <c r="AO65" i="23" s="1"/>
  <c r="AN9" i="22"/>
  <c r="AN12" i="22" s="1"/>
  <c r="BH45" i="24"/>
  <c r="BH51" i="24" s="1"/>
  <c r="AO17" i="18"/>
  <c r="AO18" i="18" s="1"/>
  <c r="AO20" i="18" s="1"/>
  <c r="AO55" i="23"/>
  <c r="AO54" i="23"/>
  <c r="AQ3" i="23"/>
  <c r="AP6" i="14"/>
  <c r="AP73" i="14" s="1"/>
  <c r="AP8" i="14"/>
  <c r="AP5" i="14"/>
  <c r="AP72" i="14" s="1"/>
  <c r="AP7" i="14"/>
  <c r="AP9" i="14"/>
  <c r="AO160" i="23"/>
  <c r="AO162" i="23"/>
  <c r="AO158" i="23"/>
  <c r="AO159" i="23" s="1"/>
  <c r="AO128" i="23"/>
  <c r="AO126" i="23"/>
  <c r="AO124" i="23"/>
  <c r="AO125" i="23" s="1"/>
  <c r="AO89" i="23"/>
  <c r="AO91" i="23"/>
  <c r="AO87" i="23"/>
  <c r="AO88" i="23" s="1"/>
  <c r="AI28" i="14"/>
  <c r="AI29" i="14" s="1"/>
  <c r="AI30" i="14" s="1"/>
  <c r="AI31" i="14" s="1"/>
  <c r="AI12" i="13" s="1"/>
  <c r="AI4" i="24"/>
  <c r="AN10" i="22"/>
  <c r="AN16" i="22" s="1"/>
  <c r="AN29" i="22"/>
  <c r="AN30" i="22" s="1"/>
  <c r="AN8" i="22"/>
  <c r="AO3" i="22"/>
  <c r="AO9" i="22" s="1"/>
  <c r="AO13" i="22" s="1"/>
  <c r="AO14" i="22" s="1"/>
  <c r="AO25" i="14"/>
  <c r="AO7" i="24"/>
  <c r="AO48" i="14"/>
  <c r="AO5" i="24"/>
  <c r="AO6" i="24"/>
  <c r="AQ3" i="24"/>
  <c r="AN13" i="24"/>
  <c r="AN12" i="24"/>
  <c r="BK45" i="24"/>
  <c r="BK44" i="24"/>
  <c r="BK47" i="24" s="1"/>
  <c r="BK48" i="24" s="1"/>
  <c r="BI45" i="24"/>
  <c r="BI44" i="24"/>
  <c r="BI47" i="24" s="1"/>
  <c r="BI48" i="24" s="1"/>
  <c r="BH44" i="24"/>
  <c r="BH47" i="24" s="1"/>
  <c r="BH48" i="24" s="1"/>
  <c r="BJ41" i="24"/>
  <c r="BJ43" i="24" s="1"/>
  <c r="BJ42" i="24"/>
  <c r="Z33" i="24"/>
  <c r="Z34" i="24"/>
  <c r="Z35" i="24" s="1"/>
  <c r="O32" i="24"/>
  <c r="O29" i="24"/>
  <c r="AB29" i="24"/>
  <c r="AB32" i="24"/>
  <c r="AK34" i="24"/>
  <c r="AK35" i="24" s="1"/>
  <c r="AK33" i="24"/>
  <c r="AN27" i="22"/>
  <c r="AN7" i="22"/>
  <c r="AP5" i="18"/>
  <c r="AP7" i="18"/>
  <c r="AP4" i="18"/>
  <c r="AQ3" i="18"/>
  <c r="AF33" i="22"/>
  <c r="AF34" i="22" s="1"/>
  <c r="AF36" i="22" s="1"/>
  <c r="AI3" i="21"/>
  <c r="AI7" i="21" s="1"/>
  <c r="AI108" i="21" s="1"/>
  <c r="AE3" i="15"/>
  <c r="AE6" i="15" s="1"/>
  <c r="AE32" i="15" s="1"/>
  <c r="AE33" i="15" s="1"/>
  <c r="AE34" i="15" s="1"/>
  <c r="AF15" i="22"/>
  <c r="AF18" i="22" s="1"/>
  <c r="AF19" i="22" s="1"/>
  <c r="H19" i="22"/>
  <c r="H20" i="22" s="1"/>
  <c r="AI16" i="22"/>
  <c r="AI17" i="22"/>
  <c r="J19" i="22"/>
  <c r="J21" i="22" s="1"/>
  <c r="J22" i="22" s="1"/>
  <c r="AI31" i="22"/>
  <c r="AI33" i="22" s="1"/>
  <c r="AI34" i="22" s="1"/>
  <c r="AI13" i="22"/>
  <c r="AI14" i="22" s="1"/>
  <c r="AI12" i="22"/>
  <c r="AI11" i="22"/>
  <c r="L21" i="22"/>
  <c r="L22" i="22" s="1"/>
  <c r="L20" i="22"/>
  <c r="AN25" i="14"/>
  <c r="AO49" i="14"/>
  <c r="AO14" i="18"/>
  <c r="AO12" i="18"/>
  <c r="AO44" i="14"/>
  <c r="AO13" i="13" s="1"/>
  <c r="AN44" i="14"/>
  <c r="AN13" i="13" s="1"/>
  <c r="AN19" i="18"/>
  <c r="AN21" i="18" s="1"/>
  <c r="AN18" i="18"/>
  <c r="AN20" i="18" s="1"/>
  <c r="AN12" i="18"/>
  <c r="AN14" i="18"/>
  <c r="AN49" i="14"/>
  <c r="AN50" i="14" s="1"/>
  <c r="AD3" i="21"/>
  <c r="AD7" i="21" s="1"/>
  <c r="AD160" i="21" s="1"/>
  <c r="AC3" i="21"/>
  <c r="AC7" i="21" s="1"/>
  <c r="AC108" i="21" s="1"/>
  <c r="L3" i="21"/>
  <c r="L7" i="21" s="1"/>
  <c r="L179" i="21" s="1"/>
  <c r="AB3" i="21"/>
  <c r="AB7" i="21" s="1"/>
  <c r="AB109" i="21" s="1"/>
  <c r="Q3" i="21"/>
  <c r="Q7" i="21" s="1"/>
  <c r="Q234" i="21" s="1"/>
  <c r="K3" i="21"/>
  <c r="K7" i="21" s="1"/>
  <c r="K273" i="21" s="1"/>
  <c r="BG6" i="13"/>
  <c r="BM3" i="11" s="1"/>
  <c r="BK3" i="21"/>
  <c r="BK7" i="21" s="1"/>
  <c r="BG3" i="15"/>
  <c r="BG6" i="15" s="1"/>
  <c r="AC3" i="15"/>
  <c r="AC6" i="15" s="1"/>
  <c r="AC32" i="15" s="1"/>
  <c r="AG3" i="21"/>
  <c r="AG7" i="21" s="1"/>
  <c r="N3" i="15"/>
  <c r="N6" i="15" s="1"/>
  <c r="N32" i="15" s="1"/>
  <c r="R3" i="21"/>
  <c r="R7" i="21" s="1"/>
  <c r="P3" i="15"/>
  <c r="P6" i="15" s="1"/>
  <c r="P32" i="15" s="1"/>
  <c r="T3" i="21"/>
  <c r="T7" i="21" s="1"/>
  <c r="AD3" i="15"/>
  <c r="AD6" i="15" s="1"/>
  <c r="AD32" i="15" s="1"/>
  <c r="AH3" i="21"/>
  <c r="AH7" i="21" s="1"/>
  <c r="AA3" i="15"/>
  <c r="AA6" i="15" s="1"/>
  <c r="AA32" i="15" s="1"/>
  <c r="AE3" i="21"/>
  <c r="AE7" i="21" s="1"/>
  <c r="Z96" i="21"/>
  <c r="Z164" i="21"/>
  <c r="Y146" i="21"/>
  <c r="I3" i="15"/>
  <c r="I6" i="15" s="1"/>
  <c r="I32" i="15" s="1"/>
  <c r="M3" i="21"/>
  <c r="M7" i="21" s="1"/>
  <c r="U308" i="21"/>
  <c r="E3" i="15"/>
  <c r="E6" i="15" s="1"/>
  <c r="I3" i="21"/>
  <c r="I7" i="21" s="1"/>
  <c r="O3" i="15"/>
  <c r="O6" i="15" s="1"/>
  <c r="O32" i="15" s="1"/>
  <c r="S3" i="21"/>
  <c r="S7" i="21" s="1"/>
  <c r="W3" i="15"/>
  <c r="W6" i="15" s="1"/>
  <c r="W32" i="15" s="1"/>
  <c r="AA3" i="21"/>
  <c r="AA7" i="21" s="1"/>
  <c r="AI4" i="13"/>
  <c r="AH3" i="15"/>
  <c r="AH6" i="15" s="1"/>
  <c r="AH32" i="15" s="1"/>
  <c r="AL3" i="21"/>
  <c r="AL7" i="21" s="1"/>
  <c r="AG3" i="15"/>
  <c r="AG6" i="15" s="1"/>
  <c r="AG32" i="15" s="1"/>
  <c r="AK3" i="21"/>
  <c r="AK7" i="21" s="1"/>
  <c r="AF3" i="15"/>
  <c r="AF6" i="15" s="1"/>
  <c r="AF32" i="15" s="1"/>
  <c r="AJ3" i="21"/>
  <c r="AJ7" i="21" s="1"/>
  <c r="Z6" i="13"/>
  <c r="AF3" i="11" s="1"/>
  <c r="Z3" i="15"/>
  <c r="Z6" i="15" s="1"/>
  <c r="Z32" i="15" s="1"/>
  <c r="X6" i="13"/>
  <c r="AD3" i="11" s="1"/>
  <c r="X3" i="15"/>
  <c r="X6" i="15" s="1"/>
  <c r="X32" i="15" s="1"/>
  <c r="H3" i="15"/>
  <c r="H6" i="15" s="1"/>
  <c r="H32" i="15" s="1"/>
  <c r="M6" i="13"/>
  <c r="S3" i="11" s="1"/>
  <c r="M3" i="15"/>
  <c r="M6" i="15" s="1"/>
  <c r="M32" i="15" s="1"/>
  <c r="G6" i="13"/>
  <c r="M3" i="11" s="1"/>
  <c r="G3" i="15"/>
  <c r="G6" i="15" s="1"/>
  <c r="G32" i="15" s="1"/>
  <c r="Y6" i="13"/>
  <c r="AE3" i="11" s="1"/>
  <c r="Y3" i="15"/>
  <c r="Y6" i="15" s="1"/>
  <c r="Y32" i="15" s="1"/>
  <c r="V8" i="15"/>
  <c r="AB5" i="11" s="1"/>
  <c r="U16" i="15"/>
  <c r="W6" i="13"/>
  <c r="AC3" i="11" s="1"/>
  <c r="AA6" i="13"/>
  <c r="AG3" i="11" s="1"/>
  <c r="AG6" i="13"/>
  <c r="AM3" i="11" s="1"/>
  <c r="AH6" i="13"/>
  <c r="AN3" i="11" s="1"/>
  <c r="N6" i="13"/>
  <c r="T3" i="11" s="1"/>
  <c r="O6" i="13"/>
  <c r="U3" i="11" s="1"/>
  <c r="AE6" i="13"/>
  <c r="AK3" i="11" s="1"/>
  <c r="P6" i="13"/>
  <c r="V3" i="11" s="1"/>
  <c r="AC6" i="13"/>
  <c r="AI3" i="11" s="1"/>
  <c r="AD6" i="13"/>
  <c r="AJ3" i="11" s="1"/>
  <c r="E16" i="13"/>
  <c r="E17" i="13" s="1"/>
  <c r="E18" i="13" s="1"/>
  <c r="I23" i="18"/>
  <c r="Z29" i="14"/>
  <c r="Z30" i="14" s="1"/>
  <c r="Z31" i="14" s="1"/>
  <c r="Z12" i="13" s="1"/>
  <c r="X29" i="14"/>
  <c r="X30" i="14" s="1"/>
  <c r="X31" i="14" s="1"/>
  <c r="X12" i="13" s="1"/>
  <c r="W29" i="14"/>
  <c r="W30" i="14" s="1"/>
  <c r="W31" i="14" s="1"/>
  <c r="W12" i="13" s="1"/>
  <c r="P29" i="14"/>
  <c r="P30" i="14" s="1"/>
  <c r="P31" i="14" s="1"/>
  <c r="P12" i="13" s="1"/>
  <c r="H29" i="14"/>
  <c r="H30" i="14" s="1"/>
  <c r="H31" i="14" s="1"/>
  <c r="H12" i="13" s="1"/>
  <c r="N29" i="14"/>
  <c r="N30" i="14" s="1"/>
  <c r="N31" i="14" s="1"/>
  <c r="N12" i="13" s="1"/>
  <c r="G29" i="14"/>
  <c r="G30" i="14" s="1"/>
  <c r="G31" i="14" s="1"/>
  <c r="G12" i="13" s="1"/>
  <c r="O29" i="14"/>
  <c r="O30" i="14" s="1"/>
  <c r="O31" i="14" s="1"/>
  <c r="O12" i="13" s="1"/>
  <c r="I29" i="14"/>
  <c r="I30" i="14" s="1"/>
  <c r="I31" i="14" s="1"/>
  <c r="I12" i="13" s="1"/>
  <c r="L29" i="14"/>
  <c r="L30" i="14" s="1"/>
  <c r="L31" i="14" s="1"/>
  <c r="L12" i="13" s="1"/>
  <c r="M29" i="14"/>
  <c r="M30" i="14" s="1"/>
  <c r="M31" i="14" s="1"/>
  <c r="M12" i="13" s="1"/>
  <c r="L3" i="15" l="1"/>
  <c r="L6" i="15" s="1"/>
  <c r="L32" i="15" s="1"/>
  <c r="BG19" i="22"/>
  <c r="BG20" i="22" s="1"/>
  <c r="U14" i="15"/>
  <c r="AA8" i="11" s="1"/>
  <c r="Y267" i="21"/>
  <c r="AF6" i="13"/>
  <c r="AL3" i="11" s="1"/>
  <c r="H6" i="13"/>
  <c r="N3" i="11" s="1"/>
  <c r="F18" i="13"/>
  <c r="U20" i="15"/>
  <c r="AA11" i="11" s="1"/>
  <c r="P23" i="24"/>
  <c r="BC18" i="26"/>
  <c r="BD107" i="26"/>
  <c r="BD126" i="26"/>
  <c r="BD110" i="26"/>
  <c r="BD121" i="26"/>
  <c r="BD109" i="26"/>
  <c r="BD120" i="26"/>
  <c r="BD123" i="26"/>
  <c r="BD118" i="26"/>
  <c r="BD115" i="26"/>
  <c r="BD125" i="26"/>
  <c r="BD113" i="26"/>
  <c r="BD117" i="26"/>
  <c r="BD119" i="26"/>
  <c r="BD122" i="26"/>
  <c r="BD106" i="26"/>
  <c r="BD127" i="26"/>
  <c r="BD116" i="26"/>
  <c r="BD114" i="26"/>
  <c r="BD108" i="26"/>
  <c r="BD124" i="26"/>
  <c r="BD104" i="26"/>
  <c r="BD111" i="26"/>
  <c r="BD105" i="26"/>
  <c r="BD112" i="26"/>
  <c r="BC74" i="26"/>
  <c r="BE8" i="26"/>
  <c r="AY84" i="25"/>
  <c r="AY85" i="25" s="1"/>
  <c r="AN14" i="13"/>
  <c r="AN6" i="18"/>
  <c r="BD52" i="26"/>
  <c r="BD50" i="26"/>
  <c r="BD63" i="26"/>
  <c r="BD66" i="26"/>
  <c r="BD59" i="26"/>
  <c r="BD54" i="26"/>
  <c r="BD65" i="26"/>
  <c r="BD69" i="26"/>
  <c r="BD60" i="26"/>
  <c r="BD61" i="26"/>
  <c r="BD56" i="26"/>
  <c r="BD48" i="26"/>
  <c r="BD55" i="26"/>
  <c r="BD58" i="26"/>
  <c r="BD49" i="26"/>
  <c r="BD51" i="26"/>
  <c r="BD47" i="26"/>
  <c r="BD68" i="26"/>
  <c r="BD62" i="26"/>
  <c r="BD64" i="26"/>
  <c r="BD70" i="26"/>
  <c r="BD53" i="26"/>
  <c r="BD67" i="26"/>
  <c r="BD57" i="26"/>
  <c r="BE5" i="26"/>
  <c r="AY19" i="25"/>
  <c r="AY20" i="25" s="1"/>
  <c r="AZ93" i="26"/>
  <c r="AZ88" i="26"/>
  <c r="AZ96" i="26"/>
  <c r="AZ79" i="26"/>
  <c r="AZ91" i="26"/>
  <c r="AZ90" i="26"/>
  <c r="AZ84" i="26"/>
  <c r="AZ87" i="26"/>
  <c r="AZ94" i="26"/>
  <c r="AZ81" i="26"/>
  <c r="AZ89" i="26"/>
  <c r="AZ83" i="26"/>
  <c r="AZ77" i="26"/>
  <c r="AZ85" i="26"/>
  <c r="AZ86" i="26"/>
  <c r="AZ98" i="26"/>
  <c r="AZ92" i="26"/>
  <c r="AZ97" i="26"/>
  <c r="AZ78" i="26"/>
  <c r="AZ82" i="26"/>
  <c r="AZ75" i="26"/>
  <c r="AZ76" i="26"/>
  <c r="AZ95" i="26"/>
  <c r="AZ80" i="26"/>
  <c r="BE6" i="26"/>
  <c r="AY40" i="25"/>
  <c r="AY41" i="25" s="1"/>
  <c r="BC46" i="26"/>
  <c r="BE7" i="26"/>
  <c r="AY62" i="25"/>
  <c r="AY63" i="25" s="1"/>
  <c r="BC103" i="26"/>
  <c r="BA4" i="25"/>
  <c r="BA14" i="25" s="1"/>
  <c r="BG4" i="26" s="1"/>
  <c r="BG3" i="26"/>
  <c r="AZ114" i="26"/>
  <c r="AZ124" i="26"/>
  <c r="AZ113" i="26"/>
  <c r="AZ125" i="26"/>
  <c r="AZ119" i="26"/>
  <c r="AZ111" i="26"/>
  <c r="AZ110" i="26"/>
  <c r="AZ121" i="26"/>
  <c r="AZ107" i="26"/>
  <c r="AZ118" i="26"/>
  <c r="AZ112" i="26"/>
  <c r="AZ123" i="26"/>
  <c r="AZ106" i="26"/>
  <c r="AZ115" i="26"/>
  <c r="AZ109" i="26"/>
  <c r="AZ120" i="26"/>
  <c r="AZ104" i="26"/>
  <c r="AZ127" i="26"/>
  <c r="AZ105" i="26"/>
  <c r="AZ117" i="26"/>
  <c r="AZ122" i="26"/>
  <c r="AZ116" i="26"/>
  <c r="AZ126" i="26"/>
  <c r="AZ108" i="26"/>
  <c r="BC3" i="13"/>
  <c r="BB3" i="25"/>
  <c r="BF11" i="26"/>
  <c r="BF101" i="26"/>
  <c r="BF44" i="26"/>
  <c r="BF72" i="26"/>
  <c r="BF14" i="26"/>
  <c r="AZ17" i="25" s="1"/>
  <c r="AZ18" i="25" s="1"/>
  <c r="BF73" i="26"/>
  <c r="AZ60" i="25" s="1"/>
  <c r="AZ61" i="25" s="1"/>
  <c r="BF45" i="26"/>
  <c r="AZ38" i="25" s="1"/>
  <c r="AZ39" i="25" s="1"/>
  <c r="BF102" i="26"/>
  <c r="AZ82" i="25" s="1"/>
  <c r="AZ83" i="25" s="1"/>
  <c r="AO19" i="18"/>
  <c r="AO21" i="18" s="1"/>
  <c r="AZ61" i="26"/>
  <c r="AZ62" i="26"/>
  <c r="AZ68" i="26"/>
  <c r="AZ64" i="26"/>
  <c r="AZ53" i="26"/>
  <c r="AZ65" i="26"/>
  <c r="AZ47" i="26"/>
  <c r="AZ66" i="26"/>
  <c r="AZ58" i="26"/>
  <c r="AZ48" i="26"/>
  <c r="AZ52" i="26"/>
  <c r="AZ54" i="26"/>
  <c r="AZ70" i="26"/>
  <c r="AZ51" i="26"/>
  <c r="AZ63" i="26"/>
  <c r="AZ50" i="26"/>
  <c r="AZ56" i="26"/>
  <c r="AZ67" i="26"/>
  <c r="AZ57" i="26"/>
  <c r="AZ59" i="26"/>
  <c r="AZ55" i="26"/>
  <c r="AZ60" i="26"/>
  <c r="AZ69" i="26"/>
  <c r="AZ49" i="26"/>
  <c r="AZ35" i="26"/>
  <c r="AZ20" i="26"/>
  <c r="AZ29" i="26"/>
  <c r="AZ33" i="26"/>
  <c r="AZ21" i="26"/>
  <c r="AZ19" i="26"/>
  <c r="AZ37" i="26"/>
  <c r="AZ24" i="26"/>
  <c r="AZ36" i="26"/>
  <c r="AZ31" i="26"/>
  <c r="AZ39" i="26"/>
  <c r="AZ40" i="26"/>
  <c r="AZ41" i="26"/>
  <c r="AZ34" i="26"/>
  <c r="AZ25" i="26"/>
  <c r="AZ22" i="26"/>
  <c r="AZ38" i="26"/>
  <c r="AZ32" i="26"/>
  <c r="AZ27" i="26"/>
  <c r="AZ30" i="26"/>
  <c r="AZ28" i="26"/>
  <c r="AZ42" i="26"/>
  <c r="AZ26" i="26"/>
  <c r="AZ23" i="26"/>
  <c r="BD23" i="26"/>
  <c r="BD25" i="26"/>
  <c r="BD39" i="26"/>
  <c r="BD37" i="26"/>
  <c r="BD36" i="26"/>
  <c r="BD28" i="26"/>
  <c r="BD26" i="26"/>
  <c r="BD22" i="26"/>
  <c r="BD41" i="26"/>
  <c r="BD27" i="26"/>
  <c r="BD30" i="26"/>
  <c r="BD38" i="26"/>
  <c r="BD21" i="26"/>
  <c r="BD20" i="26"/>
  <c r="BD33" i="26"/>
  <c r="BD19" i="26"/>
  <c r="BD24" i="26"/>
  <c r="BD35" i="26"/>
  <c r="BD42" i="26"/>
  <c r="BD31" i="26"/>
  <c r="BD32" i="26"/>
  <c r="BD29" i="26"/>
  <c r="BD40" i="26"/>
  <c r="BD34" i="26"/>
  <c r="BD91" i="26"/>
  <c r="BD76" i="26"/>
  <c r="BD97" i="26"/>
  <c r="BD83" i="26"/>
  <c r="BD94" i="26"/>
  <c r="BD78" i="26"/>
  <c r="BD88" i="26"/>
  <c r="BD79" i="26"/>
  <c r="BD93" i="26"/>
  <c r="BD89" i="26"/>
  <c r="BD84" i="26"/>
  <c r="BD92" i="26"/>
  <c r="BD95" i="26"/>
  <c r="BD86" i="26"/>
  <c r="BD96" i="26"/>
  <c r="BD75" i="26"/>
  <c r="BD98" i="26"/>
  <c r="BD90" i="26"/>
  <c r="BD85" i="26"/>
  <c r="BD81" i="26"/>
  <c r="BD77" i="26"/>
  <c r="BD80" i="26"/>
  <c r="BD87" i="26"/>
  <c r="BD82" i="26"/>
  <c r="Z303" i="21"/>
  <c r="Z129" i="21"/>
  <c r="Z308" i="21"/>
  <c r="Z280" i="21"/>
  <c r="Z120" i="21"/>
  <c r="Z102" i="21"/>
  <c r="Z274" i="21"/>
  <c r="Z161" i="21"/>
  <c r="Z300" i="21"/>
  <c r="Z221" i="21"/>
  <c r="Z270" i="21"/>
  <c r="Z234" i="21"/>
  <c r="Z284" i="21"/>
  <c r="Z143" i="21"/>
  <c r="Z220" i="21"/>
  <c r="Z299" i="21"/>
  <c r="Z100" i="21"/>
  <c r="Z263" i="21"/>
  <c r="Z257" i="21"/>
  <c r="Z171" i="21"/>
  <c r="Z254" i="21"/>
  <c r="Z238" i="21"/>
  <c r="Z147" i="21"/>
  <c r="Z182" i="21"/>
  <c r="Z154" i="21"/>
  <c r="Z302" i="21"/>
  <c r="Z144" i="21"/>
  <c r="Z125" i="21"/>
  <c r="Z214" i="21"/>
  <c r="Z136" i="21"/>
  <c r="Z145" i="21"/>
  <c r="Z201" i="21"/>
  <c r="Z173" i="21"/>
  <c r="Z288" i="21"/>
  <c r="E98" i="25"/>
  <c r="E101" i="25" s="1"/>
  <c r="E12" i="25" s="1"/>
  <c r="M42" i="25"/>
  <c r="M43" i="25" s="1"/>
  <c r="M7" i="25" s="1"/>
  <c r="I30" i="25"/>
  <c r="I31" i="25" s="1"/>
  <c r="I32" i="25" s="1"/>
  <c r="I34" i="25" s="1"/>
  <c r="I35" i="25" s="1"/>
  <c r="Y86" i="25"/>
  <c r="Y87" i="25" s="1"/>
  <c r="J69" i="25"/>
  <c r="J70" i="25" s="1"/>
  <c r="J71" i="25" s="1"/>
  <c r="J72" i="25" s="1"/>
  <c r="G69" i="25"/>
  <c r="G70" i="25" s="1"/>
  <c r="G71" i="25"/>
  <c r="G72" i="25" s="1"/>
  <c r="W64" i="25"/>
  <c r="W65" i="25" s="1"/>
  <c r="S64" i="25"/>
  <c r="S65" i="25" s="1"/>
  <c r="N45" i="25"/>
  <c r="N7" i="25"/>
  <c r="H26" i="25"/>
  <c r="H27" i="25" s="1"/>
  <c r="H28" i="25" s="1"/>
  <c r="H29" i="25" s="1"/>
  <c r="F90" i="25"/>
  <c r="F91" i="25"/>
  <c r="F92" i="25" s="1"/>
  <c r="F93" i="25" s="1"/>
  <c r="F94" i="25" s="1"/>
  <c r="P89" i="25"/>
  <c r="P11" i="25"/>
  <c r="O67" i="25"/>
  <c r="O68" i="25" s="1"/>
  <c r="O9" i="25"/>
  <c r="X42" i="25"/>
  <c r="X43" i="25" s="1"/>
  <c r="L67" i="25"/>
  <c r="L68" i="25" s="1"/>
  <c r="L9" i="25"/>
  <c r="T42" i="25"/>
  <c r="T43" i="25" s="1"/>
  <c r="P45" i="25"/>
  <c r="P46" i="25" s="1"/>
  <c r="P7" i="25"/>
  <c r="R45" i="25"/>
  <c r="R46" i="25" s="1"/>
  <c r="R7" i="25"/>
  <c r="J47" i="25"/>
  <c r="J48" i="25" s="1"/>
  <c r="J49" i="25" s="1"/>
  <c r="J50" i="25" s="1"/>
  <c r="L45" i="25"/>
  <c r="L46" i="25" s="1"/>
  <c r="L7" i="25"/>
  <c r="I69" i="25"/>
  <c r="I70" i="25" s="1"/>
  <c r="I71" i="25" s="1"/>
  <c r="I72" i="25" s="1"/>
  <c r="Z42" i="25"/>
  <c r="Z43" i="25" s="1"/>
  <c r="Q45" i="25"/>
  <c r="Q46" i="25" s="1"/>
  <c r="Q7" i="25"/>
  <c r="V64" i="25"/>
  <c r="V65" i="25" s="1"/>
  <c r="L89" i="25"/>
  <c r="L90" i="25" s="1"/>
  <c r="L11" i="25"/>
  <c r="R64" i="25"/>
  <c r="R65" i="25" s="1"/>
  <c r="I91" i="25"/>
  <c r="I92" i="25" s="1"/>
  <c r="I93" i="25" s="1"/>
  <c r="I94" i="25" s="1"/>
  <c r="F68" i="25"/>
  <c r="F69" i="25"/>
  <c r="F70" i="25" s="1"/>
  <c r="F71" i="25" s="1"/>
  <c r="F72" i="25" s="1"/>
  <c r="Y42" i="25"/>
  <c r="Y43" i="25" s="1"/>
  <c r="G91" i="25"/>
  <c r="G92" i="25" s="1"/>
  <c r="G93" i="25"/>
  <c r="G94" i="25" s="1"/>
  <c r="N67" i="25"/>
  <c r="N9" i="25"/>
  <c r="Q89" i="25"/>
  <c r="Q90" i="25" s="1"/>
  <c r="Q11" i="25"/>
  <c r="Q24" i="25"/>
  <c r="Q25" i="25" s="1"/>
  <c r="Q5" i="25"/>
  <c r="T86" i="25"/>
  <c r="T87" i="25" s="1"/>
  <c r="I90" i="25"/>
  <c r="J26" i="25"/>
  <c r="J27" i="25" s="1"/>
  <c r="J28" i="25" s="1"/>
  <c r="J29" i="25" s="1"/>
  <c r="K26" i="25"/>
  <c r="K27" i="25" s="1"/>
  <c r="K28" i="25" s="1"/>
  <c r="K29" i="25" s="1"/>
  <c r="S86" i="25"/>
  <c r="S87" i="25" s="1"/>
  <c r="I47" i="25"/>
  <c r="I48" i="25" s="1"/>
  <c r="I49" i="25" s="1"/>
  <c r="I50" i="25" s="1"/>
  <c r="W21" i="25"/>
  <c r="W22" i="25" s="1"/>
  <c r="O45" i="25"/>
  <c r="O7" i="25"/>
  <c r="R86" i="25"/>
  <c r="R87" i="25" s="1"/>
  <c r="G30" i="25"/>
  <c r="G31" i="25" s="1"/>
  <c r="G32" i="25" s="1"/>
  <c r="G34" i="25" s="1"/>
  <c r="G35" i="25" s="1"/>
  <c r="K47" i="25"/>
  <c r="K48" i="25" s="1"/>
  <c r="K49" i="25" s="1"/>
  <c r="K50" i="25" s="1"/>
  <c r="O5" i="25"/>
  <c r="O24" i="25"/>
  <c r="O25" i="25" s="1"/>
  <c r="H69" i="25"/>
  <c r="H70" i="25" s="1"/>
  <c r="H71" i="25" s="1"/>
  <c r="H72" i="25" s="1"/>
  <c r="W42" i="25"/>
  <c r="W43" i="25" s="1"/>
  <c r="P24" i="25"/>
  <c r="P5" i="25"/>
  <c r="P25" i="25"/>
  <c r="X86" i="25"/>
  <c r="X87" i="25" s="1"/>
  <c r="V42" i="25"/>
  <c r="V43" i="25" s="1"/>
  <c r="Q67" i="25"/>
  <c r="Q68" i="25" s="1"/>
  <c r="Q9" i="25"/>
  <c r="T64" i="25"/>
  <c r="T65" i="25" s="1"/>
  <c r="S45" i="25"/>
  <c r="S7" i="25"/>
  <c r="K69" i="25"/>
  <c r="K70" i="25" s="1"/>
  <c r="K71" i="25" s="1"/>
  <c r="K72" i="25" s="1"/>
  <c r="M89" i="25"/>
  <c r="M11" i="25"/>
  <c r="H47" i="25"/>
  <c r="H48" i="25" s="1"/>
  <c r="H49" i="25" s="1"/>
  <c r="H50" i="25" s="1"/>
  <c r="M67" i="25"/>
  <c r="M9" i="25"/>
  <c r="H91" i="25"/>
  <c r="H92" i="25" s="1"/>
  <c r="H93" i="25" s="1"/>
  <c r="H94" i="25" s="1"/>
  <c r="K91" i="25"/>
  <c r="K92" i="25" s="1"/>
  <c r="K93" i="25" s="1"/>
  <c r="K94" i="25" s="1"/>
  <c r="V86" i="25"/>
  <c r="V87" i="25" s="1"/>
  <c r="U86" i="25"/>
  <c r="U87" i="25" s="1"/>
  <c r="J91" i="25"/>
  <c r="J92" i="25" s="1"/>
  <c r="J93" i="25" s="1"/>
  <c r="J94" i="25" s="1"/>
  <c r="U64" i="25"/>
  <c r="U65" i="25" s="1"/>
  <c r="F46" i="25"/>
  <c r="F47" i="25"/>
  <c r="F48" i="25" s="1"/>
  <c r="F49" i="25" s="1"/>
  <c r="F50" i="25" s="1"/>
  <c r="W86" i="25"/>
  <c r="W87" i="25" s="1"/>
  <c r="P67" i="25"/>
  <c r="P68" i="25" s="1"/>
  <c r="P9" i="25"/>
  <c r="N89" i="25"/>
  <c r="N11" i="25"/>
  <c r="J90" i="25"/>
  <c r="K25" i="25"/>
  <c r="O89" i="25"/>
  <c r="O90" i="25" s="1"/>
  <c r="O11" i="25"/>
  <c r="G47" i="25"/>
  <c r="G48" i="25" s="1"/>
  <c r="G49" i="25"/>
  <c r="G50" i="25" s="1"/>
  <c r="J68" i="25"/>
  <c r="E76" i="25"/>
  <c r="E79" i="25" s="1"/>
  <c r="E10" i="25" s="1"/>
  <c r="E7" i="25"/>
  <c r="E45" i="25"/>
  <c r="E47" i="25" s="1"/>
  <c r="E48" i="25" s="1"/>
  <c r="E49" i="25" s="1"/>
  <c r="E50" i="25" s="1"/>
  <c r="U18" i="15"/>
  <c r="AA10" i="11" s="1"/>
  <c r="E33" i="25"/>
  <c r="E36" i="25" s="1"/>
  <c r="E6" i="25" s="1"/>
  <c r="P3" i="21"/>
  <c r="P7" i="21" s="1"/>
  <c r="P120" i="21" s="1"/>
  <c r="AA4" i="11"/>
  <c r="F23" i="24"/>
  <c r="U30" i="15"/>
  <c r="U38" i="15" s="1"/>
  <c r="U39" i="15" s="1"/>
  <c r="U40" i="15" s="1"/>
  <c r="U41" i="15" s="1"/>
  <c r="F32" i="24"/>
  <c r="F29" i="24"/>
  <c r="U9" i="13"/>
  <c r="T160" i="23"/>
  <c r="U8" i="15"/>
  <c r="AA5" i="11" s="1"/>
  <c r="U10" i="15"/>
  <c r="AA6" i="11" s="1"/>
  <c r="U12" i="15"/>
  <c r="AA7" i="11" s="1"/>
  <c r="P32" i="24"/>
  <c r="P29" i="24"/>
  <c r="P31" i="24" s="1"/>
  <c r="O58" i="23"/>
  <c r="AH126" i="23"/>
  <c r="K55" i="23"/>
  <c r="Y97" i="21"/>
  <c r="Y188" i="21"/>
  <c r="Y256" i="21"/>
  <c r="Y296" i="21"/>
  <c r="Y135" i="21"/>
  <c r="Y207" i="21"/>
  <c r="Y102" i="21"/>
  <c r="L89" i="14"/>
  <c r="Y203" i="21"/>
  <c r="Y263" i="21"/>
  <c r="Y182" i="21"/>
  <c r="Y190" i="21"/>
  <c r="Y204" i="21"/>
  <c r="Y223" i="21"/>
  <c r="Y295" i="21"/>
  <c r="Y142" i="21"/>
  <c r="Y245" i="21"/>
  <c r="Y130" i="21"/>
  <c r="Y252" i="21"/>
  <c r="Y281" i="21"/>
  <c r="Y181" i="21"/>
  <c r="Y199" i="21"/>
  <c r="Y228" i="21"/>
  <c r="J89" i="14"/>
  <c r="M61" i="14"/>
  <c r="M64" i="14" s="1"/>
  <c r="M65" i="14" s="1"/>
  <c r="R62" i="24"/>
  <c r="R9" i="24" s="1"/>
  <c r="U266" i="21"/>
  <c r="U150" i="21"/>
  <c r="AN96" i="23"/>
  <c r="U132" i="21"/>
  <c r="AE9" i="13"/>
  <c r="U211" i="21"/>
  <c r="G20" i="22"/>
  <c r="G24" i="22" s="1"/>
  <c r="G5" i="22" s="1"/>
  <c r="G7" i="13" s="1"/>
  <c r="O59" i="23"/>
  <c r="AI89" i="14"/>
  <c r="U96" i="21"/>
  <c r="O61" i="14"/>
  <c r="O64" i="14" s="1"/>
  <c r="I20" i="22"/>
  <c r="I24" i="22" s="1"/>
  <c r="I5" i="22" s="1"/>
  <c r="I7" i="13" s="1"/>
  <c r="U304" i="21"/>
  <c r="U155" i="21"/>
  <c r="U201" i="21"/>
  <c r="U106" i="21"/>
  <c r="AC62" i="14"/>
  <c r="AC63" i="14" s="1"/>
  <c r="AC61" i="14"/>
  <c r="S57" i="23"/>
  <c r="S58" i="23"/>
  <c r="AG34" i="24"/>
  <c r="AG35" i="24" s="1"/>
  <c r="AG36" i="24" s="1"/>
  <c r="AG37" i="24" s="1"/>
  <c r="AG38" i="24" s="1"/>
  <c r="V58" i="23"/>
  <c r="AI85" i="14"/>
  <c r="AF90" i="14"/>
  <c r="AF92" i="14" s="1"/>
  <c r="AQ12" i="14"/>
  <c r="U167" i="21"/>
  <c r="U237" i="21"/>
  <c r="U288" i="21"/>
  <c r="N3" i="21"/>
  <c r="N7" i="21" s="1"/>
  <c r="N153" i="21" s="1"/>
  <c r="U213" i="21"/>
  <c r="U231" i="21"/>
  <c r="U71" i="21" s="1"/>
  <c r="U114" i="21"/>
  <c r="W108" i="21"/>
  <c r="J3" i="15"/>
  <c r="J6" i="15" s="1"/>
  <c r="J32" i="15" s="1"/>
  <c r="U159" i="21"/>
  <c r="U280" i="21"/>
  <c r="U111" i="21"/>
  <c r="W238" i="21"/>
  <c r="T91" i="23"/>
  <c r="T92" i="23" s="1"/>
  <c r="J6" i="13"/>
  <c r="P3" i="11" s="1"/>
  <c r="U257" i="21"/>
  <c r="U97" i="21"/>
  <c r="U103" i="21"/>
  <c r="W188" i="21"/>
  <c r="U219" i="21"/>
  <c r="U139" i="21"/>
  <c r="U141" i="21"/>
  <c r="V3" i="21"/>
  <c r="V7" i="21" s="1"/>
  <c r="W140" i="21"/>
  <c r="U166" i="21"/>
  <c r="U206" i="21"/>
  <c r="U197" i="21"/>
  <c r="W276" i="21"/>
  <c r="U94" i="21"/>
  <c r="U154" i="21"/>
  <c r="U151" i="21"/>
  <c r="W245" i="21"/>
  <c r="U207" i="21"/>
  <c r="U165" i="21"/>
  <c r="U164" i="21"/>
  <c r="W277" i="21"/>
  <c r="U301" i="21"/>
  <c r="U222" i="21"/>
  <c r="U204" i="21"/>
  <c r="W189" i="21"/>
  <c r="U142" i="21"/>
  <c r="U131" i="21"/>
  <c r="U105" i="21"/>
  <c r="W207" i="21"/>
  <c r="U136" i="21"/>
  <c r="U100" i="21"/>
  <c r="U303" i="21"/>
  <c r="U250" i="21"/>
  <c r="U177" i="21"/>
  <c r="U117" i="21"/>
  <c r="U223" i="21"/>
  <c r="U271" i="21"/>
  <c r="U235" i="21"/>
  <c r="AG58" i="14"/>
  <c r="AG59" i="14" s="1"/>
  <c r="AG60" i="14" s="1"/>
  <c r="AG62" i="14" s="1"/>
  <c r="AG63" i="14" s="1"/>
  <c r="I58" i="14"/>
  <c r="I59" i="14" s="1"/>
  <c r="I60" i="14" s="1"/>
  <c r="AD58" i="14"/>
  <c r="AD59" i="14" s="1"/>
  <c r="AD60" i="14" s="1"/>
  <c r="AD62" i="14" s="1"/>
  <c r="AD63" i="14" s="1"/>
  <c r="BG58" i="14"/>
  <c r="BG59" i="14" s="1"/>
  <c r="BG60" i="14" s="1"/>
  <c r="BG62" i="14" s="1"/>
  <c r="BG63" i="14" s="1"/>
  <c r="X58" i="14"/>
  <c r="X59" i="14" s="1"/>
  <c r="N58" i="14"/>
  <c r="N59" i="14" s="1"/>
  <c r="N60" i="14" s="1"/>
  <c r="N62" i="14" s="1"/>
  <c r="N63" i="14" s="1"/>
  <c r="Y109" i="21"/>
  <c r="Y167" i="21"/>
  <c r="Y242" i="21"/>
  <c r="Y138" i="21"/>
  <c r="Y122" i="21"/>
  <c r="Y143" i="21"/>
  <c r="Y187" i="21"/>
  <c r="Y238" i="21"/>
  <c r="Y307" i="21"/>
  <c r="Y154" i="21"/>
  <c r="Y198" i="21"/>
  <c r="Y113" i="21"/>
  <c r="Y141" i="21"/>
  <c r="Y277" i="21"/>
  <c r="W118" i="21"/>
  <c r="W308" i="21"/>
  <c r="W205" i="21"/>
  <c r="H58" i="14"/>
  <c r="H59" i="14" s="1"/>
  <c r="H60" i="14" s="1"/>
  <c r="H62" i="14" s="1"/>
  <c r="H63" i="14" s="1"/>
  <c r="AN52" i="14"/>
  <c r="AN53" i="14" s="1"/>
  <c r="Y278" i="21"/>
  <c r="Y272" i="21"/>
  <c r="Y114" i="21"/>
  <c r="AF58" i="14"/>
  <c r="AF59" i="14" s="1"/>
  <c r="AF60" i="14" s="1"/>
  <c r="AF62" i="14" s="1"/>
  <c r="AF63" i="14" s="1"/>
  <c r="P58" i="14"/>
  <c r="P59" i="14" s="1"/>
  <c r="P60" i="14" s="1"/>
  <c r="P62" i="14" s="1"/>
  <c r="P63" i="14" s="1"/>
  <c r="R3" i="15"/>
  <c r="R6" i="15" s="1"/>
  <c r="R32" i="15" s="1"/>
  <c r="Y152" i="21"/>
  <c r="Y119" i="21"/>
  <c r="Y266" i="21"/>
  <c r="Y95" i="21"/>
  <c r="Y106" i="21"/>
  <c r="Y303" i="21"/>
  <c r="Y185" i="21"/>
  <c r="Y222" i="21"/>
  <c r="Y290" i="21"/>
  <c r="Y140" i="21"/>
  <c r="Y260" i="21"/>
  <c r="Y112" i="21"/>
  <c r="W115" i="21"/>
  <c r="W200" i="21"/>
  <c r="W227" i="21"/>
  <c r="AA54" i="14"/>
  <c r="AA55" i="14" s="1"/>
  <c r="AA56" i="14" s="1"/>
  <c r="AA57" i="14" s="1"/>
  <c r="Y133" i="21"/>
  <c r="Y205" i="21"/>
  <c r="Y169" i="21"/>
  <c r="Y8" i="21"/>
  <c r="Y11" i="21" s="1"/>
  <c r="Y171" i="21"/>
  <c r="Y213" i="21"/>
  <c r="Y126" i="21"/>
  <c r="Y178" i="21"/>
  <c r="Y200" i="21"/>
  <c r="Y108" i="21"/>
  <c r="Y184" i="21"/>
  <c r="Y276" i="21"/>
  <c r="Y124" i="21"/>
  <c r="W93" i="21"/>
  <c r="W153" i="21"/>
  <c r="W184" i="21"/>
  <c r="G58" i="14"/>
  <c r="G59" i="14" s="1"/>
  <c r="G60" i="14" s="1"/>
  <c r="G62" i="14" s="1"/>
  <c r="G63" i="14" s="1"/>
  <c r="V58" i="14"/>
  <c r="V59" i="14" s="1"/>
  <c r="V60" i="14" s="1"/>
  <c r="V62" i="14" s="1"/>
  <c r="V63" i="14" s="1"/>
  <c r="AB53" i="14"/>
  <c r="AB54" i="14"/>
  <c r="AB55" i="14" s="1"/>
  <c r="AB56" i="14" s="1"/>
  <c r="AB57" i="14" s="1"/>
  <c r="Y132" i="21"/>
  <c r="Y257" i="21"/>
  <c r="Y159" i="21"/>
  <c r="Y156" i="21"/>
  <c r="Y195" i="21"/>
  <c r="Y202" i="21"/>
  <c r="Y96" i="21"/>
  <c r="Y220" i="21"/>
  <c r="Y255" i="21"/>
  <c r="Y101" i="21"/>
  <c r="Y211" i="21"/>
  <c r="Y294" i="21"/>
  <c r="Y110" i="21"/>
  <c r="W198" i="21"/>
  <c r="W301" i="21"/>
  <c r="W123" i="21"/>
  <c r="Q58" i="14"/>
  <c r="Q59" i="14" s="1"/>
  <c r="Q60" i="14" s="1"/>
  <c r="Q62" i="14" s="1"/>
  <c r="Q63" i="14" s="1"/>
  <c r="Y129" i="21"/>
  <c r="Y299" i="21"/>
  <c r="Y247" i="21"/>
  <c r="Y191" i="21"/>
  <c r="Y208" i="21"/>
  <c r="Y248" i="21"/>
  <c r="Y131" i="21"/>
  <c r="Y251" i="21"/>
  <c r="Y271" i="21"/>
  <c r="Y145" i="21"/>
  <c r="Y219" i="21"/>
  <c r="Y117" i="21"/>
  <c r="Y116" i="21"/>
  <c r="W99" i="21"/>
  <c r="W119" i="21"/>
  <c r="W150" i="21"/>
  <c r="T54" i="14"/>
  <c r="T55" i="14" s="1"/>
  <c r="T56" i="14"/>
  <c r="T57" i="14" s="1"/>
  <c r="Y164" i="21"/>
  <c r="Y136" i="21"/>
  <c r="Y264" i="21"/>
  <c r="Y201" i="21"/>
  <c r="Y279" i="21"/>
  <c r="Y282" i="21"/>
  <c r="Y183" i="21"/>
  <c r="Y192" i="21"/>
  <c r="Y289" i="21"/>
  <c r="Y217" i="21"/>
  <c r="Y259" i="21"/>
  <c r="Y104" i="21"/>
  <c r="Y121" i="21"/>
  <c r="W143" i="21"/>
  <c r="W106" i="21"/>
  <c r="W138" i="21"/>
  <c r="S58" i="14"/>
  <c r="S59" i="14" s="1"/>
  <c r="S60" i="14" s="1"/>
  <c r="S62" i="14" s="1"/>
  <c r="S63" i="14" s="1"/>
  <c r="J54" i="14"/>
  <c r="J55" i="14" s="1"/>
  <c r="J56" i="14" s="1"/>
  <c r="J57" i="14" s="1"/>
  <c r="Y250" i="21"/>
  <c r="Y246" i="21"/>
  <c r="Y163" i="21"/>
  <c r="Y304" i="21"/>
  <c r="Y268" i="21"/>
  <c r="Y100" i="21"/>
  <c r="Y125" i="21"/>
  <c r="Y177" i="21"/>
  <c r="Y254" i="21"/>
  <c r="Y311" i="21"/>
  <c r="Y86" i="21" s="1"/>
  <c r="Y139" i="21"/>
  <c r="Y275" i="21"/>
  <c r="Y151" i="21"/>
  <c r="W147" i="21"/>
  <c r="W228" i="21"/>
  <c r="W191" i="21"/>
  <c r="AI54" i="14"/>
  <c r="AI55" i="14" s="1"/>
  <c r="AI56" i="14" s="1"/>
  <c r="AI57" i="14" s="1"/>
  <c r="U58" i="14"/>
  <c r="U59" i="14" s="1"/>
  <c r="U60" i="14" s="1"/>
  <c r="U62" i="14" s="1"/>
  <c r="U63" i="14" s="1"/>
  <c r="R54" i="14"/>
  <c r="R55" i="14" s="1"/>
  <c r="R56" i="14"/>
  <c r="R57" i="14" s="1"/>
  <c r="Y196" i="21"/>
  <c r="Y291" i="21"/>
  <c r="Y221" i="21"/>
  <c r="Y128" i="21"/>
  <c r="Y93" i="21"/>
  <c r="Y153" i="21"/>
  <c r="Y107" i="21"/>
  <c r="Y197" i="21"/>
  <c r="Y270" i="21"/>
  <c r="Y111" i="21"/>
  <c r="Y180" i="21"/>
  <c r="Y293" i="21"/>
  <c r="Y174" i="21"/>
  <c r="W102" i="21"/>
  <c r="W160" i="21"/>
  <c r="W247" i="21"/>
  <c r="L58" i="14"/>
  <c r="L59" i="14" s="1"/>
  <c r="L60" i="14" s="1"/>
  <c r="L62" i="14" s="1"/>
  <c r="L63" i="14" s="1"/>
  <c r="AI53" i="14"/>
  <c r="Y168" i="21"/>
  <c r="Y175" i="21"/>
  <c r="Y231" i="21"/>
  <c r="Y71" i="21" s="1"/>
  <c r="Y179" i="21"/>
  <c r="Y147" i="21"/>
  <c r="Y176" i="21"/>
  <c r="Y162" i="21"/>
  <c r="Y236" i="21"/>
  <c r="Y288" i="21"/>
  <c r="Y99" i="21"/>
  <c r="Y209" i="21"/>
  <c r="Y148" i="21"/>
  <c r="Y149" i="21"/>
  <c r="W171" i="21"/>
  <c r="W185" i="21"/>
  <c r="W281" i="21"/>
  <c r="AE61" i="14"/>
  <c r="AE64" i="14" s="1"/>
  <c r="AE65" i="14" s="1"/>
  <c r="Y283" i="21"/>
  <c r="Y134" i="21"/>
  <c r="Y262" i="21"/>
  <c r="Y214" i="21"/>
  <c r="Y212" i="21"/>
  <c r="Y241" i="21"/>
  <c r="Y227" i="21"/>
  <c r="Y235" i="21"/>
  <c r="Y308" i="21"/>
  <c r="Y85" i="21" s="1"/>
  <c r="Y160" i="21"/>
  <c r="Y210" i="21"/>
  <c r="Y115" i="21"/>
  <c r="Y166" i="21"/>
  <c r="W182" i="21"/>
  <c r="W272" i="21"/>
  <c r="W261" i="21"/>
  <c r="AO70" i="14"/>
  <c r="AO85" i="14" s="1"/>
  <c r="AO52" i="14"/>
  <c r="AO53" i="14" s="1"/>
  <c r="Q92" i="14"/>
  <c r="Q93" i="14" s="1"/>
  <c r="Y58" i="14"/>
  <c r="Y59" i="14" s="1"/>
  <c r="Y60" i="14" s="1"/>
  <c r="Y62" i="14" s="1"/>
  <c r="Y63" i="14" s="1"/>
  <c r="W58" i="14"/>
  <c r="W59" i="14" s="1"/>
  <c r="W60" i="14" s="1"/>
  <c r="W62" i="14" s="1"/>
  <c r="W63" i="14" s="1"/>
  <c r="Y226" i="21"/>
  <c r="Y123" i="21"/>
  <c r="Y301" i="21"/>
  <c r="Y186" i="21"/>
  <c r="Y249" i="21"/>
  <c r="Y280" i="21"/>
  <c r="Y234" i="21"/>
  <c r="Y253" i="21"/>
  <c r="Y120" i="21"/>
  <c r="Y165" i="21"/>
  <c r="Y258" i="21"/>
  <c r="Y103" i="21"/>
  <c r="Y218" i="21"/>
  <c r="W8" i="21"/>
  <c r="W280" i="21"/>
  <c r="W222" i="21"/>
  <c r="W195" i="21"/>
  <c r="Y302" i="21"/>
  <c r="Y144" i="21"/>
  <c r="Y127" i="21"/>
  <c r="Y265" i="21"/>
  <c r="Y273" i="21"/>
  <c r="Y105" i="21"/>
  <c r="Y284" i="21"/>
  <c r="Y269" i="21"/>
  <c r="Y170" i="21"/>
  <c r="Y137" i="21"/>
  <c r="Y274" i="21"/>
  <c r="Y155" i="21"/>
  <c r="Y237" i="21"/>
  <c r="W116" i="21"/>
  <c r="W175" i="21"/>
  <c r="W294" i="21"/>
  <c r="Z58" i="14"/>
  <c r="Z59" i="14" s="1"/>
  <c r="Z60" i="14" s="1"/>
  <c r="Z62" i="14" s="1"/>
  <c r="Z63" i="14" s="1"/>
  <c r="AH61" i="14"/>
  <c r="AH64" i="14" s="1"/>
  <c r="AH65" i="14" s="1"/>
  <c r="Y150" i="21"/>
  <c r="Y189" i="21"/>
  <c r="Y161" i="21"/>
  <c r="Y118" i="21"/>
  <c r="Y94" i="21"/>
  <c r="Y206" i="21"/>
  <c r="Y300" i="21"/>
  <c r="Y287" i="21"/>
  <c r="Y98" i="21"/>
  <c r="Y172" i="21"/>
  <c r="Y292" i="21"/>
  <c r="Y173" i="21"/>
  <c r="W127" i="21"/>
  <c r="W254" i="21"/>
  <c r="W187" i="21"/>
  <c r="F58" i="14"/>
  <c r="F59" i="14" s="1"/>
  <c r="F60" i="14" s="1"/>
  <c r="F62" i="14" s="1"/>
  <c r="F63" i="14" s="1"/>
  <c r="K54" i="14"/>
  <c r="K55" i="14" s="1"/>
  <c r="K56" i="14" s="1"/>
  <c r="K57" i="14" s="1"/>
  <c r="AI114" i="14"/>
  <c r="S54" i="23"/>
  <c r="K57" i="23"/>
  <c r="E54" i="14"/>
  <c r="E55" i="14" s="1"/>
  <c r="E56" i="14" s="1"/>
  <c r="E57" i="14" s="1"/>
  <c r="BG92" i="14"/>
  <c r="BG94" i="14" s="1"/>
  <c r="BG95" i="14" s="1"/>
  <c r="E53" i="14"/>
  <c r="J78" i="21"/>
  <c r="AF3" i="21"/>
  <c r="AF7" i="21" s="1"/>
  <c r="AF113" i="21" s="1"/>
  <c r="K6" i="13"/>
  <c r="Q3" i="11" s="1"/>
  <c r="AH124" i="23"/>
  <c r="AH125" i="23" s="1"/>
  <c r="AH134" i="23" s="1"/>
  <c r="J85" i="21"/>
  <c r="AB21" i="22"/>
  <c r="AB22" i="22" s="1"/>
  <c r="M20" i="22"/>
  <c r="M24" i="22" s="1"/>
  <c r="M5" i="22" s="1"/>
  <c r="M7" i="13" s="1"/>
  <c r="AO50" i="14"/>
  <c r="E160" i="23"/>
  <c r="N96" i="14"/>
  <c r="N97" i="14" s="1"/>
  <c r="N101" i="14" s="1"/>
  <c r="N105" i="14" s="1"/>
  <c r="O3" i="21"/>
  <c r="O7" i="21" s="1"/>
  <c r="O102" i="21" s="1"/>
  <c r="Z59" i="23"/>
  <c r="K3" i="15"/>
  <c r="K6" i="15" s="1"/>
  <c r="K32" i="15" s="1"/>
  <c r="K33" i="15" s="1"/>
  <c r="J14" i="21"/>
  <c r="J20" i="21" s="1"/>
  <c r="AB20" i="22"/>
  <c r="AD89" i="14"/>
  <c r="J11" i="21"/>
  <c r="AD20" i="22"/>
  <c r="F99" i="14"/>
  <c r="F102" i="14" s="1"/>
  <c r="F106" i="14" s="1"/>
  <c r="F108" i="14" s="1"/>
  <c r="J17" i="21"/>
  <c r="AD21" i="22"/>
  <c r="AD22" i="22" s="1"/>
  <c r="V12" i="15"/>
  <c r="AB7" i="11" s="1"/>
  <c r="U251" i="21"/>
  <c r="U107" i="21"/>
  <c r="U265" i="21"/>
  <c r="U249" i="21"/>
  <c r="U191" i="21"/>
  <c r="U253" i="21"/>
  <c r="U137" i="21"/>
  <c r="U278" i="21"/>
  <c r="U138" i="21"/>
  <c r="U307" i="21"/>
  <c r="U85" i="21" s="1"/>
  <c r="U133" i="21"/>
  <c r="U205" i="21"/>
  <c r="W159" i="21"/>
  <c r="W132" i="21"/>
  <c r="W170" i="21"/>
  <c r="W234" i="21"/>
  <c r="W219" i="21"/>
  <c r="W218" i="21"/>
  <c r="W145" i="21"/>
  <c r="W235" i="21"/>
  <c r="W223" i="21"/>
  <c r="W95" i="21"/>
  <c r="W166" i="21"/>
  <c r="W192" i="21"/>
  <c r="Z92" i="14"/>
  <c r="Z91" i="14"/>
  <c r="H92" i="14"/>
  <c r="H91" i="14"/>
  <c r="K92" i="14"/>
  <c r="K91" i="14"/>
  <c r="V14" i="15"/>
  <c r="AB8" i="11" s="1"/>
  <c r="U153" i="21"/>
  <c r="U245" i="21"/>
  <c r="U195" i="21"/>
  <c r="U263" i="21"/>
  <c r="U190" i="21"/>
  <c r="U260" i="21"/>
  <c r="U161" i="21"/>
  <c r="U121" i="21"/>
  <c r="U217" i="21"/>
  <c r="U274" i="21"/>
  <c r="U181" i="21"/>
  <c r="U255" i="21"/>
  <c r="W249" i="21"/>
  <c r="W146" i="21"/>
  <c r="W292" i="21"/>
  <c r="W213" i="21"/>
  <c r="W111" i="21"/>
  <c r="W295" i="21"/>
  <c r="W144" i="21"/>
  <c r="W289" i="21"/>
  <c r="W273" i="21"/>
  <c r="W130" i="21"/>
  <c r="W242" i="21"/>
  <c r="W210" i="21"/>
  <c r="K59" i="23"/>
  <c r="V16" i="15"/>
  <c r="AB9" i="11" s="1"/>
  <c r="U290" i="21"/>
  <c r="U129" i="21"/>
  <c r="U209" i="21"/>
  <c r="U277" i="21"/>
  <c r="U146" i="21"/>
  <c r="U275" i="21"/>
  <c r="U171" i="21"/>
  <c r="U102" i="21"/>
  <c r="U143" i="21"/>
  <c r="U292" i="21"/>
  <c r="U198" i="21"/>
  <c r="U268" i="21"/>
  <c r="W231" i="21"/>
  <c r="W71" i="21" s="1"/>
  <c r="W253" i="21"/>
  <c r="W199" i="21"/>
  <c r="W103" i="21"/>
  <c r="W161" i="21"/>
  <c r="W117" i="21"/>
  <c r="W179" i="21"/>
  <c r="W186" i="21"/>
  <c r="W206" i="21"/>
  <c r="W136" i="21"/>
  <c r="W278" i="21"/>
  <c r="W300" i="21"/>
  <c r="K58" i="23"/>
  <c r="I91" i="14"/>
  <c r="I92" i="14"/>
  <c r="V10" i="15"/>
  <c r="AB6" i="11" s="1"/>
  <c r="W158" i="23"/>
  <c r="W159" i="23" s="1"/>
  <c r="W167" i="23" s="1"/>
  <c r="V18" i="15"/>
  <c r="AB10" i="11" s="1"/>
  <c r="U119" i="21"/>
  <c r="U210" i="21"/>
  <c r="U162" i="21"/>
  <c r="U273" i="21"/>
  <c r="U202" i="21"/>
  <c r="U99" i="21"/>
  <c r="U254" i="21"/>
  <c r="U172" i="21"/>
  <c r="U183" i="21"/>
  <c r="U140" i="21"/>
  <c r="U200" i="21"/>
  <c r="U282" i="21"/>
  <c r="W293" i="21"/>
  <c r="W196" i="21"/>
  <c r="W100" i="21"/>
  <c r="W183" i="21"/>
  <c r="W112" i="21"/>
  <c r="W105" i="21"/>
  <c r="W258" i="21"/>
  <c r="W204" i="21"/>
  <c r="W226" i="21"/>
  <c r="W137" i="21"/>
  <c r="W290" i="21"/>
  <c r="W263" i="21"/>
  <c r="Z19" i="22"/>
  <c r="Z21" i="22" s="1"/>
  <c r="Z22" i="22" s="1"/>
  <c r="G57" i="23"/>
  <c r="V91" i="14"/>
  <c r="V92" i="14"/>
  <c r="V9" i="13"/>
  <c r="U116" i="21"/>
  <c r="U299" i="21"/>
  <c r="U241" i="21"/>
  <c r="U302" i="21"/>
  <c r="U130" i="21"/>
  <c r="U248" i="21"/>
  <c r="U184" i="21"/>
  <c r="U272" i="21"/>
  <c r="U170" i="21"/>
  <c r="U221" i="21"/>
  <c r="U125" i="21"/>
  <c r="U227" i="21"/>
  <c r="U296" i="21"/>
  <c r="W149" i="21"/>
  <c r="W120" i="21"/>
  <c r="W134" i="21"/>
  <c r="W174" i="21"/>
  <c r="W251" i="21"/>
  <c r="W288" i="21"/>
  <c r="W181" i="21"/>
  <c r="W252" i="21"/>
  <c r="W269" i="21"/>
  <c r="W94" i="21"/>
  <c r="W237" i="21"/>
  <c r="W209" i="21"/>
  <c r="W211" i="21"/>
  <c r="AG21" i="22"/>
  <c r="AG22" i="22" s="1"/>
  <c r="AB89" i="14"/>
  <c r="AB90" i="14"/>
  <c r="AO94" i="14"/>
  <c r="AO95" i="14" s="1"/>
  <c r="AO93" i="14"/>
  <c r="U122" i="21"/>
  <c r="U128" i="21"/>
  <c r="U126" i="21"/>
  <c r="U295" i="21"/>
  <c r="U186" i="21"/>
  <c r="U259" i="21"/>
  <c r="U173" i="21"/>
  <c r="U242" i="21"/>
  <c r="U169" i="21"/>
  <c r="U269" i="21"/>
  <c r="U152" i="21"/>
  <c r="U264" i="21"/>
  <c r="U108" i="21"/>
  <c r="W303" i="21"/>
  <c r="W177" i="21"/>
  <c r="W176" i="21"/>
  <c r="W256" i="21"/>
  <c r="W214" i="21"/>
  <c r="W270" i="21"/>
  <c r="W154" i="21"/>
  <c r="W302" i="21"/>
  <c r="W122" i="21"/>
  <c r="W110" i="21"/>
  <c r="W264" i="21"/>
  <c r="W307" i="21"/>
  <c r="W274" i="21"/>
  <c r="M91" i="14"/>
  <c r="M92" i="14"/>
  <c r="V20" i="15"/>
  <c r="AB11" i="11" s="1"/>
  <c r="V30" i="15"/>
  <c r="V38" i="15" s="1"/>
  <c r="U113" i="21"/>
  <c r="U220" i="21"/>
  <c r="U144" i="21"/>
  <c r="U311" i="21"/>
  <c r="U86" i="21" s="1"/>
  <c r="U176" i="21"/>
  <c r="U291" i="21"/>
  <c r="U178" i="21"/>
  <c r="U101" i="21"/>
  <c r="U179" i="21"/>
  <c r="U289" i="21"/>
  <c r="U174" i="21"/>
  <c r="U287" i="21"/>
  <c r="U112" i="21"/>
  <c r="W304" i="21"/>
  <c r="W262" i="21"/>
  <c r="W282" i="21"/>
  <c r="W201" i="21"/>
  <c r="W104" i="21"/>
  <c r="W279" i="21"/>
  <c r="W255" i="21"/>
  <c r="W203" i="21"/>
  <c r="W129" i="21"/>
  <c r="W135" i="21"/>
  <c r="W296" i="21"/>
  <c r="W151" i="21"/>
  <c r="W133" i="21"/>
  <c r="AB4" i="11"/>
  <c r="U185" i="21"/>
  <c r="U300" i="21"/>
  <c r="U196" i="21"/>
  <c r="U283" i="21"/>
  <c r="U261" i="21"/>
  <c r="U124" i="21"/>
  <c r="U203" i="21"/>
  <c r="U160" i="21"/>
  <c r="U247" i="21"/>
  <c r="U127" i="21"/>
  <c r="U188" i="21"/>
  <c r="U238" i="21"/>
  <c r="W291" i="21"/>
  <c r="W266" i="21"/>
  <c r="W197" i="21"/>
  <c r="W101" i="21"/>
  <c r="W148" i="21"/>
  <c r="W169" i="21"/>
  <c r="W271" i="21"/>
  <c r="W221" i="21"/>
  <c r="W167" i="21"/>
  <c r="W268" i="21"/>
  <c r="W190" i="21"/>
  <c r="W97" i="21"/>
  <c r="U57" i="23"/>
  <c r="R92" i="14"/>
  <c r="R91" i="14"/>
  <c r="U226" i="21"/>
  <c r="U118" i="21"/>
  <c r="U134" i="21"/>
  <c r="U95" i="21"/>
  <c r="U187" i="21"/>
  <c r="U98" i="21"/>
  <c r="U270" i="21"/>
  <c r="U147" i="21"/>
  <c r="U212" i="21"/>
  <c r="U104" i="21"/>
  <c r="U192" i="21"/>
  <c r="U252" i="21"/>
  <c r="W131" i="21"/>
  <c r="W299" i="21"/>
  <c r="W98" i="21"/>
  <c r="W152" i="21"/>
  <c r="W246" i="21"/>
  <c r="W114" i="21"/>
  <c r="W248" i="21"/>
  <c r="W265" i="21"/>
  <c r="W173" i="21"/>
  <c r="W180" i="21"/>
  <c r="W208" i="21"/>
  <c r="W155" i="21"/>
  <c r="AB31" i="24"/>
  <c r="U58" i="23"/>
  <c r="AG90" i="14"/>
  <c r="AG92" i="14" s="1"/>
  <c r="U156" i="21"/>
  <c r="U93" i="21"/>
  <c r="U199" i="21"/>
  <c r="U110" i="21"/>
  <c r="U236" i="21"/>
  <c r="U123" i="21"/>
  <c r="U281" i="21"/>
  <c r="U145" i="21"/>
  <c r="U276" i="21"/>
  <c r="U109" i="21"/>
  <c r="U218" i="21"/>
  <c r="U293" i="21"/>
  <c r="W109" i="21"/>
  <c r="W113" i="21"/>
  <c r="W156" i="21"/>
  <c r="W178" i="21"/>
  <c r="W236" i="21"/>
  <c r="W141" i="21"/>
  <c r="W311" i="21"/>
  <c r="W86" i="21" s="1"/>
  <c r="W128" i="21"/>
  <c r="W172" i="21"/>
  <c r="W260" i="21"/>
  <c r="W241" i="21"/>
  <c r="W142" i="21"/>
  <c r="O31" i="24"/>
  <c r="G92" i="14"/>
  <c r="G91" i="14"/>
  <c r="U8" i="21"/>
  <c r="U34" i="21" s="1"/>
  <c r="U189" i="21"/>
  <c r="U135" i="21"/>
  <c r="U180" i="21"/>
  <c r="U214" i="21"/>
  <c r="U182" i="21"/>
  <c r="U262" i="21"/>
  <c r="U163" i="21"/>
  <c r="U284" i="21"/>
  <c r="U148" i="21"/>
  <c r="U256" i="21"/>
  <c r="U258" i="21"/>
  <c r="W125" i="21"/>
  <c r="W124" i="21"/>
  <c r="W163" i="21"/>
  <c r="W257" i="21"/>
  <c r="W217" i="21"/>
  <c r="W267" i="21"/>
  <c r="W202" i="21"/>
  <c r="W107" i="21"/>
  <c r="W283" i="21"/>
  <c r="W250" i="21"/>
  <c r="W126" i="21"/>
  <c r="W139" i="21"/>
  <c r="U115" i="21"/>
  <c r="U267" i="21"/>
  <c r="U234" i="21"/>
  <c r="U168" i="21"/>
  <c r="U246" i="21"/>
  <c r="U149" i="21"/>
  <c r="U228" i="21"/>
  <c r="U175" i="21"/>
  <c r="U120" i="21"/>
  <c r="U208" i="21"/>
  <c r="U279" i="21"/>
  <c r="W121" i="21"/>
  <c r="W168" i="21"/>
  <c r="W284" i="21"/>
  <c r="W212" i="21"/>
  <c r="W162" i="21"/>
  <c r="W275" i="21"/>
  <c r="W220" i="21"/>
  <c r="W164" i="21"/>
  <c r="W259" i="21"/>
  <c r="W287" i="21"/>
  <c r="W96" i="21"/>
  <c r="AG20" i="22"/>
  <c r="W90" i="14"/>
  <c r="W89" i="14"/>
  <c r="AA92" i="14"/>
  <c r="AA91" i="14"/>
  <c r="T89" i="23"/>
  <c r="AL129" i="23"/>
  <c r="AL130" i="23"/>
  <c r="Y59" i="23"/>
  <c r="AA59" i="23"/>
  <c r="Y57" i="23"/>
  <c r="G55" i="23"/>
  <c r="AN95" i="23"/>
  <c r="AA57" i="23"/>
  <c r="AL133" i="23"/>
  <c r="AL134" i="23"/>
  <c r="AL132" i="23"/>
  <c r="AE94" i="14"/>
  <c r="AE95" i="14" s="1"/>
  <c r="AE93" i="14"/>
  <c r="AI92" i="14"/>
  <c r="AI91" i="14"/>
  <c r="AK96" i="14"/>
  <c r="AK97" i="14" s="1"/>
  <c r="T92" i="14"/>
  <c r="T91" i="14"/>
  <c r="Y94" i="14"/>
  <c r="Y95" i="14" s="1"/>
  <c r="Y93" i="14"/>
  <c r="O91" i="14"/>
  <c r="O92" i="14"/>
  <c r="AM94" i="14"/>
  <c r="AM95" i="14" s="1"/>
  <c r="AM93" i="14"/>
  <c r="AN92" i="14"/>
  <c r="AN91" i="14"/>
  <c r="AC94" i="14"/>
  <c r="AC95" i="14" s="1"/>
  <c r="AC93" i="14"/>
  <c r="X89" i="14"/>
  <c r="X90" i="14"/>
  <c r="AH94" i="14"/>
  <c r="AH95" i="14" s="1"/>
  <c r="AH93" i="14"/>
  <c r="S92" i="14"/>
  <c r="S91" i="14"/>
  <c r="P93" i="14"/>
  <c r="P94" i="14"/>
  <c r="P95" i="14" s="1"/>
  <c r="U94" i="14"/>
  <c r="U95" i="14" s="1"/>
  <c r="U93" i="14"/>
  <c r="L91" i="14"/>
  <c r="L92" i="14"/>
  <c r="AL94" i="14"/>
  <c r="AL95" i="14" s="1"/>
  <c r="AL93" i="14"/>
  <c r="AD91" i="14"/>
  <c r="AD92" i="14"/>
  <c r="J92" i="14"/>
  <c r="J91" i="14"/>
  <c r="E89" i="14"/>
  <c r="T128" i="23"/>
  <c r="T129" i="23" s="1"/>
  <c r="AI259" i="21"/>
  <c r="AI102" i="21"/>
  <c r="T162" i="23"/>
  <c r="T164" i="23" s="1"/>
  <c r="T126" i="23"/>
  <c r="J84" i="21"/>
  <c r="F27" i="15"/>
  <c r="F26" i="15"/>
  <c r="AC160" i="23"/>
  <c r="J194" i="23"/>
  <c r="V57" i="23"/>
  <c r="V60" i="23" s="1"/>
  <c r="V61" i="23" s="1"/>
  <c r="V65" i="23" s="1"/>
  <c r="W162" i="23"/>
  <c r="W163" i="23" s="1"/>
  <c r="J70" i="21"/>
  <c r="S8" i="15"/>
  <c r="Y5" i="11" s="1"/>
  <c r="Z122" i="21"/>
  <c r="Z148" i="21"/>
  <c r="Z276" i="21"/>
  <c r="Z282" i="21"/>
  <c r="Z169" i="21"/>
  <c r="Z235" i="21"/>
  <c r="Z149" i="21"/>
  <c r="Z107" i="21"/>
  <c r="Z131" i="21"/>
  <c r="Z236" i="21"/>
  <c r="Z115" i="21"/>
  <c r="Z259" i="21"/>
  <c r="AA54" i="23"/>
  <c r="S12" i="15"/>
  <c r="Y7" i="11" s="1"/>
  <c r="Y4" i="11"/>
  <c r="Z8" i="21"/>
  <c r="Z135" i="21"/>
  <c r="Z172" i="21"/>
  <c r="Z180" i="21"/>
  <c r="Z116" i="21"/>
  <c r="Z206" i="21"/>
  <c r="Z295" i="21"/>
  <c r="Z128" i="21"/>
  <c r="Z111" i="21"/>
  <c r="Z218" i="21"/>
  <c r="Z246" i="21"/>
  <c r="Z134" i="21"/>
  <c r="Z292" i="21"/>
  <c r="Z124" i="23"/>
  <c r="Z125" i="23" s="1"/>
  <c r="Z133" i="23" s="1"/>
  <c r="S14" i="15"/>
  <c r="Y8" i="11" s="1"/>
  <c r="Z106" i="21"/>
  <c r="Z162" i="21"/>
  <c r="Z202" i="21"/>
  <c r="Z198" i="21"/>
  <c r="Z141" i="21"/>
  <c r="Z219" i="21"/>
  <c r="Z103" i="21"/>
  <c r="Z205" i="21"/>
  <c r="Z170" i="21"/>
  <c r="Z168" i="21"/>
  <c r="Z283" i="21"/>
  <c r="Z181" i="21"/>
  <c r="Z290" i="21"/>
  <c r="Z126" i="23"/>
  <c r="S16" i="15"/>
  <c r="Y9" i="11" s="1"/>
  <c r="Z112" i="21"/>
  <c r="Z156" i="21"/>
  <c r="Z277" i="21"/>
  <c r="Z228" i="21"/>
  <c r="Z124" i="21"/>
  <c r="Z227" i="21"/>
  <c r="Z140" i="21"/>
  <c r="Z142" i="21"/>
  <c r="Z130" i="21"/>
  <c r="Z231" i="21"/>
  <c r="Z71" i="21" s="1"/>
  <c r="Z97" i="21"/>
  <c r="Z192" i="21"/>
  <c r="Z104" i="21"/>
  <c r="S18" i="15"/>
  <c r="Y10" i="11" s="1"/>
  <c r="Z208" i="21"/>
  <c r="Z210" i="21"/>
  <c r="Z248" i="21"/>
  <c r="Z279" i="21"/>
  <c r="Z151" i="21"/>
  <c r="Z212" i="21"/>
  <c r="Z137" i="21"/>
  <c r="Z207" i="21"/>
  <c r="Z138" i="21"/>
  <c r="Z247" i="21"/>
  <c r="Z113" i="21"/>
  <c r="Z197" i="21"/>
  <c r="Z105" i="21"/>
  <c r="S20" i="15"/>
  <c r="Y11" i="11" s="1"/>
  <c r="Z159" i="21"/>
  <c r="Z165" i="21"/>
  <c r="Z251" i="21"/>
  <c r="Z262" i="21"/>
  <c r="Z166" i="21"/>
  <c r="Z296" i="21"/>
  <c r="Z127" i="21"/>
  <c r="Z226" i="21"/>
  <c r="Z160" i="21"/>
  <c r="Z250" i="21"/>
  <c r="Z186" i="21"/>
  <c r="Z222" i="21"/>
  <c r="S9" i="13"/>
  <c r="Z167" i="21"/>
  <c r="Z150" i="21"/>
  <c r="Z93" i="21"/>
  <c r="Z114" i="21"/>
  <c r="Z196" i="21"/>
  <c r="Z307" i="21"/>
  <c r="Z85" i="21" s="1"/>
  <c r="Z187" i="21"/>
  <c r="Z242" i="21"/>
  <c r="Z266" i="21"/>
  <c r="Z268" i="21"/>
  <c r="Z133" i="21"/>
  <c r="Z271" i="21"/>
  <c r="Z117" i="21"/>
  <c r="Z101" i="21"/>
  <c r="Z139" i="21"/>
  <c r="Z203" i="21"/>
  <c r="Z190" i="21"/>
  <c r="Z109" i="21"/>
  <c r="Z204" i="21"/>
  <c r="Z278" i="21"/>
  <c r="Z217" i="21"/>
  <c r="Z289" i="21"/>
  <c r="Z185" i="21"/>
  <c r="Z199" i="21"/>
  <c r="Z272" i="21"/>
  <c r="Z209" i="21"/>
  <c r="Z121" i="21"/>
  <c r="Z123" i="21"/>
  <c r="Z260" i="21"/>
  <c r="Z163" i="21"/>
  <c r="Z191" i="21"/>
  <c r="Z253" i="21"/>
  <c r="Z269" i="21"/>
  <c r="Z98" i="21"/>
  <c r="Z152" i="21"/>
  <c r="Z252" i="21"/>
  <c r="W31" i="24"/>
  <c r="Z110" i="21"/>
  <c r="Z95" i="21"/>
  <c r="Z146" i="21"/>
  <c r="Z155" i="21"/>
  <c r="Z245" i="21"/>
  <c r="Z126" i="21"/>
  <c r="Z189" i="21"/>
  <c r="Z311" i="21"/>
  <c r="Z86" i="21" s="1"/>
  <c r="Z256" i="21"/>
  <c r="Z108" i="21"/>
  <c r="Z195" i="21"/>
  <c r="Z294" i="21"/>
  <c r="L162" i="23"/>
  <c r="L164" i="23" s="1"/>
  <c r="S10" i="15"/>
  <c r="Y6" i="11" s="1"/>
  <c r="Z275" i="21"/>
  <c r="Z178" i="21"/>
  <c r="Z211" i="21"/>
  <c r="Z200" i="21"/>
  <c r="Z287" i="21"/>
  <c r="Z179" i="21"/>
  <c r="Z237" i="21"/>
  <c r="Z261" i="21"/>
  <c r="Z258" i="21"/>
  <c r="Z175" i="21"/>
  <c r="Z255" i="21"/>
  <c r="Z273" i="21"/>
  <c r="L158" i="23"/>
  <c r="L159" i="23" s="1"/>
  <c r="L168" i="23" s="1"/>
  <c r="Z153" i="21"/>
  <c r="Z94" i="21"/>
  <c r="Z177" i="21"/>
  <c r="Z188" i="21"/>
  <c r="Z304" i="21"/>
  <c r="Z174" i="21"/>
  <c r="Z264" i="21"/>
  <c r="Z267" i="21"/>
  <c r="Z265" i="21"/>
  <c r="Z132" i="21"/>
  <c r="Z223" i="21"/>
  <c r="Z293" i="21"/>
  <c r="E92" i="14"/>
  <c r="E91" i="14"/>
  <c r="S30" i="15"/>
  <c r="S38" i="15" s="1"/>
  <c r="S39" i="15" s="1"/>
  <c r="S40" i="15" s="1"/>
  <c r="S41" i="15" s="1"/>
  <c r="Z241" i="21"/>
  <c r="Z119" i="21"/>
  <c r="Z176" i="21"/>
  <c r="Z184" i="21"/>
  <c r="Z118" i="21"/>
  <c r="Z213" i="21"/>
  <c r="Z249" i="21"/>
  <c r="Z281" i="21"/>
  <c r="Z99" i="21"/>
  <c r="Z183" i="21"/>
  <c r="Z291" i="21"/>
  <c r="E158" i="23"/>
  <c r="E159" i="23" s="1"/>
  <c r="E167" i="23" s="1"/>
  <c r="L123" i="11"/>
  <c r="I32" i="24"/>
  <c r="I34" i="24" s="1"/>
  <c r="I35" i="24" s="1"/>
  <c r="S162" i="23"/>
  <c r="S163" i="23" s="1"/>
  <c r="E33" i="24"/>
  <c r="E38" i="24" s="1"/>
  <c r="Z54" i="23"/>
  <c r="Z31" i="24"/>
  <c r="AA21" i="24"/>
  <c r="AA25" i="24" s="1"/>
  <c r="AA27" i="24" s="1"/>
  <c r="AA29" i="24" s="1"/>
  <c r="Z58" i="23"/>
  <c r="S158" i="23"/>
  <c r="S159" i="23" s="1"/>
  <c r="Q128" i="23"/>
  <c r="Q130" i="23" s="1"/>
  <c r="I194" i="23"/>
  <c r="Q10" i="15"/>
  <c r="W6" i="11" s="1"/>
  <c r="AC158" i="23"/>
  <c r="AC159" i="23" s="1"/>
  <c r="AC167" i="23" s="1"/>
  <c r="H162" i="23"/>
  <c r="H164" i="23" s="1"/>
  <c r="M194" i="23"/>
  <c r="H158" i="23"/>
  <c r="H159" i="23" s="1"/>
  <c r="H168" i="23" s="1"/>
  <c r="I91" i="23"/>
  <c r="I93" i="23" s="1"/>
  <c r="AK60" i="23"/>
  <c r="AK61" i="23" s="1"/>
  <c r="AK65" i="23" s="1"/>
  <c r="Y128" i="23"/>
  <c r="Y130" i="23" s="1"/>
  <c r="AF124" i="23"/>
  <c r="AF125" i="23" s="1"/>
  <c r="AF134" i="23" s="1"/>
  <c r="J83" i="21"/>
  <c r="X87" i="23"/>
  <c r="X88" i="23" s="1"/>
  <c r="X95" i="23" s="1"/>
  <c r="AF128" i="23"/>
  <c r="AF130" i="23" s="1"/>
  <c r="J82" i="21"/>
  <c r="J77" i="21"/>
  <c r="J68" i="21"/>
  <c r="Q30" i="15"/>
  <c r="Q38" i="15" s="1"/>
  <c r="Q39" i="15" s="1"/>
  <c r="Q40" i="15" s="1"/>
  <c r="Q41" i="15" s="1"/>
  <c r="W4" i="11"/>
  <c r="AD146" i="21"/>
  <c r="M23" i="24"/>
  <c r="M31" i="24" s="1"/>
  <c r="AF194" i="23"/>
  <c r="Q8" i="15"/>
  <c r="W5" i="11" s="1"/>
  <c r="AD222" i="21"/>
  <c r="Q16" i="15"/>
  <c r="AD130" i="21"/>
  <c r="Q38" i="24"/>
  <c r="Q39" i="24" s="1"/>
  <c r="Q18" i="15"/>
  <c r="W10" i="11" s="1"/>
  <c r="AD106" i="21"/>
  <c r="Q20" i="15"/>
  <c r="W11" i="11" s="1"/>
  <c r="Q14" i="15"/>
  <c r="W8" i="11" s="1"/>
  <c r="Q12" i="15"/>
  <c r="W7" i="11" s="1"/>
  <c r="Q9" i="13"/>
  <c r="BG158" i="23"/>
  <c r="BG159" i="23" s="1"/>
  <c r="BG168" i="23" s="1"/>
  <c r="BG162" i="23"/>
  <c r="BG164" i="23" s="1"/>
  <c r="K27" i="24"/>
  <c r="J69" i="21"/>
  <c r="J67" i="21"/>
  <c r="AC208" i="21"/>
  <c r="M32" i="24"/>
  <c r="M34" i="24" s="1"/>
  <c r="M35" i="24" s="1"/>
  <c r="AO63" i="23"/>
  <c r="AO67" i="23" s="1"/>
  <c r="AO69" i="23" s="1"/>
  <c r="AH23" i="24"/>
  <c r="K23" i="24"/>
  <c r="AM167" i="23"/>
  <c r="AM168" i="23"/>
  <c r="X162" i="23"/>
  <c r="X164" i="23" s="1"/>
  <c r="AC23" i="24"/>
  <c r="X160" i="23"/>
  <c r="V160" i="23"/>
  <c r="BG194" i="23"/>
  <c r="J66" i="21"/>
  <c r="AD194" i="23"/>
  <c r="X31" i="24"/>
  <c r="AB3" i="15"/>
  <c r="AB6" i="15" s="1"/>
  <c r="AB32" i="15" s="1"/>
  <c r="AB33" i="15" s="1"/>
  <c r="AB34" i="15" s="1"/>
  <c r="AB35" i="15" s="1"/>
  <c r="AK164" i="23"/>
  <c r="AK163" i="23"/>
  <c r="AK168" i="23"/>
  <c r="AK167" i="23"/>
  <c r="AK166" i="23"/>
  <c r="AB6" i="13"/>
  <c r="AH3" i="11" s="1"/>
  <c r="X34" i="24"/>
  <c r="X35" i="24" s="1"/>
  <c r="X36" i="24" s="1"/>
  <c r="X37" i="24" s="1"/>
  <c r="X38" i="24" s="1"/>
  <c r="AP10" i="14"/>
  <c r="AP12" i="14" s="1"/>
  <c r="AN60" i="23"/>
  <c r="AN61" i="23" s="1"/>
  <c r="AN63" i="23" s="1"/>
  <c r="H23" i="24"/>
  <c r="V158" i="23"/>
  <c r="V159" i="23" s="1"/>
  <c r="V168" i="23" s="1"/>
  <c r="U20" i="22"/>
  <c r="AH89" i="23"/>
  <c r="Q126" i="23"/>
  <c r="AP76" i="14"/>
  <c r="AP79" i="14" s="1"/>
  <c r="AP81" i="14" s="1"/>
  <c r="AP78" i="14"/>
  <c r="AP77" i="14"/>
  <c r="Y126" i="23"/>
  <c r="BG31" i="24"/>
  <c r="AA87" i="23"/>
  <c r="AA88" i="23" s="1"/>
  <c r="W194" i="23"/>
  <c r="AM133" i="23"/>
  <c r="AM132" i="23"/>
  <c r="AM134" i="23"/>
  <c r="AK95" i="23"/>
  <c r="AK97" i="23"/>
  <c r="AK96" i="23"/>
  <c r="Z194" i="23"/>
  <c r="E128" i="23"/>
  <c r="E129" i="23" s="1"/>
  <c r="E124" i="23"/>
  <c r="E125" i="23" s="1"/>
  <c r="E133" i="23" s="1"/>
  <c r="AK92" i="23"/>
  <c r="AK93" i="23"/>
  <c r="AN13" i="22"/>
  <c r="AN14" i="22" s="1"/>
  <c r="AM164" i="23"/>
  <c r="AM163" i="23"/>
  <c r="AM166" i="23"/>
  <c r="O194" i="23"/>
  <c r="K91" i="23"/>
  <c r="K87" i="23"/>
  <c r="K88" i="23" s="1"/>
  <c r="J124" i="23"/>
  <c r="J125" i="23" s="1"/>
  <c r="J134" i="23" s="1"/>
  <c r="AL60" i="23"/>
  <c r="AL61" i="23" s="1"/>
  <c r="J128" i="23"/>
  <c r="J130" i="23" s="1"/>
  <c r="AN164" i="23"/>
  <c r="AN163" i="23"/>
  <c r="L194" i="23"/>
  <c r="AN167" i="23"/>
  <c r="AN168" i="23"/>
  <c r="AN166" i="23"/>
  <c r="AA91" i="23"/>
  <c r="AA93" i="23" s="1"/>
  <c r="AM130" i="23"/>
  <c r="AM129" i="23"/>
  <c r="AC29" i="24"/>
  <c r="AC32" i="24"/>
  <c r="AI254" i="21"/>
  <c r="AE20" i="15"/>
  <c r="AK11" i="11" s="1"/>
  <c r="AI168" i="21"/>
  <c r="AD172" i="21"/>
  <c r="AD131" i="21"/>
  <c r="AI123" i="21"/>
  <c r="AD299" i="21"/>
  <c r="AD212" i="21"/>
  <c r="AE30" i="15"/>
  <c r="AE38" i="15" s="1"/>
  <c r="AE39" i="15" s="1"/>
  <c r="AE40" i="15" s="1"/>
  <c r="AI180" i="21"/>
  <c r="AD109" i="21"/>
  <c r="AD192" i="21"/>
  <c r="AK4" i="11"/>
  <c r="AD121" i="21"/>
  <c r="AD246" i="21"/>
  <c r="AD99" i="21"/>
  <c r="AD264" i="21"/>
  <c r="AD211" i="21"/>
  <c r="AD177" i="21"/>
  <c r="AI213" i="21"/>
  <c r="AD245" i="21"/>
  <c r="AE8" i="15"/>
  <c r="AK5" i="11" s="1"/>
  <c r="AI107" i="21"/>
  <c r="AD198" i="21"/>
  <c r="AE10" i="15"/>
  <c r="AK6" i="11" s="1"/>
  <c r="AI161" i="21"/>
  <c r="AD227" i="21"/>
  <c r="AE12" i="15"/>
  <c r="AK7" i="11" s="1"/>
  <c r="AD280" i="21"/>
  <c r="AE14" i="15"/>
  <c r="AK8" i="11" s="1"/>
  <c r="AI262" i="21"/>
  <c r="AD279" i="21"/>
  <c r="AE16" i="15"/>
  <c r="AK9" i="11" s="1"/>
  <c r="AI97" i="21"/>
  <c r="AD307" i="21"/>
  <c r="AE18" i="15"/>
  <c r="AK10" i="11" s="1"/>
  <c r="AI134" i="21"/>
  <c r="AD178" i="21"/>
  <c r="AD263" i="21"/>
  <c r="T38" i="24"/>
  <c r="T40" i="24" s="1"/>
  <c r="R38" i="24"/>
  <c r="R39" i="24" s="1"/>
  <c r="S38" i="24"/>
  <c r="S39" i="24" s="1"/>
  <c r="N194" i="23"/>
  <c r="AN132" i="23"/>
  <c r="AN134" i="23"/>
  <c r="AN133" i="23"/>
  <c r="AK130" i="23"/>
  <c r="AK129" i="23"/>
  <c r="AM95" i="23"/>
  <c r="AM97" i="23"/>
  <c r="AM96" i="23"/>
  <c r="AQ69" i="14"/>
  <c r="AQ11" i="14"/>
  <c r="AH87" i="23"/>
  <c r="AH88" i="23" s="1"/>
  <c r="AH95" i="23" s="1"/>
  <c r="X91" i="23"/>
  <c r="X93" i="23" s="1"/>
  <c r="AM60" i="23"/>
  <c r="AM61" i="23" s="1"/>
  <c r="AM92" i="23"/>
  <c r="AM93" i="23"/>
  <c r="AF25" i="24"/>
  <c r="AF27" i="24" s="1"/>
  <c r="AF23" i="24"/>
  <c r="N23" i="24"/>
  <c r="AI157" i="23"/>
  <c r="AI162" i="23" s="1"/>
  <c r="AL95" i="23"/>
  <c r="AL97" i="23"/>
  <c r="AL96" i="23"/>
  <c r="AL93" i="23"/>
  <c r="AL92" i="23"/>
  <c r="AK133" i="23"/>
  <c r="AK132" i="23"/>
  <c r="AK134" i="23"/>
  <c r="AN129" i="23"/>
  <c r="AN130" i="23"/>
  <c r="AG194" i="23"/>
  <c r="E91" i="23"/>
  <c r="E93" i="23" s="1"/>
  <c r="AB89" i="23"/>
  <c r="G23" i="24"/>
  <c r="AL164" i="23"/>
  <c r="AL163" i="23"/>
  <c r="W91" i="23"/>
  <c r="W93" i="23" s="1"/>
  <c r="AB126" i="23"/>
  <c r="E87" i="23"/>
  <c r="E88" i="23" s="1"/>
  <c r="E97" i="23" s="1"/>
  <c r="AB91" i="23"/>
  <c r="AB92" i="23" s="1"/>
  <c r="AL166" i="23"/>
  <c r="AL167" i="23"/>
  <c r="AL168" i="23"/>
  <c r="W89" i="23"/>
  <c r="AB124" i="23"/>
  <c r="AB125" i="23" s="1"/>
  <c r="AB132" i="23" s="1"/>
  <c r="AE128" i="23"/>
  <c r="AE129" i="23" s="1"/>
  <c r="W33" i="24"/>
  <c r="W34" i="24"/>
  <c r="W35" i="24" s="1"/>
  <c r="W36" i="24" s="1"/>
  <c r="W37" i="24" s="1"/>
  <c r="V38" i="24"/>
  <c r="V40" i="24" s="1"/>
  <c r="AE124" i="23"/>
  <c r="AE125" i="23" s="1"/>
  <c r="AE134" i="23" s="1"/>
  <c r="N21" i="22"/>
  <c r="N22" i="22" s="1"/>
  <c r="N24" i="22" s="1"/>
  <c r="N5" i="22" s="1"/>
  <c r="N7" i="13" s="1"/>
  <c r="T6" i="13"/>
  <c r="Z3" i="11" s="1"/>
  <c r="T3" i="15"/>
  <c r="T6" i="15" s="1"/>
  <c r="X3" i="21"/>
  <c r="X7" i="21" s="1"/>
  <c r="I87" i="23"/>
  <c r="I88" i="23" s="1"/>
  <c r="I95" i="23" s="1"/>
  <c r="T103" i="24"/>
  <c r="T10" i="24" s="1"/>
  <c r="T62" i="24"/>
  <c r="T9" i="24" s="1"/>
  <c r="AP6" i="23"/>
  <c r="AP74" i="14"/>
  <c r="U21" i="22"/>
  <c r="U22" i="22" s="1"/>
  <c r="BG124" i="23"/>
  <c r="BG125" i="23" s="1"/>
  <c r="BG128" i="23"/>
  <c r="K270" i="21"/>
  <c r="AN4" i="24"/>
  <c r="AN70" i="14"/>
  <c r="AN85" i="14" s="1"/>
  <c r="AG89" i="23"/>
  <c r="AG91" i="23"/>
  <c r="AG87" i="23"/>
  <c r="AG88" i="23" s="1"/>
  <c r="BG54" i="23"/>
  <c r="BG55" i="23"/>
  <c r="L128" i="23"/>
  <c r="L124" i="23"/>
  <c r="L125" i="23" s="1"/>
  <c r="L126" i="23"/>
  <c r="N126" i="23"/>
  <c r="N124" i="23"/>
  <c r="N125" i="23" s="1"/>
  <c r="N128" i="23"/>
  <c r="AN11" i="22"/>
  <c r="G128" i="23"/>
  <c r="G124" i="23"/>
  <c r="G125" i="23" s="1"/>
  <c r="G126" i="23"/>
  <c r="G60" i="23"/>
  <c r="G61" i="23" s="1"/>
  <c r="AG128" i="23"/>
  <c r="AG126" i="23"/>
  <c r="AG124" i="23"/>
  <c r="AG125" i="23" s="1"/>
  <c r="F57" i="23"/>
  <c r="F59" i="23"/>
  <c r="N29" i="24"/>
  <c r="N32" i="24"/>
  <c r="L54" i="23"/>
  <c r="L55" i="23"/>
  <c r="Y91" i="23"/>
  <c r="Y89" i="23"/>
  <c r="Y87" i="23"/>
  <c r="Y88" i="23" s="1"/>
  <c r="N158" i="23"/>
  <c r="N159" i="23" s="1"/>
  <c r="N160" i="23"/>
  <c r="N162" i="23"/>
  <c r="H58" i="23"/>
  <c r="H57" i="23"/>
  <c r="H59" i="23"/>
  <c r="AI123" i="23"/>
  <c r="AE158" i="23"/>
  <c r="AE159" i="23" s="1"/>
  <c r="AE160" i="23"/>
  <c r="AE162" i="23"/>
  <c r="F126" i="23"/>
  <c r="F128" i="23"/>
  <c r="F124" i="23"/>
  <c r="F125" i="23" s="1"/>
  <c r="H89" i="23"/>
  <c r="H91" i="23"/>
  <c r="H87" i="23"/>
  <c r="H88" i="23" s="1"/>
  <c r="X168" i="23"/>
  <c r="X167" i="23"/>
  <c r="X166" i="23"/>
  <c r="H194" i="23"/>
  <c r="M124" i="23"/>
  <c r="M125" i="23" s="1"/>
  <c r="M128" i="23"/>
  <c r="M126" i="23"/>
  <c r="G87" i="23"/>
  <c r="G88" i="23" s="1"/>
  <c r="G89" i="23"/>
  <c r="G91" i="23"/>
  <c r="F55" i="23"/>
  <c r="F54" i="23"/>
  <c r="F58" i="23" s="1"/>
  <c r="J91" i="23"/>
  <c r="J87" i="23"/>
  <c r="J88" i="23" s="1"/>
  <c r="J89" i="23"/>
  <c r="L87" i="23"/>
  <c r="L88" i="23" s="1"/>
  <c r="L91" i="23"/>
  <c r="L89" i="23"/>
  <c r="AG160" i="23"/>
  <c r="AG158" i="23"/>
  <c r="AG159" i="23" s="1"/>
  <c r="AG162" i="23"/>
  <c r="L58" i="23"/>
  <c r="L59" i="23"/>
  <c r="L57" i="23"/>
  <c r="I124" i="23"/>
  <c r="I125" i="23" s="1"/>
  <c r="I128" i="23"/>
  <c r="I126" i="23"/>
  <c r="AH162" i="23"/>
  <c r="AH160" i="23"/>
  <c r="AH158" i="23"/>
  <c r="AH159" i="23" s="1"/>
  <c r="H54" i="23"/>
  <c r="H55" i="23"/>
  <c r="AA128" i="23"/>
  <c r="AA124" i="23"/>
  <c r="AA125" i="23" s="1"/>
  <c r="AA126" i="23"/>
  <c r="AD158" i="23"/>
  <c r="AD159" i="23" s="1"/>
  <c r="AD162" i="23"/>
  <c r="AD160" i="23"/>
  <c r="P160" i="23"/>
  <c r="P162" i="23"/>
  <c r="P158" i="23"/>
  <c r="P159" i="23" s="1"/>
  <c r="AB57" i="23"/>
  <c r="AB59" i="23"/>
  <c r="AB58" i="23"/>
  <c r="AD124" i="23"/>
  <c r="AD125" i="23" s="1"/>
  <c r="AD126" i="23"/>
  <c r="AD128" i="23"/>
  <c r="V20" i="22"/>
  <c r="V21" i="22"/>
  <c r="V22" i="22" s="1"/>
  <c r="Q91" i="23"/>
  <c r="Q87" i="23"/>
  <c r="Q88" i="23" s="1"/>
  <c r="Q89" i="23"/>
  <c r="I55" i="23"/>
  <c r="I54" i="23"/>
  <c r="T97" i="23"/>
  <c r="T96" i="23"/>
  <c r="T95" i="23"/>
  <c r="J162" i="23"/>
  <c r="J158" i="23"/>
  <c r="J159" i="23" s="1"/>
  <c r="J160" i="23"/>
  <c r="R87" i="23"/>
  <c r="R88" i="23" s="1"/>
  <c r="R91" i="23"/>
  <c r="R89" i="23"/>
  <c r="AB54" i="23"/>
  <c r="AB55" i="23"/>
  <c r="G158" i="23"/>
  <c r="G159" i="23" s="1"/>
  <c r="G160" i="23"/>
  <c r="G162" i="23"/>
  <c r="N89" i="23"/>
  <c r="N91" i="23"/>
  <c r="N87" i="23"/>
  <c r="N88" i="23" s="1"/>
  <c r="K158" i="23"/>
  <c r="K159" i="23" s="1"/>
  <c r="K162" i="23"/>
  <c r="K160" i="23"/>
  <c r="S164" i="23"/>
  <c r="P20" i="22"/>
  <c r="P24" i="22" s="1"/>
  <c r="P5" i="22" s="1"/>
  <c r="P7" i="13" s="1"/>
  <c r="AD57" i="23"/>
  <c r="AD59" i="23"/>
  <c r="AD58" i="23"/>
  <c r="H128" i="23"/>
  <c r="H124" i="23"/>
  <c r="H125" i="23" s="1"/>
  <c r="H126" i="23"/>
  <c r="I58" i="23"/>
  <c r="I57" i="23"/>
  <c r="I59" i="23"/>
  <c r="AH59" i="23"/>
  <c r="AH58" i="23"/>
  <c r="AH57" i="23"/>
  <c r="K128" i="23"/>
  <c r="K124" i="23"/>
  <c r="K125" i="23" s="1"/>
  <c r="K126" i="23"/>
  <c r="Z160" i="23"/>
  <c r="Z158" i="23"/>
  <c r="Z159" i="23" s="1"/>
  <c r="Z162" i="23"/>
  <c r="AD23" i="24"/>
  <c r="AB129" i="23"/>
  <c r="AB130" i="23"/>
  <c r="O18" i="22"/>
  <c r="O19" i="22" s="1"/>
  <c r="AH129" i="23"/>
  <c r="AH130" i="23"/>
  <c r="AC163" i="23"/>
  <c r="AC164" i="23"/>
  <c r="F19" i="22"/>
  <c r="F20" i="22" s="1"/>
  <c r="R59" i="23"/>
  <c r="R58" i="23"/>
  <c r="R57" i="23"/>
  <c r="T168" i="23"/>
  <c r="T167" i="23"/>
  <c r="AD54" i="23"/>
  <c r="AD55" i="23"/>
  <c r="BG91" i="23"/>
  <c r="BG89" i="23"/>
  <c r="BG87" i="23"/>
  <c r="BG88" i="23" s="1"/>
  <c r="T59" i="23"/>
  <c r="T58" i="23"/>
  <c r="T57" i="23"/>
  <c r="AH54" i="23"/>
  <c r="AH55" i="23"/>
  <c r="AF57" i="23"/>
  <c r="AF59" i="23"/>
  <c r="AF58" i="23"/>
  <c r="AD29" i="24"/>
  <c r="AD32" i="24"/>
  <c r="R124" i="23"/>
  <c r="R125" i="23" s="1"/>
  <c r="R126" i="23"/>
  <c r="R128" i="23"/>
  <c r="AG55" i="23"/>
  <c r="AG54" i="23"/>
  <c r="AA160" i="23"/>
  <c r="AA162" i="23"/>
  <c r="AA158" i="23"/>
  <c r="AA159" i="23" s="1"/>
  <c r="T55" i="23"/>
  <c r="T54" i="23"/>
  <c r="P89" i="23"/>
  <c r="P91" i="23"/>
  <c r="P87" i="23"/>
  <c r="P88" i="23" s="1"/>
  <c r="AF54" i="23"/>
  <c r="AF55" i="23"/>
  <c r="O162" i="23"/>
  <c r="O160" i="23"/>
  <c r="O158" i="23"/>
  <c r="O159" i="23" s="1"/>
  <c r="H29" i="24"/>
  <c r="H32" i="24"/>
  <c r="X128" i="23"/>
  <c r="X126" i="23"/>
  <c r="X124" i="23"/>
  <c r="X125" i="23" s="1"/>
  <c r="AH32" i="24"/>
  <c r="AH29" i="24"/>
  <c r="R55" i="23"/>
  <c r="R54" i="23"/>
  <c r="AB97" i="23"/>
  <c r="AB96" i="23"/>
  <c r="I23" i="24"/>
  <c r="I31" i="24" s="1"/>
  <c r="AI86" i="23"/>
  <c r="U91" i="23"/>
  <c r="U87" i="23"/>
  <c r="U88" i="23" s="1"/>
  <c r="U89" i="23"/>
  <c r="V89" i="23"/>
  <c r="V91" i="23"/>
  <c r="V87" i="23"/>
  <c r="V88" i="23" s="1"/>
  <c r="AC126" i="23"/>
  <c r="AC128" i="23"/>
  <c r="AC124" i="23"/>
  <c r="AC125" i="23" s="1"/>
  <c r="L23" i="24"/>
  <c r="AE29" i="24"/>
  <c r="O91" i="23"/>
  <c r="O87" i="23"/>
  <c r="O88" i="23" s="1"/>
  <c r="O89" i="23"/>
  <c r="F160" i="23"/>
  <c r="F158" i="23"/>
  <c r="F159" i="23" s="1"/>
  <c r="F162" i="23"/>
  <c r="AC54" i="23"/>
  <c r="AC55" i="23"/>
  <c r="AE58" i="23"/>
  <c r="AE57" i="23"/>
  <c r="AE59" i="23"/>
  <c r="AG58" i="23"/>
  <c r="AG57" i="23"/>
  <c r="AG59" i="23"/>
  <c r="S91" i="23"/>
  <c r="S89" i="23"/>
  <c r="S87" i="23"/>
  <c r="S88" i="23" s="1"/>
  <c r="P128" i="23"/>
  <c r="P124" i="23"/>
  <c r="P125" i="23" s="1"/>
  <c r="P126" i="23"/>
  <c r="L29" i="24"/>
  <c r="L32" i="24"/>
  <c r="J23" i="24"/>
  <c r="AH194" i="23"/>
  <c r="P57" i="23"/>
  <c r="P59" i="23"/>
  <c r="P58" i="23"/>
  <c r="E163" i="23"/>
  <c r="E164" i="23"/>
  <c r="AC59" i="23"/>
  <c r="AC57" i="23"/>
  <c r="AC58" i="23"/>
  <c r="Y194" i="23"/>
  <c r="R162" i="23"/>
  <c r="R160" i="23"/>
  <c r="R158" i="23"/>
  <c r="R159" i="23" s="1"/>
  <c r="Q160" i="23"/>
  <c r="Q158" i="23"/>
  <c r="Q159" i="23" s="1"/>
  <c r="Q162" i="23"/>
  <c r="Y23" i="24"/>
  <c r="AE91" i="23"/>
  <c r="AE89" i="23"/>
  <c r="AE87" i="23"/>
  <c r="AE88" i="23" s="1"/>
  <c r="R21" i="22"/>
  <c r="R22" i="22" s="1"/>
  <c r="W97" i="23"/>
  <c r="W96" i="23"/>
  <c r="W95" i="23"/>
  <c r="Y158" i="23"/>
  <c r="Y159" i="23" s="1"/>
  <c r="Y160" i="23"/>
  <c r="Y162" i="23"/>
  <c r="AH92" i="23"/>
  <c r="AH93" i="23"/>
  <c r="J32" i="24"/>
  <c r="J29" i="24"/>
  <c r="AF89" i="23"/>
  <c r="AF91" i="23"/>
  <c r="AF87" i="23"/>
  <c r="AF88" i="23" s="1"/>
  <c r="J54" i="23"/>
  <c r="J55" i="23"/>
  <c r="AE55" i="23"/>
  <c r="AE54" i="23"/>
  <c r="U126" i="23"/>
  <c r="U128" i="23"/>
  <c r="U124" i="23"/>
  <c r="U125" i="23" s="1"/>
  <c r="V124" i="23"/>
  <c r="V125" i="23" s="1"/>
  <c r="V126" i="23"/>
  <c r="V128" i="23"/>
  <c r="Y32" i="24"/>
  <c r="Y29" i="24"/>
  <c r="T21" i="22"/>
  <c r="T22" i="22" s="1"/>
  <c r="T24" i="22" s="1"/>
  <c r="T5" i="22" s="1"/>
  <c r="T7" i="13" s="1"/>
  <c r="I158" i="23"/>
  <c r="I159" i="23" s="1"/>
  <c r="I162" i="23"/>
  <c r="I160" i="23"/>
  <c r="T133" i="23"/>
  <c r="T134" i="23"/>
  <c r="M54" i="23"/>
  <c r="M55" i="23"/>
  <c r="Y132" i="23"/>
  <c r="Y134" i="23"/>
  <c r="Y133" i="23"/>
  <c r="J58" i="23"/>
  <c r="J59" i="23"/>
  <c r="J57" i="23"/>
  <c r="M89" i="23"/>
  <c r="M91" i="23"/>
  <c r="M87" i="23"/>
  <c r="M88" i="23" s="1"/>
  <c r="P54" i="23"/>
  <c r="P55" i="23"/>
  <c r="Q19" i="22"/>
  <c r="Q20" i="22" s="1"/>
  <c r="E55" i="23"/>
  <c r="E54" i="23"/>
  <c r="E58" i="23" s="1"/>
  <c r="U162" i="23"/>
  <c r="U158" i="23"/>
  <c r="U159" i="23" s="1"/>
  <c r="U160" i="23"/>
  <c r="AC87" i="23"/>
  <c r="AC88" i="23" s="1"/>
  <c r="AC91" i="23"/>
  <c r="AC89" i="23"/>
  <c r="Q57" i="23"/>
  <c r="Q59" i="23"/>
  <c r="Q58" i="23"/>
  <c r="Z91" i="23"/>
  <c r="Z89" i="23"/>
  <c r="Z87" i="23"/>
  <c r="Z88" i="23" s="1"/>
  <c r="N57" i="23"/>
  <c r="N59" i="23"/>
  <c r="N58" i="23"/>
  <c r="W55" i="23"/>
  <c r="W54" i="23"/>
  <c r="E59" i="23"/>
  <c r="E57" i="23"/>
  <c r="X58" i="23"/>
  <c r="X59" i="23"/>
  <c r="X57" i="23"/>
  <c r="AF162" i="23"/>
  <c r="AF160" i="23"/>
  <c r="AF158" i="23"/>
  <c r="AF159" i="23" s="1"/>
  <c r="BG34" i="24"/>
  <c r="BG35" i="24" s="1"/>
  <c r="BG36" i="24" s="1"/>
  <c r="BG37" i="24" s="1"/>
  <c r="BG33" i="24"/>
  <c r="G29" i="24"/>
  <c r="G32" i="24"/>
  <c r="V164" i="23"/>
  <c r="V163" i="23"/>
  <c r="Q54" i="23"/>
  <c r="Q55" i="23"/>
  <c r="S19" i="22"/>
  <c r="S20" i="22" s="1"/>
  <c r="S124" i="23"/>
  <c r="S125" i="23" s="1"/>
  <c r="S126" i="23"/>
  <c r="S128" i="23"/>
  <c r="M57" i="23"/>
  <c r="M59" i="23"/>
  <c r="M58" i="23"/>
  <c r="N55" i="23"/>
  <c r="N54" i="23"/>
  <c r="Q133" i="23"/>
  <c r="Q134" i="23"/>
  <c r="F89" i="23"/>
  <c r="F87" i="23"/>
  <c r="F88" i="23" s="1"/>
  <c r="F91" i="23"/>
  <c r="W58" i="23"/>
  <c r="W59" i="23"/>
  <c r="W57" i="23"/>
  <c r="X55" i="23"/>
  <c r="X54" i="23"/>
  <c r="AD89" i="23"/>
  <c r="AD91" i="23"/>
  <c r="AD87" i="23"/>
  <c r="AD88" i="23" s="1"/>
  <c r="O128" i="23"/>
  <c r="O124" i="23"/>
  <c r="O125" i="23" s="1"/>
  <c r="O126" i="23"/>
  <c r="E194" i="23"/>
  <c r="M158" i="23"/>
  <c r="M159" i="23" s="1"/>
  <c r="M162" i="23"/>
  <c r="M160" i="23"/>
  <c r="U38" i="24"/>
  <c r="AE23" i="24"/>
  <c r="AI53" i="23"/>
  <c r="AI51" i="23"/>
  <c r="AI49" i="23"/>
  <c r="AI50" i="23" s="1"/>
  <c r="AB158" i="23"/>
  <c r="AB159" i="23" s="1"/>
  <c r="AB160" i="23"/>
  <c r="AB162" i="23"/>
  <c r="Z130" i="23"/>
  <c r="Z129" i="23"/>
  <c r="AC194" i="23"/>
  <c r="BG58" i="23"/>
  <c r="BG59" i="23"/>
  <c r="BG57" i="23"/>
  <c r="AI19" i="24"/>
  <c r="AI20" i="24" s="1"/>
  <c r="AI21" i="24" s="1"/>
  <c r="AI25" i="24" s="1"/>
  <c r="AI194" i="23"/>
  <c r="W128" i="23"/>
  <c r="W126" i="23"/>
  <c r="W124" i="23"/>
  <c r="W125" i="23" s="1"/>
  <c r="AC123" i="21"/>
  <c r="AC130" i="21"/>
  <c r="AC119" i="21"/>
  <c r="AC221" i="21"/>
  <c r="AC252" i="21"/>
  <c r="AC169" i="21"/>
  <c r="AC246" i="21"/>
  <c r="AC125" i="21"/>
  <c r="AC241" i="21"/>
  <c r="AC300" i="21"/>
  <c r="BH49" i="24"/>
  <c r="BH53" i="24" s="1"/>
  <c r="AC113" i="21"/>
  <c r="BH54" i="24"/>
  <c r="BH55" i="24" s="1"/>
  <c r="BH56" i="24" s="1"/>
  <c r="BH58" i="24" s="1"/>
  <c r="AC139" i="21"/>
  <c r="BJ44" i="24"/>
  <c r="BJ47" i="24" s="1"/>
  <c r="BJ48" i="24" s="1"/>
  <c r="AI291" i="21"/>
  <c r="AI253" i="21"/>
  <c r="AI129" i="21"/>
  <c r="AI246" i="21"/>
  <c r="AI266" i="21"/>
  <c r="AI295" i="21"/>
  <c r="AI118" i="21"/>
  <c r="AI143" i="21"/>
  <c r="AI207" i="21"/>
  <c r="AI283" i="21"/>
  <c r="AI176" i="21"/>
  <c r="AI124" i="21"/>
  <c r="AI270" i="21"/>
  <c r="AI139" i="21"/>
  <c r="AI182" i="21"/>
  <c r="AI257" i="21"/>
  <c r="AI220" i="21"/>
  <c r="AI162" i="21"/>
  <c r="AI166" i="21"/>
  <c r="AI237" i="21"/>
  <c r="AI301" i="21"/>
  <c r="AI171" i="21"/>
  <c r="AI179" i="21"/>
  <c r="AI186" i="21"/>
  <c r="AI311" i="21"/>
  <c r="AI86" i="21" s="1"/>
  <c r="AI112" i="21"/>
  <c r="AI153" i="21"/>
  <c r="AI219" i="21"/>
  <c r="AI294" i="21"/>
  <c r="AI117" i="21"/>
  <c r="AI142" i="21"/>
  <c r="AI263" i="21"/>
  <c r="AI109" i="21"/>
  <c r="AI122" i="21"/>
  <c r="AI273" i="21"/>
  <c r="AI148" i="21"/>
  <c r="AI268" i="21"/>
  <c r="AI128" i="21"/>
  <c r="AI236" i="21"/>
  <c r="AI293" i="21"/>
  <c r="AI184" i="21"/>
  <c r="AI133" i="21"/>
  <c r="AI160" i="21"/>
  <c r="AI206" i="21"/>
  <c r="AI101" i="21"/>
  <c r="AI169" i="21"/>
  <c r="AI147" i="21"/>
  <c r="AI252" i="21"/>
  <c r="AI103" i="21"/>
  <c r="AI183" i="21"/>
  <c r="AI290" i="21"/>
  <c r="AI105" i="21"/>
  <c r="AI96" i="21"/>
  <c r="AI195" i="21"/>
  <c r="AI234" i="21"/>
  <c r="AI226" i="21"/>
  <c r="AI187" i="21"/>
  <c r="AI248" i="21"/>
  <c r="AI245" i="21"/>
  <c r="AI271" i="21"/>
  <c r="AI212" i="21"/>
  <c r="AI167" i="21"/>
  <c r="AI178" i="21"/>
  <c r="AI289" i="21"/>
  <c r="AI258" i="21"/>
  <c r="AI177" i="21"/>
  <c r="AI141" i="21"/>
  <c r="AI256" i="21"/>
  <c r="AI300" i="21"/>
  <c r="AI121" i="21"/>
  <c r="AI146" i="21"/>
  <c r="AI227" i="21"/>
  <c r="AI280" i="21"/>
  <c r="AI104" i="21"/>
  <c r="AI111" i="21"/>
  <c r="AI152" i="21"/>
  <c r="AI218" i="21"/>
  <c r="AI308" i="21"/>
  <c r="AI116" i="21"/>
  <c r="AI159" i="21"/>
  <c r="AI276" i="21"/>
  <c r="AI100" i="21"/>
  <c r="AI241" i="21"/>
  <c r="AI238" i="21"/>
  <c r="AI272" i="21"/>
  <c r="AI211" i="21"/>
  <c r="AI140" i="21"/>
  <c r="AI127" i="21"/>
  <c r="AI265" i="21"/>
  <c r="AI288" i="21"/>
  <c r="AI95" i="21"/>
  <c r="AI132" i="21"/>
  <c r="AI260" i="21"/>
  <c r="AI223" i="21"/>
  <c r="AI201" i="21"/>
  <c r="AI164" i="21"/>
  <c r="AI189" i="21"/>
  <c r="AI210" i="21"/>
  <c r="AI277" i="21"/>
  <c r="AI110" i="21"/>
  <c r="AI181" i="21"/>
  <c r="AI284" i="21"/>
  <c r="AI94" i="21"/>
  <c r="AI172" i="21"/>
  <c r="AI173" i="21"/>
  <c r="AI250" i="21"/>
  <c r="AI299" i="21"/>
  <c r="AI120" i="21"/>
  <c r="AI145" i="21"/>
  <c r="AI247" i="21"/>
  <c r="AI287" i="21"/>
  <c r="AI307" i="21"/>
  <c r="AI126" i="21"/>
  <c r="AI174" i="21"/>
  <c r="AI251" i="21"/>
  <c r="AI199" i="21"/>
  <c r="AI115" i="21"/>
  <c r="AI202" i="21"/>
  <c r="AI267" i="21"/>
  <c r="AI125" i="21"/>
  <c r="AI136" i="21"/>
  <c r="AI235" i="21"/>
  <c r="AI209" i="21"/>
  <c r="AI304" i="21"/>
  <c r="AI185" i="21"/>
  <c r="AI151" i="21"/>
  <c r="AI217" i="21"/>
  <c r="AI114" i="21"/>
  <c r="AI131" i="21"/>
  <c r="AI156" i="21"/>
  <c r="AI222" i="21"/>
  <c r="AI99" i="21"/>
  <c r="AI198" i="21"/>
  <c r="AI249" i="21"/>
  <c r="AI282" i="21"/>
  <c r="AI149" i="21"/>
  <c r="AO28" i="22"/>
  <c r="AI170" i="21"/>
  <c r="AI203" i="21"/>
  <c r="AI261" i="21"/>
  <c r="AI130" i="21"/>
  <c r="AI165" i="21"/>
  <c r="AI191" i="21"/>
  <c r="AI296" i="21"/>
  <c r="AI205" i="21"/>
  <c r="AI144" i="21"/>
  <c r="AI228" i="21"/>
  <c r="AI303" i="21"/>
  <c r="AI255" i="21"/>
  <c r="AI150" i="21"/>
  <c r="AI274" i="21"/>
  <c r="AI93" i="21"/>
  <c r="AI231" i="21"/>
  <c r="AI71" i="21" s="1"/>
  <c r="AI200" i="21"/>
  <c r="AI204" i="21"/>
  <c r="AI175" i="21"/>
  <c r="AI119" i="21"/>
  <c r="AI197" i="21"/>
  <c r="AI208" i="21"/>
  <c r="AI163" i="21"/>
  <c r="AI8" i="21"/>
  <c r="AI34" i="21" s="1"/>
  <c r="AN31" i="22"/>
  <c r="AN32" i="22" s="1"/>
  <c r="AI278" i="21"/>
  <c r="AI275" i="21"/>
  <c r="AI188" i="21"/>
  <c r="AI196" i="21"/>
  <c r="AI155" i="21"/>
  <c r="AI269" i="21"/>
  <c r="AI98" i="21"/>
  <c r="AI135" i="21"/>
  <c r="AI242" i="21"/>
  <c r="AI279" i="21"/>
  <c r="AI106" i="21"/>
  <c r="AI137" i="21"/>
  <c r="AI292" i="21"/>
  <c r="AI214" i="21"/>
  <c r="AI113" i="21"/>
  <c r="AI154" i="21"/>
  <c r="AI281" i="21"/>
  <c r="AI221" i="21"/>
  <c r="AI192" i="21"/>
  <c r="AI190" i="21"/>
  <c r="AI264" i="21"/>
  <c r="AI302" i="21"/>
  <c r="AI138" i="21"/>
  <c r="AO7" i="22"/>
  <c r="AR3" i="14"/>
  <c r="AR3" i="23"/>
  <c r="AO130" i="23"/>
  <c r="AO129" i="23"/>
  <c r="AO167" i="23"/>
  <c r="AO168" i="23"/>
  <c r="AO166" i="23"/>
  <c r="AO163" i="23"/>
  <c r="AO164" i="23"/>
  <c r="AO10" i="22"/>
  <c r="AO16" i="22" s="1"/>
  <c r="AP4" i="23"/>
  <c r="AP17" i="14"/>
  <c r="AP5" i="23"/>
  <c r="AP16" i="14"/>
  <c r="AP18" i="14" s="1"/>
  <c r="AP19" i="14" s="1"/>
  <c r="AP21" i="14" s="1"/>
  <c r="AO97" i="23"/>
  <c r="AO96" i="23"/>
  <c r="AO95" i="23"/>
  <c r="AO134" i="23"/>
  <c r="AO133" i="23"/>
  <c r="AO132" i="23"/>
  <c r="AO92" i="23"/>
  <c r="AO93" i="23"/>
  <c r="AQ8" i="14"/>
  <c r="AQ5" i="14"/>
  <c r="AQ72" i="14" s="1"/>
  <c r="AQ7" i="14"/>
  <c r="AQ74" i="14" s="1"/>
  <c r="AQ9" i="14"/>
  <c r="AQ6" i="14"/>
  <c r="AQ73" i="14" s="1"/>
  <c r="AB294" i="21"/>
  <c r="L189" i="21"/>
  <c r="AN17" i="22"/>
  <c r="AE34" i="24"/>
  <c r="AE35" i="24" s="1"/>
  <c r="AE33" i="24"/>
  <c r="AO11" i="22"/>
  <c r="AO12" i="22"/>
  <c r="AO29" i="22"/>
  <c r="AO30" i="22" s="1"/>
  <c r="AO8" i="22"/>
  <c r="AO27" i="22"/>
  <c r="AR3" i="24"/>
  <c r="AO13" i="24"/>
  <c r="AO12" i="24"/>
  <c r="AO14" i="24" s="1"/>
  <c r="AO15" i="24" s="1"/>
  <c r="AO28" i="14"/>
  <c r="AO29" i="14" s="1"/>
  <c r="AO30" i="14" s="1"/>
  <c r="AO31" i="14" s="1"/>
  <c r="AO12" i="13" s="1"/>
  <c r="AO4" i="24"/>
  <c r="AP6" i="24"/>
  <c r="AP7" i="24"/>
  <c r="AP5" i="24"/>
  <c r="AP47" i="14"/>
  <c r="AN14" i="24"/>
  <c r="AN15" i="24" s="1"/>
  <c r="AN18" i="24" s="1"/>
  <c r="BJ45" i="24"/>
  <c r="BI54" i="24"/>
  <c r="BI49" i="24"/>
  <c r="BI51" i="24"/>
  <c r="BK51" i="24"/>
  <c r="BK49" i="24"/>
  <c r="BK54" i="24"/>
  <c r="O34" i="24"/>
  <c r="O35" i="24" s="1"/>
  <c r="O33" i="24"/>
  <c r="AK36" i="24"/>
  <c r="AK37" i="24" s="1"/>
  <c r="AK38" i="24" s="1"/>
  <c r="AB34" i="24"/>
  <c r="AB35" i="24" s="1"/>
  <c r="AB33" i="24"/>
  <c r="Z36" i="24"/>
  <c r="Z37" i="24" s="1"/>
  <c r="Z38" i="24" s="1"/>
  <c r="AS3" i="23"/>
  <c r="AR3" i="18"/>
  <c r="AP17" i="18"/>
  <c r="AP10" i="18"/>
  <c r="AP16" i="18"/>
  <c r="AP48" i="14"/>
  <c r="AP3" i="22"/>
  <c r="AP42" i="14"/>
  <c r="AP36" i="14"/>
  <c r="AQ5" i="18"/>
  <c r="AQ4" i="18"/>
  <c r="AQ7" i="18"/>
  <c r="K125" i="21"/>
  <c r="L236" i="21"/>
  <c r="K258" i="21"/>
  <c r="K272" i="21"/>
  <c r="K259" i="21"/>
  <c r="K279" i="21"/>
  <c r="K97" i="21"/>
  <c r="K121" i="21"/>
  <c r="K94" i="21"/>
  <c r="K182" i="21"/>
  <c r="L95" i="21"/>
  <c r="Q267" i="21"/>
  <c r="K116" i="21"/>
  <c r="L278" i="21"/>
  <c r="K160" i="21"/>
  <c r="L205" i="21"/>
  <c r="K222" i="21"/>
  <c r="K135" i="21"/>
  <c r="K124" i="21"/>
  <c r="K311" i="21"/>
  <c r="K86" i="21" s="1"/>
  <c r="K152" i="21"/>
  <c r="K275" i="21"/>
  <c r="E20" i="22"/>
  <c r="E24" i="22" s="1"/>
  <c r="E5" i="22" s="1"/>
  <c r="E7" i="13" s="1"/>
  <c r="K271" i="21"/>
  <c r="K209" i="21"/>
  <c r="K132" i="21"/>
  <c r="K153" i="21"/>
  <c r="L121" i="21"/>
  <c r="K179" i="21"/>
  <c r="K128" i="21"/>
  <c r="K255" i="21"/>
  <c r="K264" i="21"/>
  <c r="L283" i="21"/>
  <c r="K250" i="21"/>
  <c r="K253" i="21"/>
  <c r="K308" i="21"/>
  <c r="K302" i="21"/>
  <c r="L154" i="21"/>
  <c r="K204" i="21"/>
  <c r="K267" i="21"/>
  <c r="K111" i="21"/>
  <c r="L238" i="21"/>
  <c r="K191" i="21"/>
  <c r="K277" i="21"/>
  <c r="K100" i="21"/>
  <c r="K254" i="21"/>
  <c r="K114" i="21"/>
  <c r="K261" i="21"/>
  <c r="K170" i="21"/>
  <c r="K130" i="21"/>
  <c r="K200" i="21"/>
  <c r="K123" i="21"/>
  <c r="K144" i="21"/>
  <c r="K289" i="21"/>
  <c r="K119" i="21"/>
  <c r="K164" i="21"/>
  <c r="K295" i="21"/>
  <c r="K188" i="21"/>
  <c r="K106" i="21"/>
  <c r="L218" i="21"/>
  <c r="K183" i="21"/>
  <c r="K180" i="21"/>
  <c r="K260" i="21"/>
  <c r="K202" i="21"/>
  <c r="L304" i="21"/>
  <c r="K176" i="21"/>
  <c r="K181" i="21"/>
  <c r="K98" i="21"/>
  <c r="K221" i="21"/>
  <c r="L139" i="21"/>
  <c r="L156" i="21"/>
  <c r="L137" i="21"/>
  <c r="L250" i="21"/>
  <c r="L296" i="21"/>
  <c r="L293" i="21"/>
  <c r="L114" i="21"/>
  <c r="L106" i="21"/>
  <c r="L118" i="21"/>
  <c r="L117" i="21"/>
  <c r="L151" i="21"/>
  <c r="L140" i="21"/>
  <c r="L217" i="21"/>
  <c r="L253" i="21"/>
  <c r="L97" i="21"/>
  <c r="L111" i="21"/>
  <c r="K292" i="21"/>
  <c r="K112" i="21"/>
  <c r="K205" i="21"/>
  <c r="K177" i="21"/>
  <c r="K265" i="21"/>
  <c r="K129" i="21"/>
  <c r="K238" i="21"/>
  <c r="K274" i="21"/>
  <c r="K196" i="21"/>
  <c r="K138" i="21"/>
  <c r="K217" i="21"/>
  <c r="K299" i="21"/>
  <c r="K105" i="21"/>
  <c r="K178" i="21"/>
  <c r="K263" i="21"/>
  <c r="K257" i="21"/>
  <c r="K300" i="21"/>
  <c r="K145" i="21"/>
  <c r="K268" i="21"/>
  <c r="K8" i="21"/>
  <c r="K34" i="21" s="1"/>
  <c r="K117" i="21"/>
  <c r="K172" i="21"/>
  <c r="K201" i="21"/>
  <c r="K161" i="21"/>
  <c r="K133" i="21"/>
  <c r="K187" i="21"/>
  <c r="K237" i="21"/>
  <c r="K103" i="21"/>
  <c r="K241" i="21"/>
  <c r="K110" i="21"/>
  <c r="K173" i="21"/>
  <c r="K283" i="21"/>
  <c r="K109" i="21"/>
  <c r="K214" i="21"/>
  <c r="K290" i="21"/>
  <c r="K167" i="21"/>
  <c r="K236" i="21"/>
  <c r="K219" i="21"/>
  <c r="K307" i="21"/>
  <c r="K140" i="21"/>
  <c r="K246" i="21"/>
  <c r="K175" i="21"/>
  <c r="K231" i="21"/>
  <c r="K71" i="21" s="1"/>
  <c r="K93" i="21"/>
  <c r="K190" i="21"/>
  <c r="K269" i="21"/>
  <c r="K137" i="21"/>
  <c r="K146" i="21"/>
  <c r="K199" i="21"/>
  <c r="K291" i="21"/>
  <c r="K102" i="21"/>
  <c r="K220" i="21"/>
  <c r="K104" i="21"/>
  <c r="K211" i="21"/>
  <c r="K251" i="21"/>
  <c r="K162" i="21"/>
  <c r="K197" i="21"/>
  <c r="K287" i="21"/>
  <c r="K115" i="21"/>
  <c r="K150" i="21"/>
  <c r="K234" i="21"/>
  <c r="K303" i="21"/>
  <c r="K212" i="21"/>
  <c r="K189" i="21"/>
  <c r="K149" i="21"/>
  <c r="K276" i="21"/>
  <c r="K304" i="21"/>
  <c r="K171" i="21"/>
  <c r="K185" i="21"/>
  <c r="K266" i="21"/>
  <c r="K131" i="21"/>
  <c r="K206" i="21"/>
  <c r="K296" i="21"/>
  <c r="K151" i="21"/>
  <c r="K120" i="21"/>
  <c r="K165" i="21"/>
  <c r="K208" i="21"/>
  <c r="K247" i="21"/>
  <c r="K159" i="21"/>
  <c r="K284" i="21"/>
  <c r="K127" i="21"/>
  <c r="K245" i="21"/>
  <c r="K96" i="21"/>
  <c r="K198" i="21"/>
  <c r="K281" i="21"/>
  <c r="K280" i="21"/>
  <c r="K101" i="21"/>
  <c r="K136" i="21"/>
  <c r="K256" i="21"/>
  <c r="K122" i="21"/>
  <c r="K108" i="21"/>
  <c r="K148" i="21"/>
  <c r="K174" i="21"/>
  <c r="K154" i="21"/>
  <c r="K213" i="21"/>
  <c r="K155" i="21"/>
  <c r="K142" i="21"/>
  <c r="K227" i="21"/>
  <c r="K288" i="21"/>
  <c r="K163" i="21"/>
  <c r="K186" i="21"/>
  <c r="K242" i="21"/>
  <c r="K223" i="21"/>
  <c r="K95" i="21"/>
  <c r="K169" i="21"/>
  <c r="K126" i="21"/>
  <c r="K228" i="21"/>
  <c r="K262" i="21"/>
  <c r="K195" i="21"/>
  <c r="K282" i="21"/>
  <c r="K278" i="21"/>
  <c r="K143" i="21"/>
  <c r="K184" i="21"/>
  <c r="K226" i="21"/>
  <c r="AB266" i="21"/>
  <c r="K248" i="21"/>
  <c r="K139" i="21"/>
  <c r="K294" i="21"/>
  <c r="K141" i="21"/>
  <c r="K207" i="21"/>
  <c r="K147" i="21"/>
  <c r="K203" i="21"/>
  <c r="K293" i="21"/>
  <c r="K107" i="21"/>
  <c r="K118" i="21"/>
  <c r="K192" i="21"/>
  <c r="K218" i="21"/>
  <c r="AB146" i="21"/>
  <c r="K249" i="21"/>
  <c r="K252" i="21"/>
  <c r="K166" i="21"/>
  <c r="K156" i="21"/>
  <c r="K235" i="21"/>
  <c r="K113" i="21"/>
  <c r="K168" i="21"/>
  <c r="K301" i="21"/>
  <c r="K99" i="21"/>
  <c r="K134" i="21"/>
  <c r="K210" i="21"/>
  <c r="AN23" i="18"/>
  <c r="AO23" i="18"/>
  <c r="Y21" i="22"/>
  <c r="Y22" i="22" s="1"/>
  <c r="Y24" i="22" s="1"/>
  <c r="Y5" i="22" s="1"/>
  <c r="Y7" i="13" s="1"/>
  <c r="AI32" i="22"/>
  <c r="AI36" i="22" s="1"/>
  <c r="L99" i="21"/>
  <c r="L109" i="21"/>
  <c r="L101" i="21"/>
  <c r="L303" i="21"/>
  <c r="L159" i="21"/>
  <c r="L288" i="21"/>
  <c r="L104" i="21"/>
  <c r="L108" i="21"/>
  <c r="L291" i="21"/>
  <c r="L209" i="21"/>
  <c r="BG21" i="22"/>
  <c r="BG22" i="22" s="1"/>
  <c r="BG24" i="22" s="1"/>
  <c r="BG5" i="22" s="1"/>
  <c r="BG7" i="13" s="1"/>
  <c r="AB104" i="21"/>
  <c r="AB172" i="21"/>
  <c r="AB126" i="21"/>
  <c r="AB280" i="21"/>
  <c r="AB183" i="21"/>
  <c r="AB188" i="21"/>
  <c r="J20" i="22"/>
  <c r="J24" i="22" s="1"/>
  <c r="J5" i="22" s="1"/>
  <c r="J7" i="13" s="1"/>
  <c r="AB116" i="21"/>
  <c r="AF21" i="22"/>
  <c r="AF22" i="22" s="1"/>
  <c r="AB161" i="21"/>
  <c r="AB208" i="21"/>
  <c r="AB263" i="21"/>
  <c r="AB99" i="21"/>
  <c r="AB185" i="21"/>
  <c r="AB201" i="21"/>
  <c r="AB130" i="21"/>
  <c r="AB113" i="21"/>
  <c r="AB273" i="21"/>
  <c r="AB248" i="21"/>
  <c r="AB189" i="21"/>
  <c r="AB140" i="21"/>
  <c r="AB267" i="21"/>
  <c r="AB287" i="21"/>
  <c r="AB191" i="21"/>
  <c r="AB249" i="21"/>
  <c r="AB141" i="21"/>
  <c r="AB227" i="21"/>
  <c r="AB213" i="21"/>
  <c r="AB145" i="21"/>
  <c r="AB123" i="21"/>
  <c r="AB258" i="21"/>
  <c r="AB174" i="21"/>
  <c r="AB241" i="21"/>
  <c r="AB196" i="21"/>
  <c r="AB166" i="21"/>
  <c r="AB270" i="21"/>
  <c r="AB151" i="21"/>
  <c r="AB178" i="21"/>
  <c r="AB219" i="21"/>
  <c r="AB281" i="21"/>
  <c r="AB163" i="21"/>
  <c r="AB204" i="21"/>
  <c r="AB132" i="21"/>
  <c r="AB117" i="21"/>
  <c r="AB234" i="21"/>
  <c r="AB279" i="21"/>
  <c r="AB268" i="21"/>
  <c r="AB182" i="21"/>
  <c r="AB304" i="21"/>
  <c r="AB246" i="21"/>
  <c r="AB211" i="21"/>
  <c r="AB220" i="21"/>
  <c r="AB154" i="21"/>
  <c r="AB300" i="21"/>
  <c r="AB296" i="21"/>
  <c r="AB147" i="21"/>
  <c r="AB149" i="21"/>
  <c r="AB264" i="21"/>
  <c r="AB176" i="21"/>
  <c r="AB254" i="21"/>
  <c r="AB261" i="21"/>
  <c r="AB223" i="21"/>
  <c r="AB295" i="21"/>
  <c r="AB276" i="21"/>
  <c r="AB101" i="21"/>
  <c r="AB278" i="21"/>
  <c r="AB169" i="21"/>
  <c r="AB214" i="21"/>
  <c r="AB134" i="21"/>
  <c r="AB94" i="21"/>
  <c r="AB200" i="21"/>
  <c r="AB165" i="21"/>
  <c r="AB272" i="21"/>
  <c r="AB177" i="21"/>
  <c r="AB114" i="21"/>
  <c r="AB275" i="21"/>
  <c r="AB124" i="21"/>
  <c r="AB144" i="21"/>
  <c r="AB274" i="21"/>
  <c r="AB250" i="21"/>
  <c r="AB235" i="21"/>
  <c r="AB137" i="21"/>
  <c r="AB292" i="21"/>
  <c r="AB181" i="21"/>
  <c r="AB283" i="21"/>
  <c r="AB207" i="21"/>
  <c r="AB98" i="21"/>
  <c r="AB184" i="21"/>
  <c r="AB210" i="21"/>
  <c r="AB103" i="21"/>
  <c r="AB302" i="21"/>
  <c r="AB171" i="21"/>
  <c r="AB242" i="21"/>
  <c r="AB136" i="21"/>
  <c r="AB284" i="21"/>
  <c r="AB260" i="21"/>
  <c r="AB148" i="21"/>
  <c r="AB307" i="21"/>
  <c r="AB139" i="21"/>
  <c r="AB221" i="21"/>
  <c r="AB197" i="21"/>
  <c r="AB129" i="21"/>
  <c r="AB111" i="21"/>
  <c r="AB265" i="21"/>
  <c r="AB269" i="21"/>
  <c r="AB209" i="21"/>
  <c r="AB308" i="21"/>
  <c r="AB299" i="21"/>
  <c r="AB8" i="21"/>
  <c r="AB34" i="21" s="1"/>
  <c r="AB206" i="21"/>
  <c r="AB142" i="21"/>
  <c r="AB271" i="21"/>
  <c r="AB222" i="21"/>
  <c r="AB202" i="21"/>
  <c r="AB105" i="21"/>
  <c r="AB277" i="21"/>
  <c r="AB173" i="21"/>
  <c r="AB231" i="21"/>
  <c r="AB71" i="21" s="1"/>
  <c r="AB164" i="21"/>
  <c r="AB303" i="21"/>
  <c r="AB138" i="21"/>
  <c r="AB156" i="21"/>
  <c r="AB238" i="21"/>
  <c r="AB118" i="21"/>
  <c r="AB162" i="21"/>
  <c r="AB252" i="21"/>
  <c r="AB131" i="21"/>
  <c r="AB115" i="21"/>
  <c r="AB247" i="21"/>
  <c r="AB262" i="21"/>
  <c r="AB180" i="21"/>
  <c r="AB120" i="21"/>
  <c r="AB128" i="21"/>
  <c r="AB96" i="21"/>
  <c r="AB236" i="21"/>
  <c r="AB100" i="21"/>
  <c r="AB245" i="21"/>
  <c r="AB257" i="21"/>
  <c r="AB153" i="21"/>
  <c r="AB110" i="21"/>
  <c r="AB288" i="21"/>
  <c r="AB175" i="21"/>
  <c r="AB259" i="21"/>
  <c r="AB122" i="21"/>
  <c r="AB159" i="21"/>
  <c r="AB112" i="21"/>
  <c r="AB253" i="21"/>
  <c r="AB150" i="21"/>
  <c r="AB291" i="21"/>
  <c r="AB168" i="21"/>
  <c r="AB192" i="21"/>
  <c r="AB133" i="21"/>
  <c r="AB93" i="21"/>
  <c r="AB251" i="21"/>
  <c r="AB256" i="21"/>
  <c r="AB107" i="21"/>
  <c r="AB212" i="21"/>
  <c r="AB97" i="21"/>
  <c r="AB179" i="21"/>
  <c r="AB190" i="21"/>
  <c r="AB121" i="21"/>
  <c r="AB255" i="21"/>
  <c r="AB198" i="21"/>
  <c r="AB155" i="21"/>
  <c r="AB203" i="21"/>
  <c r="AB289" i="21"/>
  <c r="AB301" i="21"/>
  <c r="AB127" i="21"/>
  <c r="AB226" i="21"/>
  <c r="AB186" i="21"/>
  <c r="AB217" i="21"/>
  <c r="AB195" i="21"/>
  <c r="AB102" i="21"/>
  <c r="AB293" i="21"/>
  <c r="AB170" i="21"/>
  <c r="AB228" i="21"/>
  <c r="AB135" i="21"/>
  <c r="AB95" i="21"/>
  <c r="AB119" i="21"/>
  <c r="AB143" i="21"/>
  <c r="AB218" i="21"/>
  <c r="AB187" i="21"/>
  <c r="AB311" i="21"/>
  <c r="AB86" i="21" s="1"/>
  <c r="AB205" i="21"/>
  <c r="AB125" i="21"/>
  <c r="AB152" i="21"/>
  <c r="AB290" i="21"/>
  <c r="AB237" i="21"/>
  <c r="AB282" i="21"/>
  <c r="AB160" i="21"/>
  <c r="AB106" i="21"/>
  <c r="AB199" i="21"/>
  <c r="AB167" i="21"/>
  <c r="AE20" i="22"/>
  <c r="AE24" i="22" s="1"/>
  <c r="AE5" i="22" s="1"/>
  <c r="AE7" i="13" s="1"/>
  <c r="AD267" i="21"/>
  <c r="L162" i="21"/>
  <c r="L277" i="21"/>
  <c r="K20" i="22"/>
  <c r="AD144" i="21"/>
  <c r="AD249" i="21"/>
  <c r="AD161" i="21"/>
  <c r="AD204" i="21"/>
  <c r="AD228" i="21"/>
  <c r="AD308" i="21"/>
  <c r="AD290" i="21"/>
  <c r="AD180" i="21"/>
  <c r="AD133" i="21"/>
  <c r="AD221" i="21"/>
  <c r="AD159" i="21"/>
  <c r="AD282" i="21"/>
  <c r="L207" i="21"/>
  <c r="L190" i="21"/>
  <c r="L187" i="21"/>
  <c r="L126" i="21"/>
  <c r="L128" i="21"/>
  <c r="L130" i="21"/>
  <c r="L132" i="21"/>
  <c r="L135" i="21"/>
  <c r="L255" i="21"/>
  <c r="L141" i="21"/>
  <c r="L263" i="21"/>
  <c r="L178" i="21"/>
  <c r="L122" i="21"/>
  <c r="K21" i="22"/>
  <c r="K22" i="22" s="1"/>
  <c r="AD266" i="21"/>
  <c r="L273" i="21"/>
  <c r="AD231" i="21"/>
  <c r="AD71" i="21" s="1"/>
  <c r="AD303" i="21"/>
  <c r="AD169" i="21"/>
  <c r="AD149" i="21"/>
  <c r="AD295" i="21"/>
  <c r="AD214" i="21"/>
  <c r="AD191" i="21"/>
  <c r="AD125" i="21"/>
  <c r="AD105" i="21"/>
  <c r="AD156" i="21"/>
  <c r="AD256" i="21"/>
  <c r="AD250" i="21"/>
  <c r="L167" i="21"/>
  <c r="L169" i="21"/>
  <c r="L171" i="21"/>
  <c r="L265" i="21"/>
  <c r="L257" i="21"/>
  <c r="L235" i="21"/>
  <c r="L302" i="21"/>
  <c r="L210" i="21"/>
  <c r="L103" i="21"/>
  <c r="L144" i="21"/>
  <c r="L292" i="21"/>
  <c r="L267" i="21"/>
  <c r="AD288" i="21"/>
  <c r="AD223" i="21"/>
  <c r="AD273" i="21"/>
  <c r="AD148" i="21"/>
  <c r="AD300" i="21"/>
  <c r="AD302" i="21"/>
  <c r="AD95" i="21"/>
  <c r="AD120" i="21"/>
  <c r="AD129" i="21"/>
  <c r="AD138" i="21"/>
  <c r="AD258" i="21"/>
  <c r="AD261" i="21"/>
  <c r="AD115" i="21"/>
  <c r="L237" i="21"/>
  <c r="L271" i="21"/>
  <c r="L254" i="21"/>
  <c r="L188" i="21"/>
  <c r="L202" i="21"/>
  <c r="L227" i="21"/>
  <c r="L290" i="21"/>
  <c r="L165" i="21"/>
  <c r="L152" i="21"/>
  <c r="L149" i="21"/>
  <c r="L161" i="21"/>
  <c r="L258" i="21"/>
  <c r="AC21" i="22"/>
  <c r="AC22" i="22" s="1"/>
  <c r="AC24" i="22" s="1"/>
  <c r="AC5" i="22" s="1"/>
  <c r="AC7" i="13" s="1"/>
  <c r="L259" i="21"/>
  <c r="L308" i="21"/>
  <c r="AD281" i="21"/>
  <c r="AD170" i="21"/>
  <c r="AD217" i="21"/>
  <c r="AD213" i="21"/>
  <c r="AD252" i="21"/>
  <c r="AD289" i="21"/>
  <c r="AD122" i="21"/>
  <c r="AD104" i="21"/>
  <c r="AD197" i="21"/>
  <c r="AD253" i="21"/>
  <c r="AD265" i="21"/>
  <c r="AD117" i="21"/>
  <c r="L272" i="21"/>
  <c r="L246" i="21"/>
  <c r="L260" i="21"/>
  <c r="L174" i="21"/>
  <c r="L180" i="21"/>
  <c r="L182" i="21"/>
  <c r="L184" i="21"/>
  <c r="L186" i="21"/>
  <c r="L134" i="21"/>
  <c r="L231" i="21"/>
  <c r="L71" i="21" s="1"/>
  <c r="L177" i="21"/>
  <c r="L94" i="21"/>
  <c r="AH21" i="22"/>
  <c r="AH22" i="22" s="1"/>
  <c r="AH24" i="22" s="1"/>
  <c r="AH5" i="22" s="1"/>
  <c r="AH7" i="13" s="1"/>
  <c r="AD139" i="21"/>
  <c r="AD187" i="21"/>
  <c r="AD202" i="21"/>
  <c r="AD226" i="21"/>
  <c r="L214" i="21"/>
  <c r="AD283" i="21"/>
  <c r="AD196" i="21"/>
  <c r="AD199" i="21"/>
  <c r="AD235" i="21"/>
  <c r="AD292" i="21"/>
  <c r="AD137" i="21"/>
  <c r="AD103" i="21"/>
  <c r="AD183" i="21"/>
  <c r="AD275" i="21"/>
  <c r="AD260" i="21"/>
  <c r="AD278" i="21"/>
  <c r="AD112" i="21"/>
  <c r="L96" i="21"/>
  <c r="L98" i="21"/>
  <c r="L110" i="21"/>
  <c r="L274" i="21"/>
  <c r="L280" i="21"/>
  <c r="L307" i="21"/>
  <c r="L276" i="21"/>
  <c r="L248" i="21"/>
  <c r="L142" i="21"/>
  <c r="L301" i="21"/>
  <c r="L270" i="21"/>
  <c r="L113" i="21"/>
  <c r="X20" i="22"/>
  <c r="X24" i="22" s="1"/>
  <c r="X5" i="22" s="1"/>
  <c r="X7" i="13" s="1"/>
  <c r="AD93" i="21"/>
  <c r="L145" i="21"/>
  <c r="AD143" i="21"/>
  <c r="AD195" i="21"/>
  <c r="AD255" i="21"/>
  <c r="AD301" i="21"/>
  <c r="AD132" i="21"/>
  <c r="AD171" i="21"/>
  <c r="AD179" i="21"/>
  <c r="AD176" i="21"/>
  <c r="AD155" i="21"/>
  <c r="AD259" i="21"/>
  <c r="AD136" i="21"/>
  <c r="AD111" i="21"/>
  <c r="L212" i="21"/>
  <c r="L200" i="21"/>
  <c r="L100" i="21"/>
  <c r="L123" i="21"/>
  <c r="L112" i="21"/>
  <c r="L116" i="21"/>
  <c r="L138" i="21"/>
  <c r="L155" i="21"/>
  <c r="L294" i="21"/>
  <c r="L289" i="21"/>
  <c r="L256" i="21"/>
  <c r="L125" i="21"/>
  <c r="AA19" i="22"/>
  <c r="AA21" i="22" s="1"/>
  <c r="AA22" i="22" s="1"/>
  <c r="AD98" i="21"/>
  <c r="AD141" i="21"/>
  <c r="AD272" i="21"/>
  <c r="L223" i="21"/>
  <c r="AD236" i="21"/>
  <c r="AD208" i="21"/>
  <c r="AD269" i="21"/>
  <c r="AD251" i="21"/>
  <c r="AD128" i="21"/>
  <c r="AD102" i="21"/>
  <c r="AD167" i="21"/>
  <c r="AD210" i="21"/>
  <c r="AD294" i="21"/>
  <c r="AD311" i="21"/>
  <c r="AD86" i="21" s="1"/>
  <c r="AD8" i="21"/>
  <c r="AD34" i="21" s="1"/>
  <c r="AD113" i="21"/>
  <c r="L226" i="21"/>
  <c r="L247" i="21"/>
  <c r="L148" i="21"/>
  <c r="L102" i="21"/>
  <c r="L105" i="21"/>
  <c r="L115" i="21"/>
  <c r="L119" i="21"/>
  <c r="L147" i="21"/>
  <c r="L281" i="21"/>
  <c r="L300" i="21"/>
  <c r="L282" i="21"/>
  <c r="L146" i="21"/>
  <c r="H21" i="22"/>
  <c r="H22" i="22" s="1"/>
  <c r="H24" i="22" s="1"/>
  <c r="H5" i="22" s="1"/>
  <c r="H7" i="13" s="1"/>
  <c r="AD219" i="21"/>
  <c r="AD257" i="21"/>
  <c r="L107" i="21"/>
  <c r="AD164" i="21"/>
  <c r="AD140" i="21"/>
  <c r="AD147" i="21"/>
  <c r="AD304" i="21"/>
  <c r="AD145" i="21"/>
  <c r="AD101" i="21"/>
  <c r="AD174" i="21"/>
  <c r="AD188" i="21"/>
  <c r="AD154" i="21"/>
  <c r="AD248" i="21"/>
  <c r="AD186" i="21"/>
  <c r="AD123" i="21"/>
  <c r="AD119" i="21"/>
  <c r="L213" i="21"/>
  <c r="L197" i="21"/>
  <c r="L211" i="21"/>
  <c r="L127" i="21"/>
  <c r="L129" i="21"/>
  <c r="L131" i="21"/>
  <c r="L133" i="21"/>
  <c r="L136" i="21"/>
  <c r="L299" i="21"/>
  <c r="L176" i="21"/>
  <c r="L93" i="21"/>
  <c r="L191" i="21"/>
  <c r="AD150" i="21"/>
  <c r="AD166" i="21"/>
  <c r="L160" i="21"/>
  <c r="AD168" i="21"/>
  <c r="AD96" i="21"/>
  <c r="AD203" i="21"/>
  <c r="AD165" i="21"/>
  <c r="AD124" i="21"/>
  <c r="AD209" i="21"/>
  <c r="AD162" i="21"/>
  <c r="AD153" i="21"/>
  <c r="AD270" i="21"/>
  <c r="AD237" i="21"/>
  <c r="AD175" i="21"/>
  <c r="AD182" i="21"/>
  <c r="AD114" i="21"/>
  <c r="L279" i="21"/>
  <c r="L264" i="21"/>
  <c r="L201" i="21"/>
  <c r="L153" i="21"/>
  <c r="L150" i="21"/>
  <c r="L220" i="21"/>
  <c r="L241" i="21"/>
  <c r="L206" i="21"/>
  <c r="L172" i="21"/>
  <c r="L295" i="21"/>
  <c r="L143" i="21"/>
  <c r="L221" i="21"/>
  <c r="AD241" i="21"/>
  <c r="AD271" i="21"/>
  <c r="AD220" i="21"/>
  <c r="L251" i="21"/>
  <c r="AD277" i="21"/>
  <c r="AD184" i="21"/>
  <c r="AD276" i="21"/>
  <c r="AD190" i="21"/>
  <c r="AD127" i="21"/>
  <c r="AD218" i="21"/>
  <c r="AD185" i="21"/>
  <c r="AD268" i="21"/>
  <c r="AD247" i="21"/>
  <c r="AD296" i="21"/>
  <c r="AD135" i="21"/>
  <c r="AD205" i="21"/>
  <c r="AD116" i="21"/>
  <c r="L168" i="21"/>
  <c r="L170" i="21"/>
  <c r="L284" i="21"/>
  <c r="L249" i="21"/>
  <c r="L228" i="21"/>
  <c r="L245" i="21"/>
  <c r="L208" i="21"/>
  <c r="L199" i="21"/>
  <c r="L204" i="21"/>
  <c r="L311" i="21"/>
  <c r="L86" i="21" s="1"/>
  <c r="L124" i="21"/>
  <c r="L262" i="21"/>
  <c r="L24" i="22"/>
  <c r="L5" i="22" s="1"/>
  <c r="L7" i="13" s="1"/>
  <c r="AI15" i="22"/>
  <c r="AI18" i="22" s="1"/>
  <c r="W21" i="22"/>
  <c r="W22" i="22" s="1"/>
  <c r="W24" i="22" s="1"/>
  <c r="W5" i="22" s="1"/>
  <c r="W7" i="13" s="1"/>
  <c r="AD291" i="21"/>
  <c r="AD173" i="21"/>
  <c r="L219" i="21"/>
  <c r="AD118" i="21"/>
  <c r="AD206" i="21"/>
  <c r="AD254" i="21"/>
  <c r="AD97" i="21"/>
  <c r="AD100" i="21"/>
  <c r="AD181" i="21"/>
  <c r="AD152" i="21"/>
  <c r="AD242" i="21"/>
  <c r="AD234" i="21"/>
  <c r="AD274" i="21"/>
  <c r="AD207" i="21"/>
  <c r="AD142" i="21"/>
  <c r="AD126" i="21"/>
  <c r="L261" i="21"/>
  <c r="L242" i="21"/>
  <c r="L173" i="21"/>
  <c r="L198" i="21"/>
  <c r="L222" i="21"/>
  <c r="L287" i="21"/>
  <c r="L164" i="21"/>
  <c r="L166" i="21"/>
  <c r="L269" i="21"/>
  <c r="L275" i="21"/>
  <c r="L195" i="21"/>
  <c r="L163" i="21"/>
  <c r="AD189" i="21"/>
  <c r="AD262" i="21"/>
  <c r="AD284" i="21"/>
  <c r="AD108" i="21"/>
  <c r="L203" i="21"/>
  <c r="L120" i="21"/>
  <c r="AD94" i="21"/>
  <c r="AD200" i="21"/>
  <c r="AD293" i="21"/>
  <c r="AD110" i="21"/>
  <c r="AD163" i="21"/>
  <c r="AD151" i="21"/>
  <c r="AD238" i="21"/>
  <c r="AD201" i="21"/>
  <c r="AD287" i="21"/>
  <c r="AD134" i="21"/>
  <c r="AD107" i="21"/>
  <c r="L234" i="21"/>
  <c r="L252" i="21"/>
  <c r="L266" i="21"/>
  <c r="L175" i="21"/>
  <c r="L181" i="21"/>
  <c r="L183" i="21"/>
  <c r="L185" i="21"/>
  <c r="L196" i="21"/>
  <c r="L268" i="21"/>
  <c r="L8" i="21"/>
  <c r="L11" i="21" s="1"/>
  <c r="L192" i="21"/>
  <c r="AF20" i="22"/>
  <c r="N132" i="21"/>
  <c r="N223" i="21"/>
  <c r="N125" i="21"/>
  <c r="AC172" i="21"/>
  <c r="AC161" i="21"/>
  <c r="AC304" i="21"/>
  <c r="AC156" i="21"/>
  <c r="AC267" i="21"/>
  <c r="AC116" i="21"/>
  <c r="Q160" i="21"/>
  <c r="AC177" i="21"/>
  <c r="AC211" i="21"/>
  <c r="AC175" i="21"/>
  <c r="AC183" i="21"/>
  <c r="AC107" i="21"/>
  <c r="AC274" i="21"/>
  <c r="AC253" i="21"/>
  <c r="AC255" i="21"/>
  <c r="AC95" i="21"/>
  <c r="AC147" i="21"/>
  <c r="AC271" i="21"/>
  <c r="AC99" i="21"/>
  <c r="Q143" i="21"/>
  <c r="N295" i="21"/>
  <c r="AC168" i="21"/>
  <c r="AC250" i="21"/>
  <c r="AC283" i="21"/>
  <c r="AC138" i="21"/>
  <c r="AC222" i="21"/>
  <c r="AC281" i="21"/>
  <c r="AC257" i="21"/>
  <c r="AC209" i="21"/>
  <c r="AC132" i="21"/>
  <c r="AC154" i="21"/>
  <c r="AC295" i="21"/>
  <c r="AC236" i="21"/>
  <c r="AC153" i="21"/>
  <c r="AC197" i="21"/>
  <c r="AC307" i="21"/>
  <c r="AC212" i="21"/>
  <c r="Q237" i="21"/>
  <c r="Q208" i="21"/>
  <c r="N221" i="21"/>
  <c r="AC278" i="21"/>
  <c r="AC124" i="21"/>
  <c r="AC261" i="21"/>
  <c r="AC248" i="21"/>
  <c r="AC303" i="21"/>
  <c r="AC262" i="21"/>
  <c r="AC204" i="21"/>
  <c r="AC134" i="21"/>
  <c r="AC111" i="21"/>
  <c r="AC137" i="21"/>
  <c r="AC187" i="21"/>
  <c r="AC247" i="21"/>
  <c r="AC114" i="21"/>
  <c r="AC159" i="21"/>
  <c r="Q107" i="21"/>
  <c r="Q99" i="21"/>
  <c r="N144" i="21"/>
  <c r="N227" i="21"/>
  <c r="AC218" i="21"/>
  <c r="AC228" i="21"/>
  <c r="AC202" i="21"/>
  <c r="Q271" i="21"/>
  <c r="AC100" i="21"/>
  <c r="AC181" i="21"/>
  <c r="AC104" i="21"/>
  <c r="AC205" i="21"/>
  <c r="AC196" i="21"/>
  <c r="AC182" i="21"/>
  <c r="AC191" i="21"/>
  <c r="AC93" i="21"/>
  <c r="AC176" i="21"/>
  <c r="AC237" i="21"/>
  <c r="AC98" i="21"/>
  <c r="AC189" i="21"/>
  <c r="Q164" i="21"/>
  <c r="Q115" i="21"/>
  <c r="N214" i="21"/>
  <c r="N181" i="21"/>
  <c r="AC163" i="21"/>
  <c r="AC102" i="21"/>
  <c r="AC129" i="21"/>
  <c r="AC227" i="21"/>
  <c r="AC276" i="21"/>
  <c r="AC238" i="21"/>
  <c r="AC136" i="21"/>
  <c r="AC144" i="21"/>
  <c r="AC195" i="21"/>
  <c r="AC290" i="21"/>
  <c r="AC180" i="21"/>
  <c r="AC165" i="21"/>
  <c r="Q181" i="21"/>
  <c r="Q139" i="21"/>
  <c r="N299" i="21"/>
  <c r="N150" i="21"/>
  <c r="AC291" i="21"/>
  <c r="AC301" i="21"/>
  <c r="AC190" i="21"/>
  <c r="AC121" i="21"/>
  <c r="AC142" i="21"/>
  <c r="AC118" i="21"/>
  <c r="AC270" i="21"/>
  <c r="AC275" i="21"/>
  <c r="AC245" i="21"/>
  <c r="AC122" i="21"/>
  <c r="AC226" i="21"/>
  <c r="AC269" i="21"/>
  <c r="AC127" i="21"/>
  <c r="AC272" i="21"/>
  <c r="Q219" i="21"/>
  <c r="Q199" i="21"/>
  <c r="N308" i="21"/>
  <c r="N172" i="21"/>
  <c r="AC150" i="21"/>
  <c r="AC148" i="21"/>
  <c r="Q96" i="21"/>
  <c r="AC185" i="21"/>
  <c r="AC200" i="21"/>
  <c r="AC179" i="21"/>
  <c r="AC106" i="21"/>
  <c r="AC173" i="21"/>
  <c r="AC265" i="21"/>
  <c r="AC219" i="21"/>
  <c r="AC174" i="21"/>
  <c r="AC242" i="21"/>
  <c r="AC112" i="21"/>
  <c r="AC143" i="21"/>
  <c r="AC277" i="21"/>
  <c r="Q236" i="21"/>
  <c r="Q284" i="21"/>
  <c r="N207" i="21"/>
  <c r="N105" i="21"/>
  <c r="AC207" i="21"/>
  <c r="AC171" i="21"/>
  <c r="AC296" i="21"/>
  <c r="AC131" i="21"/>
  <c r="AC141" i="21"/>
  <c r="AC293" i="21"/>
  <c r="AC254" i="21"/>
  <c r="AC162" i="21"/>
  <c r="AC201" i="21"/>
  <c r="AC97" i="21"/>
  <c r="AC192" i="21"/>
  <c r="AC287" i="21"/>
  <c r="Q223" i="21"/>
  <c r="Q226" i="21"/>
  <c r="N148" i="21"/>
  <c r="N192" i="21"/>
  <c r="AC302" i="21"/>
  <c r="AC231" i="21"/>
  <c r="AC71" i="21" s="1"/>
  <c r="AC311" i="21"/>
  <c r="AC86" i="21" s="1"/>
  <c r="AC220" i="21"/>
  <c r="AC284" i="21"/>
  <c r="AC160" i="21"/>
  <c r="AC109" i="21"/>
  <c r="AC273" i="21"/>
  <c r="AC263" i="21"/>
  <c r="AC210" i="21"/>
  <c r="AC282" i="21"/>
  <c r="AC170" i="21"/>
  <c r="AC217" i="21"/>
  <c r="AC249" i="21"/>
  <c r="Q106" i="21"/>
  <c r="N247" i="21"/>
  <c r="N184" i="21"/>
  <c r="AC280" i="21"/>
  <c r="AC289" i="21"/>
  <c r="AC279" i="21"/>
  <c r="AC198" i="21"/>
  <c r="AC178" i="21"/>
  <c r="AC152" i="21"/>
  <c r="AC299" i="21"/>
  <c r="AC294" i="21"/>
  <c r="AC260" i="21"/>
  <c r="AC126" i="21"/>
  <c r="AC199" i="21"/>
  <c r="AC258" i="21"/>
  <c r="Q123" i="21"/>
  <c r="N118" i="21"/>
  <c r="N189" i="21"/>
  <c r="AC145" i="21"/>
  <c r="AC94" i="21"/>
  <c r="AC234" i="21"/>
  <c r="AC151" i="21"/>
  <c r="AC186" i="21"/>
  <c r="AC133" i="21"/>
  <c r="AC184" i="21"/>
  <c r="AC117" i="21"/>
  <c r="AC188" i="21"/>
  <c r="AC164" i="21"/>
  <c r="AC140" i="21"/>
  <c r="AC223" i="21"/>
  <c r="AC115" i="21"/>
  <c r="Q177" i="21"/>
  <c r="N274" i="21"/>
  <c r="AC292" i="21"/>
  <c r="AC288" i="21"/>
  <c r="AC101" i="21"/>
  <c r="AC268" i="21"/>
  <c r="AC120" i="21"/>
  <c r="AC308" i="21"/>
  <c r="AC213" i="21"/>
  <c r="AC135" i="21"/>
  <c r="AC214" i="21"/>
  <c r="AC264" i="21"/>
  <c r="AC96" i="21"/>
  <c r="AC155" i="21"/>
  <c r="AC251" i="21"/>
  <c r="AC110" i="21"/>
  <c r="Q211" i="21"/>
  <c r="N268" i="21"/>
  <c r="AC167" i="21"/>
  <c r="AC128" i="21"/>
  <c r="AC8" i="21"/>
  <c r="AC34" i="21" s="1"/>
  <c r="AC166" i="21"/>
  <c r="AC103" i="21"/>
  <c r="AC105" i="21"/>
  <c r="AC266" i="21"/>
  <c r="AC235" i="21"/>
  <c r="AC206" i="21"/>
  <c r="AC146" i="21"/>
  <c r="AC259" i="21"/>
  <c r="AC149" i="21"/>
  <c r="AC203" i="21"/>
  <c r="AC256" i="21"/>
  <c r="Q258" i="21"/>
  <c r="N128" i="21"/>
  <c r="AO4" i="13"/>
  <c r="AN28" i="14"/>
  <c r="AN29" i="14" s="1"/>
  <c r="AN30" i="14" s="1"/>
  <c r="AN31" i="14" s="1"/>
  <c r="AN12" i="13" s="1"/>
  <c r="AN4" i="13"/>
  <c r="AB108" i="21"/>
  <c r="BM4" i="11"/>
  <c r="BG32" i="15"/>
  <c r="BG20" i="15"/>
  <c r="BM11" i="11" s="1"/>
  <c r="BG16" i="15"/>
  <c r="BG12" i="15"/>
  <c r="BM7" i="11" s="1"/>
  <c r="BG8" i="15"/>
  <c r="BM5" i="11" s="1"/>
  <c r="BG9" i="13"/>
  <c r="BG30" i="15"/>
  <c r="BG38" i="15" s="1"/>
  <c r="BG39" i="15" s="1"/>
  <c r="BG40" i="15" s="1"/>
  <c r="BG41" i="15" s="1"/>
  <c r="BG18" i="15"/>
  <c r="BM10" i="11" s="1"/>
  <c r="BG14" i="15"/>
  <c r="BM8" i="11" s="1"/>
  <c r="BG10" i="15"/>
  <c r="BM6" i="11" s="1"/>
  <c r="BK247" i="21"/>
  <c r="BK293" i="21"/>
  <c r="BK302" i="21"/>
  <c r="BK186" i="21"/>
  <c r="BK272" i="21"/>
  <c r="BK202" i="21"/>
  <c r="BK226" i="21"/>
  <c r="BK132" i="21"/>
  <c r="BK173" i="21"/>
  <c r="BK112" i="21"/>
  <c r="BK146" i="21"/>
  <c r="BK131" i="21"/>
  <c r="BK304" i="21"/>
  <c r="BK283" i="21"/>
  <c r="BK259" i="21"/>
  <c r="BK178" i="21"/>
  <c r="BK219" i="21"/>
  <c r="BK196" i="21"/>
  <c r="BK213" i="21"/>
  <c r="BK124" i="21"/>
  <c r="BK161" i="21"/>
  <c r="BK103" i="21"/>
  <c r="BK144" i="21"/>
  <c r="BK107" i="21"/>
  <c r="BK294" i="21"/>
  <c r="BK275" i="21"/>
  <c r="BK258" i="21"/>
  <c r="BK170" i="21"/>
  <c r="BK238" i="21"/>
  <c r="BK168" i="21"/>
  <c r="BK198" i="21"/>
  <c r="BK116" i="21"/>
  <c r="BK155" i="21"/>
  <c r="BK99" i="21"/>
  <c r="BK127" i="21"/>
  <c r="BK96" i="21"/>
  <c r="BK301" i="21"/>
  <c r="BK300" i="21"/>
  <c r="BK292" i="21"/>
  <c r="BK162" i="21"/>
  <c r="BK220" i="21"/>
  <c r="BK222" i="21"/>
  <c r="BK190" i="21"/>
  <c r="BK108" i="21"/>
  <c r="BK136" i="21"/>
  <c r="BK93" i="21"/>
  <c r="BK125" i="21"/>
  <c r="BK143" i="21"/>
  <c r="BK291" i="21"/>
  <c r="BK290" i="21"/>
  <c r="BK282" i="21"/>
  <c r="BK267" i="21"/>
  <c r="BK231" i="21"/>
  <c r="BK71" i="21" s="1"/>
  <c r="BK211" i="21"/>
  <c r="BK180" i="21"/>
  <c r="BK100" i="21"/>
  <c r="BK126" i="21"/>
  <c r="BK111" i="21"/>
  <c r="BK123" i="21"/>
  <c r="BK102" i="21"/>
  <c r="BK281" i="21"/>
  <c r="BK269" i="21"/>
  <c r="BK260" i="21"/>
  <c r="BK199" i="21"/>
  <c r="BK221" i="21"/>
  <c r="BK153" i="21"/>
  <c r="BK236" i="21"/>
  <c r="BK208" i="21"/>
  <c r="BK118" i="21"/>
  <c r="BK109" i="21"/>
  <c r="BK97" i="21"/>
  <c r="BK104" i="21"/>
  <c r="BK273" i="21"/>
  <c r="BK280" i="21"/>
  <c r="BK248" i="21"/>
  <c r="BK262" i="21"/>
  <c r="BK209" i="21"/>
  <c r="BK145" i="21"/>
  <c r="BK181" i="21"/>
  <c r="BK176" i="21"/>
  <c r="BK110" i="21"/>
  <c r="BK164" i="21"/>
  <c r="BK135" i="21"/>
  <c r="BK94" i="21"/>
  <c r="BK265" i="21"/>
  <c r="BK266" i="21"/>
  <c r="BK228" i="21"/>
  <c r="BK237" i="21"/>
  <c r="BK261" i="21"/>
  <c r="BK137" i="21"/>
  <c r="BK210" i="21"/>
  <c r="BK138" i="21"/>
  <c r="BK214" i="21"/>
  <c r="BK154" i="21"/>
  <c r="BK200" i="21"/>
  <c r="BK151" i="21"/>
  <c r="BK257" i="21"/>
  <c r="BK264" i="21"/>
  <c r="BK203" i="21"/>
  <c r="BK218" i="21"/>
  <c r="BK241" i="21"/>
  <c r="BK197" i="21"/>
  <c r="BK205" i="21"/>
  <c r="BK169" i="21"/>
  <c r="BK191" i="21"/>
  <c r="BK134" i="21"/>
  <c r="BK122" i="21"/>
  <c r="BK133" i="21"/>
  <c r="BK311" i="21"/>
  <c r="BK86" i="21" s="1"/>
  <c r="BK249" i="21"/>
  <c r="BK299" i="21"/>
  <c r="BK308" i="21"/>
  <c r="BK227" i="21"/>
  <c r="BK277" i="21"/>
  <c r="BK175" i="21"/>
  <c r="BK253" i="21"/>
  <c r="BK156" i="21"/>
  <c r="BK250" i="21"/>
  <c r="BK152" i="21"/>
  <c r="BK212" i="21"/>
  <c r="BK163" i="21"/>
  <c r="BK172" i="21"/>
  <c r="BK95" i="21"/>
  <c r="BK289" i="21"/>
  <c r="BK296" i="21"/>
  <c r="BK217" i="21"/>
  <c r="BK252" i="21"/>
  <c r="BK167" i="21"/>
  <c r="BK201" i="21"/>
  <c r="BK242" i="21"/>
  <c r="BK192" i="21"/>
  <c r="BK129" i="21"/>
  <c r="BK206" i="21"/>
  <c r="BK130" i="21"/>
  <c r="BK141" i="21"/>
  <c r="BK8" i="21"/>
  <c r="BK279" i="21"/>
  <c r="BK288" i="21"/>
  <c r="BK207" i="21"/>
  <c r="BK268" i="21"/>
  <c r="BK159" i="21"/>
  <c r="BK263" i="21"/>
  <c r="BK270" i="21"/>
  <c r="BK295" i="21"/>
  <c r="BK307" i="21"/>
  <c r="BK251" i="21"/>
  <c r="BK140" i="21"/>
  <c r="BK182" i="21"/>
  <c r="BK150" i="21"/>
  <c r="BK223" i="21"/>
  <c r="BK142" i="21"/>
  <c r="BK101" i="21"/>
  <c r="BK115" i="21"/>
  <c r="BK195" i="21"/>
  <c r="BK179" i="21"/>
  <c r="BK117" i="21"/>
  <c r="BK254" i="21"/>
  <c r="BK149" i="21"/>
  <c r="BK185" i="21"/>
  <c r="BK189" i="21"/>
  <c r="BK165" i="21"/>
  <c r="BK139" i="21"/>
  <c r="BK183" i="21"/>
  <c r="BK121" i="21"/>
  <c r="BK98" i="21"/>
  <c r="BK287" i="21"/>
  <c r="BK113" i="21"/>
  <c r="BK276" i="21"/>
  <c r="BK177" i="21"/>
  <c r="BK274" i="21"/>
  <c r="BK174" i="21"/>
  <c r="BK160" i="21"/>
  <c r="BK171" i="21"/>
  <c r="BK148" i="21"/>
  <c r="BK147" i="21"/>
  <c r="BK271" i="21"/>
  <c r="BK234" i="21"/>
  <c r="BK114" i="21"/>
  <c r="BK255" i="21"/>
  <c r="BK188" i="21"/>
  <c r="BK166" i="21"/>
  <c r="BK278" i="21"/>
  <c r="BK204" i="21"/>
  <c r="BK128" i="21"/>
  <c r="BK303" i="21"/>
  <c r="BK184" i="21"/>
  <c r="BK106" i="21"/>
  <c r="BK245" i="21"/>
  <c r="BK235" i="21"/>
  <c r="BK120" i="21"/>
  <c r="BK187" i="21"/>
  <c r="BK105" i="21"/>
  <c r="BK119" i="21"/>
  <c r="BK246" i="21"/>
  <c r="BK284" i="21"/>
  <c r="BK256" i="21"/>
  <c r="Q140" i="21"/>
  <c r="Q282" i="21"/>
  <c r="Q132" i="21"/>
  <c r="Q265" i="21"/>
  <c r="Q135" i="21"/>
  <c r="Q204" i="21"/>
  <c r="Q301" i="21"/>
  <c r="Q197" i="21"/>
  <c r="Q260" i="21"/>
  <c r="Q118" i="21"/>
  <c r="Q189" i="21"/>
  <c r="Q281" i="21"/>
  <c r="N264" i="21"/>
  <c r="N311" i="21"/>
  <c r="N86" i="21" s="1"/>
  <c r="N209" i="21"/>
  <c r="N95" i="21"/>
  <c r="N271" i="21"/>
  <c r="N98" i="21"/>
  <c r="N254" i="21"/>
  <c r="N101" i="21"/>
  <c r="N257" i="21"/>
  <c r="N203" i="21"/>
  <c r="N219" i="21"/>
  <c r="N260" i="21"/>
  <c r="Q242" i="21"/>
  <c r="Q128" i="21"/>
  <c r="Q170" i="21"/>
  <c r="Q133" i="21"/>
  <c r="Q159" i="21"/>
  <c r="Q248" i="21"/>
  <c r="Q95" i="21"/>
  <c r="Q212" i="21"/>
  <c r="Q299" i="21"/>
  <c r="Q196" i="21"/>
  <c r="Q227" i="21"/>
  <c r="Q264" i="21"/>
  <c r="N279" i="21"/>
  <c r="N131" i="21"/>
  <c r="N236" i="21"/>
  <c r="N162" i="21"/>
  <c r="N270" i="21"/>
  <c r="N226" i="21"/>
  <c r="N250" i="21"/>
  <c r="N168" i="21"/>
  <c r="N202" i="21"/>
  <c r="N211" i="21"/>
  <c r="N152" i="21"/>
  <c r="N288" i="21"/>
  <c r="Q102" i="21"/>
  <c r="Q202" i="21"/>
  <c r="Q292" i="21"/>
  <c r="Q111" i="21"/>
  <c r="Q206" i="21"/>
  <c r="Q259" i="21"/>
  <c r="Q169" i="21"/>
  <c r="Q303" i="21"/>
  <c r="Q98" i="21"/>
  <c r="Q188" i="21"/>
  <c r="Q256" i="21"/>
  <c r="Q275" i="21"/>
  <c r="N237" i="21"/>
  <c r="N8" i="21"/>
  <c r="N34" i="21" s="1"/>
  <c r="N218" i="21"/>
  <c r="N171" i="21"/>
  <c r="N242" i="21"/>
  <c r="N201" i="21"/>
  <c r="N269" i="21"/>
  <c r="N169" i="21"/>
  <c r="N289" i="21"/>
  <c r="N304" i="21"/>
  <c r="N180" i="21"/>
  <c r="N296" i="21"/>
  <c r="Q152" i="21"/>
  <c r="Q231" i="21"/>
  <c r="Q71" i="21" s="1"/>
  <c r="Q138" i="21"/>
  <c r="Q130" i="21"/>
  <c r="Q195" i="21"/>
  <c r="Q235" i="21"/>
  <c r="Q147" i="21"/>
  <c r="Q261" i="21"/>
  <c r="Q113" i="21"/>
  <c r="Q180" i="21"/>
  <c r="Q220" i="21"/>
  <c r="Q280" i="21"/>
  <c r="N290" i="21"/>
  <c r="N164" i="21"/>
  <c r="N235" i="21"/>
  <c r="N154" i="21"/>
  <c r="N124" i="21"/>
  <c r="N159" i="21"/>
  <c r="N109" i="21"/>
  <c r="N177" i="21"/>
  <c r="N253" i="21"/>
  <c r="N256" i="21"/>
  <c r="N199" i="21"/>
  <c r="N302" i="21"/>
  <c r="Q263" i="21"/>
  <c r="Q122" i="21"/>
  <c r="Q174" i="21"/>
  <c r="Q134" i="21"/>
  <c r="Q162" i="21"/>
  <c r="Q295" i="21"/>
  <c r="Q126" i="21"/>
  <c r="Q288" i="21"/>
  <c r="Q116" i="21"/>
  <c r="Q192" i="21"/>
  <c r="Q278" i="21"/>
  <c r="Q279" i="21"/>
  <c r="N246" i="21"/>
  <c r="N147" i="21"/>
  <c r="N136" i="21"/>
  <c r="N210" i="21"/>
  <c r="N97" i="21"/>
  <c r="N265" i="21"/>
  <c r="N100" i="21"/>
  <c r="N248" i="21"/>
  <c r="N141" i="21"/>
  <c r="N261" i="21"/>
  <c r="N287" i="21"/>
  <c r="N113" i="21"/>
  <c r="Q103" i="21"/>
  <c r="Q205" i="21"/>
  <c r="Q250" i="21"/>
  <c r="Q153" i="21"/>
  <c r="Q249" i="21"/>
  <c r="Q94" i="21"/>
  <c r="Q144" i="21"/>
  <c r="Q293" i="21"/>
  <c r="Q172" i="21"/>
  <c r="Q218" i="21"/>
  <c r="Q311" i="21"/>
  <c r="Q86" i="21" s="1"/>
  <c r="Q294" i="21"/>
  <c r="N104" i="21"/>
  <c r="N119" i="21"/>
  <c r="N200" i="21"/>
  <c r="N249" i="21"/>
  <c r="N255" i="21"/>
  <c r="N175" i="21"/>
  <c r="N197" i="21"/>
  <c r="N213" i="21"/>
  <c r="N303" i="21"/>
  <c r="N103" i="21"/>
  <c r="N182" i="21"/>
  <c r="N283" i="21"/>
  <c r="N115" i="21"/>
  <c r="Q171" i="21"/>
  <c r="Q283" i="21"/>
  <c r="Q109" i="21"/>
  <c r="Q176" i="21"/>
  <c r="Q241" i="21"/>
  <c r="Q105" i="21"/>
  <c r="Q255" i="21"/>
  <c r="Q97" i="21"/>
  <c r="Q154" i="21"/>
  <c r="Q210" i="21"/>
  <c r="Q101" i="21"/>
  <c r="Q296" i="21"/>
  <c r="N178" i="21"/>
  <c r="N139" i="21"/>
  <c r="N231" i="21"/>
  <c r="N71" i="21" s="1"/>
  <c r="N116" i="21"/>
  <c r="N291" i="21"/>
  <c r="N186" i="21"/>
  <c r="N292" i="21"/>
  <c r="N196" i="21"/>
  <c r="N284" i="21"/>
  <c r="N163" i="21"/>
  <c r="N151" i="21"/>
  <c r="N294" i="21"/>
  <c r="N140" i="21"/>
  <c r="Q191" i="21"/>
  <c r="Q274" i="21"/>
  <c r="Q129" i="21"/>
  <c r="Q110" i="21"/>
  <c r="Q185" i="21"/>
  <c r="Q203" i="21"/>
  <c r="Q166" i="21"/>
  <c r="Q190" i="21"/>
  <c r="Q108" i="21"/>
  <c r="Q179" i="21"/>
  <c r="Q214" i="21"/>
  <c r="Q119" i="21"/>
  <c r="Q300" i="21"/>
  <c r="N143" i="21"/>
  <c r="N127" i="21"/>
  <c r="N212" i="21"/>
  <c r="N94" i="21"/>
  <c r="N258" i="21"/>
  <c r="N156" i="21"/>
  <c r="N301" i="21"/>
  <c r="N173" i="21"/>
  <c r="N252" i="21"/>
  <c r="N142" i="21"/>
  <c r="N176" i="21"/>
  <c r="N278" i="21"/>
  <c r="N117" i="21"/>
  <c r="Q178" i="21"/>
  <c r="Q125" i="21"/>
  <c r="Q148" i="21"/>
  <c r="Q145" i="21"/>
  <c r="Q217" i="21"/>
  <c r="Q287" i="21"/>
  <c r="Q173" i="21"/>
  <c r="Q207" i="21"/>
  <c r="Q114" i="21"/>
  <c r="Q201" i="21"/>
  <c r="Q254" i="21"/>
  <c r="Q124" i="21"/>
  <c r="Q302" i="21"/>
  <c r="N191" i="21"/>
  <c r="N174" i="21"/>
  <c r="N300" i="21"/>
  <c r="N198" i="21"/>
  <c r="N266" i="21"/>
  <c r="N263" i="21"/>
  <c r="N145" i="21"/>
  <c r="N272" i="21"/>
  <c r="N130" i="21"/>
  <c r="N185" i="21"/>
  <c r="N238" i="21"/>
  <c r="N112" i="21"/>
  <c r="N126" i="21"/>
  <c r="Q290" i="21"/>
  <c r="Q150" i="21"/>
  <c r="Q209" i="21"/>
  <c r="Q183" i="21"/>
  <c r="Q291" i="21"/>
  <c r="Q93" i="21"/>
  <c r="Q137" i="21"/>
  <c r="Q269" i="21"/>
  <c r="Q155" i="21"/>
  <c r="Q247" i="21"/>
  <c r="Q308" i="21"/>
  <c r="Q142" i="21"/>
  <c r="Q304" i="21"/>
  <c r="N275" i="21"/>
  <c r="N234" i="21"/>
  <c r="N122" i="21"/>
  <c r="N170" i="21"/>
  <c r="N120" i="21"/>
  <c r="N187" i="21"/>
  <c r="N138" i="21"/>
  <c r="N245" i="21"/>
  <c r="N282" i="21"/>
  <c r="N205" i="21"/>
  <c r="N220" i="21"/>
  <c r="N111" i="21"/>
  <c r="Q167" i="21"/>
  <c r="Q252" i="21"/>
  <c r="Q149" i="21"/>
  <c r="Q175" i="21"/>
  <c r="Q246" i="21"/>
  <c r="Q127" i="21"/>
  <c r="Q228" i="21"/>
  <c r="Q262" i="21"/>
  <c r="Q222" i="21"/>
  <c r="Q245" i="21"/>
  <c r="Q100" i="21"/>
  <c r="Q141" i="21"/>
  <c r="Q307" i="21"/>
  <c r="N129" i="21"/>
  <c r="N146" i="21"/>
  <c r="N137" i="21"/>
  <c r="N149" i="21"/>
  <c r="N96" i="21"/>
  <c r="N281" i="21"/>
  <c r="N99" i="21"/>
  <c r="N262" i="21"/>
  <c r="N110" i="21"/>
  <c r="N228" i="21"/>
  <c r="N280" i="21"/>
  <c r="N106" i="21"/>
  <c r="Q182" i="21"/>
  <c r="Q8" i="21"/>
  <c r="Q34" i="21" s="1"/>
  <c r="Q156" i="21"/>
  <c r="Q184" i="21"/>
  <c r="Q238" i="21"/>
  <c r="Q131" i="21"/>
  <c r="Q221" i="21"/>
  <c r="Q268" i="21"/>
  <c r="Q151" i="21"/>
  <c r="Q277" i="21"/>
  <c r="Q117" i="21"/>
  <c r="Q270" i="21"/>
  <c r="N135" i="21"/>
  <c r="N195" i="21"/>
  <c r="N114" i="21"/>
  <c r="N166" i="21"/>
  <c r="N167" i="21"/>
  <c r="N277" i="21"/>
  <c r="N206" i="21"/>
  <c r="N251" i="21"/>
  <c r="N133" i="21"/>
  <c r="N276" i="21"/>
  <c r="N293" i="21"/>
  <c r="N161" i="21"/>
  <c r="Q253" i="21"/>
  <c r="Q161" i="21"/>
  <c r="Q213" i="21"/>
  <c r="Q186" i="21"/>
  <c r="Q272" i="21"/>
  <c r="Q136" i="21"/>
  <c r="Q168" i="21"/>
  <c r="Q273" i="21"/>
  <c r="Q187" i="21"/>
  <c r="Q251" i="21"/>
  <c r="Q120" i="21"/>
  <c r="Q198" i="21"/>
  <c r="N107" i="21"/>
  <c r="N273" i="21"/>
  <c r="N93" i="21"/>
  <c r="N241" i="21"/>
  <c r="N183" i="21"/>
  <c r="N108" i="21"/>
  <c r="N217" i="21"/>
  <c r="N134" i="21"/>
  <c r="N102" i="21"/>
  <c r="N259" i="21"/>
  <c r="N267" i="21"/>
  <c r="N204" i="21"/>
  <c r="Q163" i="21"/>
  <c r="Q266" i="21"/>
  <c r="Q112" i="21"/>
  <c r="Q276" i="21"/>
  <c r="Q104" i="21"/>
  <c r="Q165" i="21"/>
  <c r="Q257" i="21"/>
  <c r="Q121" i="21"/>
  <c r="Q200" i="21"/>
  <c r="Q289" i="21"/>
  <c r="Q146" i="21"/>
  <c r="N179" i="21"/>
  <c r="N208" i="21"/>
  <c r="N190" i="21"/>
  <c r="N222" i="21"/>
  <c r="N155" i="21"/>
  <c r="N307" i="21"/>
  <c r="N160" i="21"/>
  <c r="N123" i="21"/>
  <c r="N188" i="21"/>
  <c r="N165" i="21"/>
  <c r="N121" i="21"/>
  <c r="AI3" i="15"/>
  <c r="AI6" i="15" s="1"/>
  <c r="AI32" i="15" s="1"/>
  <c r="AI33" i="15" s="1"/>
  <c r="AI34" i="15" s="1"/>
  <c r="R308" i="21"/>
  <c r="R242" i="21"/>
  <c r="R279" i="21"/>
  <c r="R275" i="21"/>
  <c r="R293" i="21"/>
  <c r="R283" i="21"/>
  <c r="R156" i="21"/>
  <c r="R186" i="21"/>
  <c r="R187" i="21"/>
  <c r="R129" i="21"/>
  <c r="R113" i="21"/>
  <c r="R184" i="21"/>
  <c r="R95" i="21"/>
  <c r="R307" i="21"/>
  <c r="R241" i="21"/>
  <c r="R256" i="21"/>
  <c r="R223" i="21"/>
  <c r="R226" i="21"/>
  <c r="R274" i="21"/>
  <c r="R155" i="21"/>
  <c r="R182" i="21"/>
  <c r="R180" i="21"/>
  <c r="R128" i="21"/>
  <c r="R112" i="21"/>
  <c r="R139" i="21"/>
  <c r="R94" i="21"/>
  <c r="R304" i="21"/>
  <c r="R238" i="21"/>
  <c r="R269" i="21"/>
  <c r="R219" i="21"/>
  <c r="R264" i="21"/>
  <c r="R227" i="21"/>
  <c r="R154" i="21"/>
  <c r="R178" i="21"/>
  <c r="R179" i="21"/>
  <c r="R127" i="21"/>
  <c r="R111" i="21"/>
  <c r="R107" i="21"/>
  <c r="R93" i="21"/>
  <c r="R303" i="21"/>
  <c r="R237" i="21"/>
  <c r="R284" i="21"/>
  <c r="R213" i="21"/>
  <c r="R191" i="21"/>
  <c r="R254" i="21"/>
  <c r="R153" i="21"/>
  <c r="R174" i="21"/>
  <c r="R169" i="21"/>
  <c r="R126" i="21"/>
  <c r="R110" i="21"/>
  <c r="R106" i="21"/>
  <c r="R302" i="21"/>
  <c r="R236" i="21"/>
  <c r="R271" i="21"/>
  <c r="R209" i="21"/>
  <c r="R292" i="21"/>
  <c r="R211" i="21"/>
  <c r="R152" i="21"/>
  <c r="R170" i="21"/>
  <c r="R161" i="21"/>
  <c r="R125" i="21"/>
  <c r="R109" i="21"/>
  <c r="R105" i="21"/>
  <c r="R253" i="21"/>
  <c r="R231" i="21"/>
  <c r="R71" i="21" s="1"/>
  <c r="R260" i="21"/>
  <c r="R272" i="21"/>
  <c r="R212" i="21"/>
  <c r="R207" i="21"/>
  <c r="R149" i="21"/>
  <c r="R218" i="21"/>
  <c r="R220" i="21"/>
  <c r="R122" i="21"/>
  <c r="R183" i="21"/>
  <c r="R8" i="21"/>
  <c r="R252" i="21"/>
  <c r="R228" i="21"/>
  <c r="R266" i="21"/>
  <c r="R259" i="21"/>
  <c r="R206" i="21"/>
  <c r="R168" i="21"/>
  <c r="R148" i="21"/>
  <c r="R192" i="21"/>
  <c r="R167" i="21"/>
  <c r="R121" i="21"/>
  <c r="R171" i="21"/>
  <c r="R103" i="21"/>
  <c r="R251" i="21"/>
  <c r="R291" i="21"/>
  <c r="R277" i="21"/>
  <c r="R249" i="21"/>
  <c r="R300" i="21"/>
  <c r="R203" i="21"/>
  <c r="R151" i="21"/>
  <c r="R201" i="21"/>
  <c r="R117" i="21"/>
  <c r="R101" i="21"/>
  <c r="R248" i="21"/>
  <c r="R299" i="21"/>
  <c r="R200" i="21"/>
  <c r="R150" i="21"/>
  <c r="R199" i="21"/>
  <c r="R116" i="21"/>
  <c r="R100" i="21"/>
  <c r="R247" i="21"/>
  <c r="R296" i="21"/>
  <c r="R281" i="21"/>
  <c r="R147" i="21"/>
  <c r="R176" i="21"/>
  <c r="R115" i="21"/>
  <c r="R99" i="21"/>
  <c r="R246" i="21"/>
  <c r="R295" i="21"/>
  <c r="R214" i="21"/>
  <c r="R146" i="21"/>
  <c r="R175" i="21"/>
  <c r="R114" i="21"/>
  <c r="R98" i="21"/>
  <c r="R245" i="21"/>
  <c r="R287" i="21"/>
  <c r="R288" i="21"/>
  <c r="R145" i="21"/>
  <c r="R136" i="21"/>
  <c r="R108" i="21"/>
  <c r="R97" i="21"/>
  <c r="R235" i="21"/>
  <c r="R204" i="21"/>
  <c r="R267" i="21"/>
  <c r="R144" i="21"/>
  <c r="R135" i="21"/>
  <c r="R165" i="21"/>
  <c r="R96" i="21"/>
  <c r="R234" i="21"/>
  <c r="R280" i="21"/>
  <c r="R265" i="21"/>
  <c r="R143" i="21"/>
  <c r="R134" i="21"/>
  <c r="R140" i="21"/>
  <c r="R276" i="21"/>
  <c r="R263" i="21"/>
  <c r="R270" i="21"/>
  <c r="R142" i="21"/>
  <c r="R133" i="21"/>
  <c r="R166" i="21"/>
  <c r="R262" i="21"/>
  <c r="R294" i="21"/>
  <c r="R208" i="21"/>
  <c r="R217" i="21"/>
  <c r="R132" i="21"/>
  <c r="R138" i="21"/>
  <c r="R255" i="21"/>
  <c r="R268" i="21"/>
  <c r="R188" i="21"/>
  <c r="R198" i="21"/>
  <c r="R131" i="21"/>
  <c r="R196" i="21"/>
  <c r="R301" i="21"/>
  <c r="R222" i="21"/>
  <c r="R185" i="21"/>
  <c r="R163" i="21"/>
  <c r="R130" i="21"/>
  <c r="R172" i="21"/>
  <c r="R290" i="21"/>
  <c r="R205" i="21"/>
  <c r="R181" i="21"/>
  <c r="R164" i="21"/>
  <c r="R124" i="21"/>
  <c r="R162" i="21"/>
  <c r="R311" i="21"/>
  <c r="R86" i="21" s="1"/>
  <c r="R282" i="21"/>
  <c r="R278" i="21"/>
  <c r="R257" i="21"/>
  <c r="R189" i="21"/>
  <c r="R173" i="21"/>
  <c r="R190" i="21"/>
  <c r="R120" i="21"/>
  <c r="R104" i="21"/>
  <c r="R261" i="21"/>
  <c r="R273" i="21"/>
  <c r="R289" i="21"/>
  <c r="R160" i="21"/>
  <c r="R195" i="21"/>
  <c r="R119" i="21"/>
  <c r="R137" i="21"/>
  <c r="R250" i="21"/>
  <c r="R258" i="21"/>
  <c r="R202" i="21"/>
  <c r="R221" i="21"/>
  <c r="R177" i="21"/>
  <c r="R159" i="21"/>
  <c r="R197" i="21"/>
  <c r="R210" i="21"/>
  <c r="R123" i="21"/>
  <c r="R118" i="21"/>
  <c r="R141" i="21"/>
  <c r="R102" i="21"/>
  <c r="Z34" i="21"/>
  <c r="Z11" i="21"/>
  <c r="Z14" i="21"/>
  <c r="Z17" i="21"/>
  <c r="M287" i="21"/>
  <c r="M275" i="21"/>
  <c r="M213" i="21"/>
  <c r="M246" i="21"/>
  <c r="M301" i="21"/>
  <c r="M177" i="21"/>
  <c r="M183" i="21"/>
  <c r="M206" i="21"/>
  <c r="M127" i="21"/>
  <c r="M163" i="21"/>
  <c r="M97" i="21"/>
  <c r="M152" i="21"/>
  <c r="M282" i="21"/>
  <c r="M288" i="21"/>
  <c r="M308" i="21"/>
  <c r="M226" i="21"/>
  <c r="M272" i="21"/>
  <c r="M173" i="21"/>
  <c r="M171" i="21"/>
  <c r="M195" i="21"/>
  <c r="M126" i="21"/>
  <c r="M119" i="21"/>
  <c r="M96" i="21"/>
  <c r="M142" i="21"/>
  <c r="M279" i="21"/>
  <c r="M283" i="21"/>
  <c r="M270" i="21"/>
  <c r="M217" i="21"/>
  <c r="M263" i="21"/>
  <c r="M205" i="21"/>
  <c r="M170" i="21"/>
  <c r="M198" i="21"/>
  <c r="M125" i="21"/>
  <c r="M117" i="21"/>
  <c r="M95" i="21"/>
  <c r="M110" i="21"/>
  <c r="M291" i="21"/>
  <c r="M265" i="21"/>
  <c r="M255" i="21"/>
  <c r="M271" i="21"/>
  <c r="M256" i="21"/>
  <c r="M251" i="21"/>
  <c r="M169" i="21"/>
  <c r="M151" i="21"/>
  <c r="M141" i="21"/>
  <c r="M124" i="21"/>
  <c r="M115" i="21"/>
  <c r="M94" i="21"/>
  <c r="M154" i="21"/>
  <c r="M281" i="21"/>
  <c r="M274" i="21"/>
  <c r="M242" i="21"/>
  <c r="M252" i="21"/>
  <c r="M210" i="21"/>
  <c r="M221" i="21"/>
  <c r="M196" i="21"/>
  <c r="M143" i="21"/>
  <c r="M139" i="21"/>
  <c r="M123" i="21"/>
  <c r="M113" i="21"/>
  <c r="M93" i="21"/>
  <c r="M146" i="21"/>
  <c r="M302" i="21"/>
  <c r="M300" i="21"/>
  <c r="M303" i="21"/>
  <c r="M304" i="21"/>
  <c r="M261" i="21"/>
  <c r="M245" i="21"/>
  <c r="M190" i="21"/>
  <c r="M220" i="21"/>
  <c r="M178" i="21"/>
  <c r="M176" i="21"/>
  <c r="M121" i="21"/>
  <c r="M107" i="21"/>
  <c r="M111" i="21"/>
  <c r="M161" i="21"/>
  <c r="M296" i="21"/>
  <c r="M294" i="21"/>
  <c r="M289" i="21"/>
  <c r="M247" i="21"/>
  <c r="M234" i="21"/>
  <c r="M235" i="21"/>
  <c r="M211" i="21"/>
  <c r="M237" i="21"/>
  <c r="M204" i="21"/>
  <c r="M292" i="21"/>
  <c r="M284" i="21"/>
  <c r="M307" i="21"/>
  <c r="M241" i="21"/>
  <c r="M168" i="21"/>
  <c r="M200" i="21"/>
  <c r="M128" i="21"/>
  <c r="M102" i="21"/>
  <c r="M201" i="21"/>
  <c r="M236" i="21"/>
  <c r="M199" i="21"/>
  <c r="M207" i="21"/>
  <c r="M122" i="21"/>
  <c r="M101" i="21"/>
  <c r="M129" i="21"/>
  <c r="M267" i="21"/>
  <c r="M231" i="21"/>
  <c r="M71" i="21" s="1"/>
  <c r="M191" i="21"/>
  <c r="M180" i="21"/>
  <c r="M160" i="21"/>
  <c r="M100" i="21"/>
  <c r="M174" i="21"/>
  <c r="M266" i="21"/>
  <c r="M222" i="21"/>
  <c r="M253" i="21"/>
  <c r="M185" i="21"/>
  <c r="M175" i="21"/>
  <c r="M144" i="21"/>
  <c r="M99" i="21"/>
  <c r="M258" i="21"/>
  <c r="M299" i="21"/>
  <c r="M218" i="21"/>
  <c r="M238" i="21"/>
  <c r="M181" i="21"/>
  <c r="M167" i="21"/>
  <c r="M148" i="21"/>
  <c r="M98" i="21"/>
  <c r="M105" i="21"/>
  <c r="M280" i="21"/>
  <c r="M212" i="21"/>
  <c r="M228" i="21"/>
  <c r="M192" i="21"/>
  <c r="M164" i="21"/>
  <c r="M137" i="21"/>
  <c r="M8" i="21"/>
  <c r="M112" i="21"/>
  <c r="M264" i="21"/>
  <c r="M208" i="21"/>
  <c r="M203" i="21"/>
  <c r="M202" i="21"/>
  <c r="M155" i="21"/>
  <c r="M187" i="21"/>
  <c r="M150" i="21"/>
  <c r="M131" i="21"/>
  <c r="M295" i="21"/>
  <c r="M276" i="21"/>
  <c r="M257" i="21"/>
  <c r="M172" i="21"/>
  <c r="M149" i="21"/>
  <c r="M159" i="21"/>
  <c r="M109" i="21"/>
  <c r="M254" i="21"/>
  <c r="M290" i="21"/>
  <c r="M223" i="21"/>
  <c r="M249" i="21"/>
  <c r="M182" i="21"/>
  <c r="M136" i="21"/>
  <c r="M156" i="21"/>
  <c r="M138" i="21"/>
  <c r="M259" i="21"/>
  <c r="M219" i="21"/>
  <c r="M248" i="21"/>
  <c r="M165" i="21"/>
  <c r="M135" i="21"/>
  <c r="M140" i="21"/>
  <c r="M120" i="21"/>
  <c r="M103" i="21"/>
  <c r="M269" i="21"/>
  <c r="M277" i="21"/>
  <c r="M250" i="21"/>
  <c r="M153" i="21"/>
  <c r="M134" i="21"/>
  <c r="M147" i="21"/>
  <c r="M118" i="21"/>
  <c r="M278" i="21"/>
  <c r="M311" i="21"/>
  <c r="M86" i="21" s="1"/>
  <c r="M214" i="21"/>
  <c r="M145" i="21"/>
  <c r="M133" i="21"/>
  <c r="M108" i="21"/>
  <c r="M116" i="21"/>
  <c r="M209" i="21"/>
  <c r="M262" i="21"/>
  <c r="M227" i="21"/>
  <c r="M197" i="21"/>
  <c r="M186" i="21"/>
  <c r="M132" i="21"/>
  <c r="M106" i="21"/>
  <c r="M114" i="21"/>
  <c r="M184" i="21"/>
  <c r="M273" i="21"/>
  <c r="M268" i="21"/>
  <c r="M166" i="21"/>
  <c r="M179" i="21"/>
  <c r="M130" i="21"/>
  <c r="M104" i="21"/>
  <c r="M162" i="21"/>
  <c r="M260" i="21"/>
  <c r="M293" i="21"/>
  <c r="M188" i="21"/>
  <c r="M189" i="21"/>
  <c r="O302" i="21"/>
  <c r="O212" i="21"/>
  <c r="O294" i="21"/>
  <c r="O173" i="21"/>
  <c r="O195" i="21"/>
  <c r="V108" i="21"/>
  <c r="V128" i="21"/>
  <c r="V271" i="21"/>
  <c r="V280" i="21"/>
  <c r="V226" i="21"/>
  <c r="V259" i="21"/>
  <c r="V197" i="21"/>
  <c r="V182" i="21"/>
  <c r="V207" i="21"/>
  <c r="V173" i="21"/>
  <c r="V184" i="21"/>
  <c r="V118" i="21"/>
  <c r="V104" i="21"/>
  <c r="V164" i="21"/>
  <c r="V257" i="21"/>
  <c r="V277" i="21"/>
  <c r="V220" i="21"/>
  <c r="V292" i="21"/>
  <c r="V274" i="21"/>
  <c r="V178" i="21"/>
  <c r="V200" i="21"/>
  <c r="V149" i="21"/>
  <c r="V141" i="21"/>
  <c r="V116" i="21"/>
  <c r="V103" i="21"/>
  <c r="V151" i="21"/>
  <c r="V311" i="21"/>
  <c r="V86" i="21" s="1"/>
  <c r="V268" i="21"/>
  <c r="V214" i="21"/>
  <c r="V245" i="21"/>
  <c r="V247" i="21"/>
  <c r="V174" i="21"/>
  <c r="V223" i="21"/>
  <c r="V160" i="21"/>
  <c r="V139" i="21"/>
  <c r="V114" i="21"/>
  <c r="V102" i="21"/>
  <c r="V126" i="21"/>
  <c r="V308" i="21"/>
  <c r="V258" i="21"/>
  <c r="V210" i="21"/>
  <c r="V235" i="21"/>
  <c r="V242" i="21"/>
  <c r="V170" i="21"/>
  <c r="V208" i="21"/>
  <c r="V222" i="21"/>
  <c r="V212" i="21"/>
  <c r="V112" i="21"/>
  <c r="V101" i="21"/>
  <c r="V300" i="21"/>
  <c r="V252" i="21"/>
  <c r="V206" i="21"/>
  <c r="V228" i="21"/>
  <c r="V237" i="21"/>
  <c r="V183" i="21"/>
  <c r="V169" i="21"/>
  <c r="V159" i="21"/>
  <c r="V180" i="21"/>
  <c r="V177" i="21"/>
  <c r="V100" i="21"/>
  <c r="V294" i="21"/>
  <c r="V299" i="21"/>
  <c r="V263" i="21"/>
  <c r="V195" i="21"/>
  <c r="V278" i="21"/>
  <c r="V179" i="21"/>
  <c r="V163" i="21"/>
  <c r="V140" i="21"/>
  <c r="V150" i="21"/>
  <c r="V138" i="21"/>
  <c r="V99" i="21"/>
  <c r="V293" i="21"/>
  <c r="V272" i="21"/>
  <c r="V227" i="21"/>
  <c r="V279" i="21"/>
  <c r="V254" i="21"/>
  <c r="V175" i="21"/>
  <c r="V161" i="21"/>
  <c r="V185" i="21"/>
  <c r="V167" i="21"/>
  <c r="V131" i="21"/>
  <c r="V98" i="21"/>
  <c r="V276" i="21"/>
  <c r="V265" i="21"/>
  <c r="V221" i="21"/>
  <c r="V253" i="21"/>
  <c r="V261" i="21"/>
  <c r="V171" i="21"/>
  <c r="V154" i="21"/>
  <c r="V181" i="21"/>
  <c r="V133" i="21"/>
  <c r="V155" i="21"/>
  <c r="V97" i="21"/>
  <c r="V269" i="21"/>
  <c r="V295" i="21"/>
  <c r="V217" i="21"/>
  <c r="V248" i="21"/>
  <c r="V246" i="21"/>
  <c r="V203" i="21"/>
  <c r="V146" i="21"/>
  <c r="V148" i="21"/>
  <c r="V125" i="21"/>
  <c r="V123" i="21"/>
  <c r="V96" i="21"/>
  <c r="V307" i="21"/>
  <c r="V250" i="21"/>
  <c r="V290" i="21"/>
  <c r="V211" i="21"/>
  <c r="V249" i="21"/>
  <c r="V241" i="21"/>
  <c r="V165" i="21"/>
  <c r="V188" i="21"/>
  <c r="V205" i="21"/>
  <c r="V109" i="21"/>
  <c r="V130" i="21"/>
  <c r="V95" i="21"/>
  <c r="V287" i="21"/>
  <c r="V264" i="21"/>
  <c r="V296" i="21"/>
  <c r="V273" i="21"/>
  <c r="V201" i="21"/>
  <c r="V236" i="21"/>
  <c r="V202" i="21"/>
  <c r="V168" i="21"/>
  <c r="V147" i="21"/>
  <c r="V137" i="21"/>
  <c r="V110" i="21"/>
  <c r="V304" i="21"/>
  <c r="V260" i="21"/>
  <c r="V282" i="21"/>
  <c r="V256" i="21"/>
  <c r="V303" i="21"/>
  <c r="V213" i="21"/>
  <c r="V187" i="21"/>
  <c r="V189" i="21"/>
  <c r="V143" i="21"/>
  <c r="V153" i="21"/>
  <c r="V176" i="21"/>
  <c r="V93" i="21"/>
  <c r="V251" i="21"/>
  <c r="V199" i="21"/>
  <c r="V145" i="21"/>
  <c r="V291" i="21"/>
  <c r="V196" i="21"/>
  <c r="V132" i="21"/>
  <c r="V288" i="21"/>
  <c r="V162" i="21"/>
  <c r="V124" i="21"/>
  <c r="V135" i="21"/>
  <c r="V113" i="21"/>
  <c r="V283" i="21"/>
  <c r="V186" i="21"/>
  <c r="V120" i="21"/>
  <c r="V301" i="21"/>
  <c r="V219" i="21"/>
  <c r="V129" i="21"/>
  <c r="V231" i="21"/>
  <c r="V71" i="21" s="1"/>
  <c r="V166" i="21"/>
  <c r="V107" i="21"/>
  <c r="V289" i="21"/>
  <c r="V238" i="21"/>
  <c r="V106" i="21"/>
  <c r="V115" i="21"/>
  <c r="V270" i="21"/>
  <c r="V209" i="21"/>
  <c r="V105" i="21"/>
  <c r="V266" i="21"/>
  <c r="V152" i="21"/>
  <c r="V94" i="21"/>
  <c r="V191" i="21"/>
  <c r="V144" i="21"/>
  <c r="V122" i="21"/>
  <c r="V134" i="21"/>
  <c r="V284" i="21"/>
  <c r="V198" i="21"/>
  <c r="V127" i="21"/>
  <c r="V117" i="21"/>
  <c r="V275" i="21"/>
  <c r="V190" i="21"/>
  <c r="V111" i="21"/>
  <c r="V302" i="21"/>
  <c r="V267" i="21"/>
  <c r="V192" i="21"/>
  <c r="V121" i="21"/>
  <c r="V262" i="21"/>
  <c r="V234" i="21"/>
  <c r="V172" i="21"/>
  <c r="V255" i="21"/>
  <c r="V218" i="21"/>
  <c r="V156" i="21"/>
  <c r="V136" i="21"/>
  <c r="V8" i="21"/>
  <c r="V281" i="21"/>
  <c r="V204" i="21"/>
  <c r="V142" i="21"/>
  <c r="V119" i="21"/>
  <c r="AF94" i="21"/>
  <c r="I8" i="21"/>
  <c r="I186" i="21"/>
  <c r="I135" i="21"/>
  <c r="I105" i="21"/>
  <c r="I136" i="21"/>
  <c r="I195" i="21"/>
  <c r="I164" i="21"/>
  <c r="I106" i="21"/>
  <c r="I114" i="21"/>
  <c r="I217" i="21"/>
  <c r="I133" i="21"/>
  <c r="I162" i="21"/>
  <c r="I184" i="21"/>
  <c r="I185" i="21"/>
  <c r="I251" i="21"/>
  <c r="I134" i="21"/>
  <c r="I110" i="21"/>
  <c r="I163" i="21"/>
  <c r="I116" i="21"/>
  <c r="I94" i="21"/>
  <c r="I202" i="21"/>
  <c r="I152" i="21"/>
  <c r="I214" i="21"/>
  <c r="I241" i="21"/>
  <c r="I219" i="21"/>
  <c r="I109" i="21"/>
  <c r="I262" i="21"/>
  <c r="I96" i="21"/>
  <c r="I161" i="21"/>
  <c r="I138" i="21"/>
  <c r="I119" i="21"/>
  <c r="I287" i="21"/>
  <c r="I181" i="21"/>
  <c r="I250" i="21"/>
  <c r="I257" i="21"/>
  <c r="I259" i="21"/>
  <c r="I125" i="21"/>
  <c r="I278" i="21"/>
  <c r="I112" i="21"/>
  <c r="I177" i="21"/>
  <c r="I132" i="21"/>
  <c r="I166" i="21"/>
  <c r="I147" i="21"/>
  <c r="I100" i="21"/>
  <c r="I212" i="21"/>
  <c r="I236" i="21"/>
  <c r="I273" i="21"/>
  <c r="I275" i="21"/>
  <c r="I141" i="21"/>
  <c r="I296" i="21"/>
  <c r="I128" i="21"/>
  <c r="I210" i="21"/>
  <c r="I145" i="21"/>
  <c r="I197" i="21"/>
  <c r="I169" i="21"/>
  <c r="I122" i="21"/>
  <c r="I234" i="21"/>
  <c r="I254" i="21"/>
  <c r="I291" i="21"/>
  <c r="I293" i="21"/>
  <c r="I173" i="21"/>
  <c r="I95" i="21"/>
  <c r="I144" i="21"/>
  <c r="I226" i="21"/>
  <c r="I93" i="21"/>
  <c r="I231" i="21"/>
  <c r="I71" i="21" s="1"/>
  <c r="I200" i="21"/>
  <c r="I150" i="21"/>
  <c r="I304" i="21"/>
  <c r="I270" i="21"/>
  <c r="I218" i="21"/>
  <c r="I108" i="21"/>
  <c r="I189" i="21"/>
  <c r="I111" i="21"/>
  <c r="I160" i="21"/>
  <c r="I249" i="21"/>
  <c r="I171" i="21"/>
  <c r="I263" i="21"/>
  <c r="I204" i="21"/>
  <c r="I268" i="21"/>
  <c r="I283" i="21"/>
  <c r="I179" i="21"/>
  <c r="I103" i="21"/>
  <c r="I288" i="21"/>
  <c r="I242" i="21"/>
  <c r="I124" i="21"/>
  <c r="I206" i="21"/>
  <c r="I127" i="21"/>
  <c r="I176" i="21"/>
  <c r="I265" i="21"/>
  <c r="I140" i="21"/>
  <c r="I311" i="21"/>
  <c r="I86" i="21" s="1"/>
  <c r="I276" i="21"/>
  <c r="I252" i="21"/>
  <c r="I117" i="21"/>
  <c r="I98" i="21"/>
  <c r="I203" i="21"/>
  <c r="I131" i="21"/>
  <c r="I308" i="21"/>
  <c r="I258" i="21"/>
  <c r="I221" i="21"/>
  <c r="I143" i="21"/>
  <c r="I192" i="21"/>
  <c r="I281" i="21"/>
  <c r="I256" i="21"/>
  <c r="I113" i="21"/>
  <c r="I290" i="21"/>
  <c r="I253" i="21"/>
  <c r="I142" i="21"/>
  <c r="I120" i="21"/>
  <c r="I302" i="21"/>
  <c r="I153" i="21"/>
  <c r="I237" i="21"/>
  <c r="I274" i="21"/>
  <c r="I156" i="21"/>
  <c r="I245" i="21"/>
  <c r="I159" i="21"/>
  <c r="I209" i="21"/>
  <c r="I301" i="21"/>
  <c r="I196" i="21"/>
  <c r="I178" i="21"/>
  <c r="I227" i="21"/>
  <c r="I167" i="21"/>
  <c r="I148" i="21"/>
  <c r="I101" i="21"/>
  <c r="I182" i="21"/>
  <c r="I255" i="21"/>
  <c r="I292" i="21"/>
  <c r="I172" i="21"/>
  <c r="I261" i="21"/>
  <c r="I175" i="21"/>
  <c r="I248" i="21"/>
  <c r="I266" i="21"/>
  <c r="I198" i="21"/>
  <c r="I170" i="21"/>
  <c r="I126" i="21"/>
  <c r="I213" i="21"/>
  <c r="I271" i="21"/>
  <c r="I107" i="21"/>
  <c r="I188" i="21"/>
  <c r="I277" i="21"/>
  <c r="I191" i="21"/>
  <c r="I264" i="21"/>
  <c r="I303" i="21"/>
  <c r="I207" i="21"/>
  <c r="I115" i="21"/>
  <c r="I269" i="21"/>
  <c r="I201" i="21"/>
  <c r="I151" i="21"/>
  <c r="I235" i="21"/>
  <c r="I289" i="21"/>
  <c r="I123" i="21"/>
  <c r="I205" i="21"/>
  <c r="I295" i="21"/>
  <c r="I208" i="21"/>
  <c r="I280" i="21"/>
  <c r="I284" i="21"/>
  <c r="I174" i="21"/>
  <c r="I168" i="21"/>
  <c r="I267" i="21"/>
  <c r="I299" i="21"/>
  <c r="I137" i="21"/>
  <c r="I118" i="21"/>
  <c r="I180" i="21"/>
  <c r="I307" i="21"/>
  <c r="I139" i="21"/>
  <c r="I220" i="21"/>
  <c r="I223" i="21"/>
  <c r="I300" i="21"/>
  <c r="I121" i="21"/>
  <c r="I282" i="21"/>
  <c r="I165" i="21"/>
  <c r="I146" i="21"/>
  <c r="I99" i="21"/>
  <c r="I211" i="21"/>
  <c r="I104" i="21"/>
  <c r="I238" i="21"/>
  <c r="I155" i="21"/>
  <c r="I260" i="21"/>
  <c r="I190" i="21"/>
  <c r="I247" i="21"/>
  <c r="I97" i="21"/>
  <c r="I183" i="21"/>
  <c r="I228" i="21"/>
  <c r="I199" i="21"/>
  <c r="I149" i="21"/>
  <c r="I102" i="21"/>
  <c r="I154" i="21"/>
  <c r="I272" i="21"/>
  <c r="I187" i="21"/>
  <c r="I294" i="21"/>
  <c r="I222" i="21"/>
  <c r="I279" i="21"/>
  <c r="I129" i="21"/>
  <c r="I130" i="21"/>
  <c r="I246" i="21"/>
  <c r="AA304" i="21"/>
  <c r="AA261" i="21"/>
  <c r="AA227" i="21"/>
  <c r="AA252" i="21"/>
  <c r="AA250" i="21"/>
  <c r="AA175" i="21"/>
  <c r="AA205" i="21"/>
  <c r="AA169" i="21"/>
  <c r="AA125" i="21"/>
  <c r="AA150" i="21"/>
  <c r="AA188" i="21"/>
  <c r="AA99" i="21"/>
  <c r="AA303" i="21"/>
  <c r="AA263" i="21"/>
  <c r="AA221" i="21"/>
  <c r="AA238" i="21"/>
  <c r="AA274" i="21"/>
  <c r="AA171" i="21"/>
  <c r="AA152" i="21"/>
  <c r="AA151" i="21"/>
  <c r="AA124" i="21"/>
  <c r="AA182" i="21"/>
  <c r="AA111" i="21"/>
  <c r="AA98" i="21"/>
  <c r="AA284" i="21"/>
  <c r="AA253" i="21"/>
  <c r="AA217" i="21"/>
  <c r="AA228" i="21"/>
  <c r="AA220" i="21"/>
  <c r="AA165" i="21"/>
  <c r="AA144" i="21"/>
  <c r="AA189" i="21"/>
  <c r="AA123" i="21"/>
  <c r="AA186" i="21"/>
  <c r="AA159" i="21"/>
  <c r="AA97" i="21"/>
  <c r="AA281" i="21"/>
  <c r="AA249" i="21"/>
  <c r="AA211" i="21"/>
  <c r="AA206" i="21"/>
  <c r="AA202" i="21"/>
  <c r="AA219" i="21"/>
  <c r="AA155" i="21"/>
  <c r="AA162" i="21"/>
  <c r="AA122" i="21"/>
  <c r="AA164" i="21"/>
  <c r="AA142" i="21"/>
  <c r="AA96" i="21"/>
  <c r="AA278" i="21"/>
  <c r="AA272" i="21"/>
  <c r="AA207" i="21"/>
  <c r="AA195" i="21"/>
  <c r="AA213" i="21"/>
  <c r="AA190" i="21"/>
  <c r="AA147" i="21"/>
  <c r="AA146" i="21"/>
  <c r="AA121" i="21"/>
  <c r="AA154" i="21"/>
  <c r="AA140" i="21"/>
  <c r="AA95" i="21"/>
  <c r="AA271" i="21"/>
  <c r="AA295" i="21"/>
  <c r="AA256" i="21"/>
  <c r="AA307" i="21"/>
  <c r="AA251" i="21"/>
  <c r="AA184" i="21"/>
  <c r="AA174" i="21"/>
  <c r="AA136" i="21"/>
  <c r="AA120" i="21"/>
  <c r="AA191" i="21"/>
  <c r="AA161" i="21"/>
  <c r="AA94" i="21"/>
  <c r="AA296" i="21"/>
  <c r="AA260" i="21"/>
  <c r="AA267" i="21"/>
  <c r="AA242" i="21"/>
  <c r="AA223" i="21"/>
  <c r="AA236" i="21"/>
  <c r="AA180" i="21"/>
  <c r="AA173" i="21"/>
  <c r="AA135" i="21"/>
  <c r="AA119" i="21"/>
  <c r="AA170" i="21"/>
  <c r="AA138" i="21"/>
  <c r="AA93" i="21"/>
  <c r="AA287" i="21"/>
  <c r="AA245" i="21"/>
  <c r="AA301" i="21"/>
  <c r="AA222" i="21"/>
  <c r="AA279" i="21"/>
  <c r="AA258" i="21"/>
  <c r="AA176" i="21"/>
  <c r="AA166" i="21"/>
  <c r="AA134" i="21"/>
  <c r="AA118" i="21"/>
  <c r="AA160" i="21"/>
  <c r="AA106" i="21"/>
  <c r="AA143" i="21"/>
  <c r="AA268" i="21"/>
  <c r="AA289" i="21"/>
  <c r="AA308" i="21"/>
  <c r="AA212" i="21"/>
  <c r="AA248" i="21"/>
  <c r="AA226" i="21"/>
  <c r="AA167" i="21"/>
  <c r="AA208" i="21"/>
  <c r="AA132" i="21"/>
  <c r="AA116" i="21"/>
  <c r="AA153" i="21"/>
  <c r="AA137" i="21"/>
  <c r="AA105" i="21"/>
  <c r="AA257" i="21"/>
  <c r="AA275" i="21"/>
  <c r="AA276" i="21"/>
  <c r="AA264" i="21"/>
  <c r="AA204" i="21"/>
  <c r="AA290" i="21"/>
  <c r="AA201" i="21"/>
  <c r="AA210" i="21"/>
  <c r="AA131" i="21"/>
  <c r="AA115" i="21"/>
  <c r="AA149" i="21"/>
  <c r="AA109" i="21"/>
  <c r="AA277" i="21"/>
  <c r="AA255" i="21"/>
  <c r="AA302" i="21"/>
  <c r="AA273" i="21"/>
  <c r="AA197" i="21"/>
  <c r="AA214" i="21"/>
  <c r="AA168" i="21"/>
  <c r="AA181" i="21"/>
  <c r="AA130" i="21"/>
  <c r="AA114" i="21"/>
  <c r="AA145" i="21"/>
  <c r="AA107" i="21"/>
  <c r="AA292" i="21"/>
  <c r="AA262" i="21"/>
  <c r="AA178" i="21"/>
  <c r="AA110" i="21"/>
  <c r="AA231" i="21"/>
  <c r="AA71" i="21" s="1"/>
  <c r="AA187" i="21"/>
  <c r="AA148" i="21"/>
  <c r="AA139" i="21"/>
  <c r="AA247" i="21"/>
  <c r="AA269" i="21"/>
  <c r="AA185" i="21"/>
  <c r="AA108" i="21"/>
  <c r="AA235" i="21"/>
  <c r="AA209" i="21"/>
  <c r="AA156" i="21"/>
  <c r="AA8" i="21"/>
  <c r="AA291" i="21"/>
  <c r="AA254" i="21"/>
  <c r="AA133" i="21"/>
  <c r="AA103" i="21"/>
  <c r="AA280" i="21"/>
  <c r="AA241" i="21"/>
  <c r="AA129" i="21"/>
  <c r="AA102" i="21"/>
  <c r="AA294" i="21"/>
  <c r="AA198" i="21"/>
  <c r="AA128" i="21"/>
  <c r="AA101" i="21"/>
  <c r="AA293" i="21"/>
  <c r="AA192" i="21"/>
  <c r="AA127" i="21"/>
  <c r="AA100" i="21"/>
  <c r="AA270" i="21"/>
  <c r="AA183" i="21"/>
  <c r="AA126" i="21"/>
  <c r="AA104" i="21"/>
  <c r="AA246" i="21"/>
  <c r="AA179" i="21"/>
  <c r="AA117" i="21"/>
  <c r="AA311" i="21"/>
  <c r="AA86" i="21" s="1"/>
  <c r="AA172" i="21"/>
  <c r="AA113" i="21"/>
  <c r="AA218" i="21"/>
  <c r="AA234" i="21"/>
  <c r="AA112" i="21"/>
  <c r="AA265" i="21"/>
  <c r="AA282" i="21"/>
  <c r="AA237" i="21"/>
  <c r="AA199" i="21"/>
  <c r="AA196" i="21"/>
  <c r="AA200" i="21"/>
  <c r="AA177" i="21"/>
  <c r="AA163" i="21"/>
  <c r="AA203" i="21"/>
  <c r="AA141" i="21"/>
  <c r="AA283" i="21"/>
  <c r="AA266" i="21"/>
  <c r="AA259" i="21"/>
  <c r="AA300" i="21"/>
  <c r="AA299" i="21"/>
  <c r="AA288" i="21"/>
  <c r="W34" i="21"/>
  <c r="W17" i="21"/>
  <c r="W14" i="21"/>
  <c r="W20" i="21" s="1"/>
  <c r="W28" i="21" s="1"/>
  <c r="W11" i="21"/>
  <c r="S106" i="21"/>
  <c r="S93" i="21"/>
  <c r="S104" i="21"/>
  <c r="S95" i="21"/>
  <c r="S96" i="21"/>
  <c r="S105" i="21"/>
  <c r="S97" i="21"/>
  <c r="S98" i="21"/>
  <c r="S94" i="21"/>
  <c r="S99" i="21"/>
  <c r="S100" i="21"/>
  <c r="S101" i="21"/>
  <c r="S102" i="21"/>
  <c r="S103" i="21"/>
  <c r="S107" i="21"/>
  <c r="S8" i="21"/>
  <c r="S311" i="21"/>
  <c r="S86" i="21" s="1"/>
  <c r="S272" i="21"/>
  <c r="S223" i="21"/>
  <c r="S283" i="21"/>
  <c r="S263" i="21"/>
  <c r="S291" i="21"/>
  <c r="S153" i="21"/>
  <c r="S280" i="21"/>
  <c r="S187" i="21"/>
  <c r="S129" i="21"/>
  <c r="S113" i="21"/>
  <c r="S308" i="21"/>
  <c r="S268" i="21"/>
  <c r="S222" i="21"/>
  <c r="S270" i="21"/>
  <c r="S251" i="21"/>
  <c r="S278" i="21"/>
  <c r="S152" i="21"/>
  <c r="S198" i="21"/>
  <c r="S186" i="21"/>
  <c r="S128" i="21"/>
  <c r="S112" i="21"/>
  <c r="S139" i="21"/>
  <c r="S307" i="21"/>
  <c r="S264" i="21"/>
  <c r="S221" i="21"/>
  <c r="S290" i="21"/>
  <c r="S257" i="21"/>
  <c r="S242" i="21"/>
  <c r="S151" i="21"/>
  <c r="S163" i="21"/>
  <c r="S180" i="21"/>
  <c r="S127" i="21"/>
  <c r="S111" i="21"/>
  <c r="S182" i="21"/>
  <c r="S304" i="21"/>
  <c r="S267" i="21"/>
  <c r="S220" i="21"/>
  <c r="S279" i="21"/>
  <c r="S246" i="21"/>
  <c r="S234" i="21"/>
  <c r="S150" i="21"/>
  <c r="S235" i="21"/>
  <c r="S170" i="21"/>
  <c r="S126" i="21"/>
  <c r="S110" i="21"/>
  <c r="S165" i="21"/>
  <c r="S303" i="21"/>
  <c r="S289" i="21"/>
  <c r="S219" i="21"/>
  <c r="S238" i="21"/>
  <c r="S231" i="21"/>
  <c r="S71" i="21" s="1"/>
  <c r="S247" i="21"/>
  <c r="S149" i="21"/>
  <c r="S192" i="21"/>
  <c r="S168" i="21"/>
  <c r="S125" i="21"/>
  <c r="S109" i="21"/>
  <c r="S302" i="21"/>
  <c r="S287" i="21"/>
  <c r="S218" i="21"/>
  <c r="S204" i="21"/>
  <c r="S273" i="21"/>
  <c r="S255" i="21"/>
  <c r="S148" i="21"/>
  <c r="S189" i="21"/>
  <c r="S176" i="21"/>
  <c r="S124" i="21"/>
  <c r="S108" i="21"/>
  <c r="S301" i="21"/>
  <c r="S265" i="21"/>
  <c r="S217" i="21"/>
  <c r="S253" i="21"/>
  <c r="S252" i="21"/>
  <c r="S188" i="21"/>
  <c r="S147" i="21"/>
  <c r="S164" i="21"/>
  <c r="S167" i="21"/>
  <c r="S123" i="21"/>
  <c r="S190" i="21"/>
  <c r="S300" i="21"/>
  <c r="S274" i="21"/>
  <c r="S214" i="21"/>
  <c r="S245" i="21"/>
  <c r="S284" i="21"/>
  <c r="S185" i="21"/>
  <c r="S146" i="21"/>
  <c r="S203" i="21"/>
  <c r="S202" i="21"/>
  <c r="S122" i="21"/>
  <c r="S140" i="21"/>
  <c r="S299" i="21"/>
  <c r="S249" i="21"/>
  <c r="S213" i="21"/>
  <c r="S277" i="21"/>
  <c r="S256" i="21"/>
  <c r="S181" i="21"/>
  <c r="S145" i="21"/>
  <c r="S183" i="21"/>
  <c r="S200" i="21"/>
  <c r="S121" i="21"/>
  <c r="S197" i="21"/>
  <c r="S296" i="21"/>
  <c r="S237" i="21"/>
  <c r="S212" i="21"/>
  <c r="S271" i="21"/>
  <c r="S275" i="21"/>
  <c r="S177" i="21"/>
  <c r="S144" i="21"/>
  <c r="S179" i="21"/>
  <c r="S136" i="21"/>
  <c r="S120" i="21"/>
  <c r="S174" i="21"/>
  <c r="S295" i="21"/>
  <c r="S281" i="21"/>
  <c r="S211" i="21"/>
  <c r="S261" i="21"/>
  <c r="S228" i="21"/>
  <c r="S173" i="21"/>
  <c r="S143" i="21"/>
  <c r="S175" i="21"/>
  <c r="S135" i="21"/>
  <c r="S119" i="21"/>
  <c r="S166" i="21"/>
  <c r="S294" i="21"/>
  <c r="S262" i="21"/>
  <c r="S210" i="21"/>
  <c r="S248" i="21"/>
  <c r="S269" i="21"/>
  <c r="S160" i="21"/>
  <c r="S142" i="21"/>
  <c r="S171" i="21"/>
  <c r="S134" i="21"/>
  <c r="S118" i="21"/>
  <c r="S282" i="21"/>
  <c r="S227" i="21"/>
  <c r="S207" i="21"/>
  <c r="S259" i="21"/>
  <c r="S208" i="21"/>
  <c r="S161" i="21"/>
  <c r="S141" i="21"/>
  <c r="S266" i="21"/>
  <c r="S195" i="21"/>
  <c r="S178" i="21"/>
  <c r="S206" i="21"/>
  <c r="S236" i="21"/>
  <c r="S184" i="21"/>
  <c r="S137" i="21"/>
  <c r="S260" i="21"/>
  <c r="S205" i="21"/>
  <c r="S258" i="21"/>
  <c r="S199" i="21"/>
  <c r="S241" i="21"/>
  <c r="S288" i="21"/>
  <c r="S133" i="21"/>
  <c r="S138" i="21"/>
  <c r="S201" i="21"/>
  <c r="S132" i="21"/>
  <c r="S196" i="21"/>
  <c r="S131" i="21"/>
  <c r="S250" i="21"/>
  <c r="S130" i="21"/>
  <c r="S293" i="21"/>
  <c r="S159" i="21"/>
  <c r="S117" i="21"/>
  <c r="S292" i="21"/>
  <c r="S156" i="21"/>
  <c r="S116" i="21"/>
  <c r="S276" i="21"/>
  <c r="S155" i="21"/>
  <c r="S115" i="21"/>
  <c r="S254" i="21"/>
  <c r="S154" i="21"/>
  <c r="S114" i="21"/>
  <c r="S226" i="21"/>
  <c r="S191" i="21"/>
  <c r="S172" i="21"/>
  <c r="S209" i="21"/>
  <c r="S169" i="21"/>
  <c r="S162" i="21"/>
  <c r="AH249" i="21"/>
  <c r="AH278" i="21"/>
  <c r="AH262" i="21"/>
  <c r="AH260" i="21"/>
  <c r="AH282" i="21"/>
  <c r="AH149" i="21"/>
  <c r="AH178" i="21"/>
  <c r="AH164" i="21"/>
  <c r="AH128" i="21"/>
  <c r="AH112" i="21"/>
  <c r="AH188" i="21"/>
  <c r="AH97" i="21"/>
  <c r="AH248" i="21"/>
  <c r="AH267" i="21"/>
  <c r="AH257" i="21"/>
  <c r="AH226" i="21"/>
  <c r="AH223" i="21"/>
  <c r="AH148" i="21"/>
  <c r="AH174" i="21"/>
  <c r="AH183" i="21"/>
  <c r="AH127" i="21"/>
  <c r="AH111" i="21"/>
  <c r="AH173" i="21"/>
  <c r="AH96" i="21"/>
  <c r="AH247" i="21"/>
  <c r="AH291" i="21"/>
  <c r="AH292" i="21"/>
  <c r="AH217" i="21"/>
  <c r="AH275" i="21"/>
  <c r="AH147" i="21"/>
  <c r="AH170" i="21"/>
  <c r="AH181" i="21"/>
  <c r="AH126" i="21"/>
  <c r="AH110" i="21"/>
  <c r="AH176" i="21"/>
  <c r="AH95" i="21"/>
  <c r="AH311" i="21"/>
  <c r="AH86" i="21" s="1"/>
  <c r="AH246" i="21"/>
  <c r="AH288" i="21"/>
  <c r="AH273" i="21"/>
  <c r="AH276" i="21"/>
  <c r="AH222" i="21"/>
  <c r="AH146" i="21"/>
  <c r="AH163" i="21"/>
  <c r="AH185" i="21"/>
  <c r="AH125" i="21"/>
  <c r="AH109" i="21"/>
  <c r="AH140" i="21"/>
  <c r="AH94" i="21"/>
  <c r="AH308" i="21"/>
  <c r="AH245" i="21"/>
  <c r="AH283" i="21"/>
  <c r="AH203" i="21"/>
  <c r="AH219" i="21"/>
  <c r="AH195" i="21"/>
  <c r="AH145" i="21"/>
  <c r="AH207" i="21"/>
  <c r="AH184" i="21"/>
  <c r="AH124" i="21"/>
  <c r="AH108" i="21"/>
  <c r="AH165" i="21"/>
  <c r="AH93" i="21"/>
  <c r="AH303" i="21"/>
  <c r="AH238" i="21"/>
  <c r="AH265" i="21"/>
  <c r="AH253" i="21"/>
  <c r="AH263" i="21"/>
  <c r="AH160" i="21"/>
  <c r="AH142" i="21"/>
  <c r="AH264" i="21"/>
  <c r="AH202" i="21"/>
  <c r="AH121" i="21"/>
  <c r="AH205" i="21"/>
  <c r="AH106" i="21"/>
  <c r="AH302" i="21"/>
  <c r="AH237" i="21"/>
  <c r="AH299" i="21"/>
  <c r="AH277" i="21"/>
  <c r="AH208" i="21"/>
  <c r="AH159" i="21"/>
  <c r="AH141" i="21"/>
  <c r="AH187" i="21"/>
  <c r="AH136" i="21"/>
  <c r="AH120" i="21"/>
  <c r="AH192" i="21"/>
  <c r="AH105" i="21"/>
  <c r="AH241" i="21"/>
  <c r="AH269" i="21"/>
  <c r="AH221" i="21"/>
  <c r="AH162" i="21"/>
  <c r="AH135" i="21"/>
  <c r="AH201" i="21"/>
  <c r="AH99" i="21"/>
  <c r="AH236" i="21"/>
  <c r="AH281" i="21"/>
  <c r="AH214" i="21"/>
  <c r="AH209" i="21"/>
  <c r="AH134" i="21"/>
  <c r="AH169" i="21"/>
  <c r="AH98" i="21"/>
  <c r="AH235" i="21"/>
  <c r="AH266" i="21"/>
  <c r="AH287" i="21"/>
  <c r="AH211" i="21"/>
  <c r="AH133" i="21"/>
  <c r="AH161" i="21"/>
  <c r="AH8" i="21"/>
  <c r="AH234" i="21"/>
  <c r="AH259" i="21"/>
  <c r="AH197" i="21"/>
  <c r="AH196" i="21"/>
  <c r="AH132" i="21"/>
  <c r="AH137" i="21"/>
  <c r="AH139" i="21"/>
  <c r="AH231" i="21"/>
  <c r="AH71" i="21" s="1"/>
  <c r="AH218" i="21"/>
  <c r="AH168" i="21"/>
  <c r="AH182" i="21"/>
  <c r="AH131" i="21"/>
  <c r="AH177" i="21"/>
  <c r="AH228" i="21"/>
  <c r="AH198" i="21"/>
  <c r="AH156" i="21"/>
  <c r="AH186" i="21"/>
  <c r="AH130" i="21"/>
  <c r="AH191" i="21"/>
  <c r="AH307" i="21"/>
  <c r="AH227" i="21"/>
  <c r="AH279" i="21"/>
  <c r="AH155" i="21"/>
  <c r="AH204" i="21"/>
  <c r="AH129" i="21"/>
  <c r="AH212" i="21"/>
  <c r="AH304" i="21"/>
  <c r="AH294" i="21"/>
  <c r="AH271" i="21"/>
  <c r="AH154" i="21"/>
  <c r="AH189" i="21"/>
  <c r="AH123" i="21"/>
  <c r="AH167" i="21"/>
  <c r="AH284" i="21"/>
  <c r="AH280" i="21"/>
  <c r="AH289" i="21"/>
  <c r="AH153" i="21"/>
  <c r="AH166" i="21"/>
  <c r="AH122" i="21"/>
  <c r="AH138" i="21"/>
  <c r="AH300" i="21"/>
  <c r="AH261" i="21"/>
  <c r="AH199" i="21"/>
  <c r="AH152" i="21"/>
  <c r="AH220" i="21"/>
  <c r="AH119" i="21"/>
  <c r="AH175" i="21"/>
  <c r="AH290" i="21"/>
  <c r="AH296" i="21"/>
  <c r="AH200" i="21"/>
  <c r="AH151" i="21"/>
  <c r="AH213" i="21"/>
  <c r="AH118" i="21"/>
  <c r="AH107" i="21"/>
  <c r="AH272" i="21"/>
  <c r="AH274" i="21"/>
  <c r="AH270" i="21"/>
  <c r="AH150" i="21"/>
  <c r="AH190" i="21"/>
  <c r="AH117" i="21"/>
  <c r="AH104" i="21"/>
  <c r="AH251" i="21"/>
  <c r="AH295" i="21"/>
  <c r="AH268" i="21"/>
  <c r="AH143" i="21"/>
  <c r="AH171" i="21"/>
  <c r="AH115" i="21"/>
  <c r="AH102" i="21"/>
  <c r="AH250" i="21"/>
  <c r="AH254" i="21"/>
  <c r="AH258" i="21"/>
  <c r="AH256" i="21"/>
  <c r="AH180" i="21"/>
  <c r="AH114" i="21"/>
  <c r="AH101" i="21"/>
  <c r="AH206" i="21"/>
  <c r="AH255" i="21"/>
  <c r="AH144" i="21"/>
  <c r="AH210" i="21"/>
  <c r="AH172" i="21"/>
  <c r="AH179" i="21"/>
  <c r="AH116" i="21"/>
  <c r="AH113" i="21"/>
  <c r="AH103" i="21"/>
  <c r="AH100" i="21"/>
  <c r="AH252" i="21"/>
  <c r="AH242" i="21"/>
  <c r="AH301" i="21"/>
  <c r="AH293" i="21"/>
  <c r="AG275" i="21"/>
  <c r="AG248" i="21"/>
  <c r="AG264" i="21"/>
  <c r="AG209" i="21"/>
  <c r="AG246" i="21"/>
  <c r="AG176" i="21"/>
  <c r="AG214" i="21"/>
  <c r="AG181" i="21"/>
  <c r="AG150" i="21"/>
  <c r="AG113" i="21"/>
  <c r="AG146" i="21"/>
  <c r="AG97" i="21"/>
  <c r="AG271" i="21"/>
  <c r="AG236" i="21"/>
  <c r="AG293" i="21"/>
  <c r="AG188" i="21"/>
  <c r="AG283" i="21"/>
  <c r="AG172" i="21"/>
  <c r="AG183" i="21"/>
  <c r="AG185" i="21"/>
  <c r="AG137" i="21"/>
  <c r="AG129" i="21"/>
  <c r="AG132" i="21"/>
  <c r="AG96" i="21"/>
  <c r="AG267" i="21"/>
  <c r="AG291" i="21"/>
  <c r="AG277" i="21"/>
  <c r="AG227" i="21"/>
  <c r="AG251" i="21"/>
  <c r="AG167" i="21"/>
  <c r="AG204" i="21"/>
  <c r="AG168" i="21"/>
  <c r="AG177" i="21"/>
  <c r="AG122" i="21"/>
  <c r="AG124" i="21"/>
  <c r="AG95" i="21"/>
  <c r="AG263" i="21"/>
  <c r="AG288" i="21"/>
  <c r="AG247" i="21"/>
  <c r="AG262" i="21"/>
  <c r="AG210" i="21"/>
  <c r="AG218" i="21"/>
  <c r="AG198" i="21"/>
  <c r="AG165" i="21"/>
  <c r="AG149" i="21"/>
  <c r="AG111" i="21"/>
  <c r="AG110" i="21"/>
  <c r="AG94" i="21"/>
  <c r="AG300" i="21"/>
  <c r="AG272" i="21"/>
  <c r="AG228" i="21"/>
  <c r="AG242" i="21"/>
  <c r="AG219" i="21"/>
  <c r="AG195" i="21"/>
  <c r="AG175" i="21"/>
  <c r="AG156" i="21"/>
  <c r="AG148" i="21"/>
  <c r="AG128" i="21"/>
  <c r="AG179" i="21"/>
  <c r="AG93" i="21"/>
  <c r="AG294" i="21"/>
  <c r="AG238" i="21"/>
  <c r="AG278" i="21"/>
  <c r="AG234" i="21"/>
  <c r="AG270" i="21"/>
  <c r="AG208" i="21"/>
  <c r="AG153" i="21"/>
  <c r="AG187" i="21"/>
  <c r="AG207" i="21"/>
  <c r="AG144" i="21"/>
  <c r="AG106" i="21"/>
  <c r="AG295" i="21"/>
  <c r="AG290" i="21"/>
  <c r="AG265" i="21"/>
  <c r="AG289" i="21"/>
  <c r="AG261" i="21"/>
  <c r="AG226" i="21"/>
  <c r="AG145" i="21"/>
  <c r="AG139" i="21"/>
  <c r="AG199" i="21"/>
  <c r="AG127" i="21"/>
  <c r="AG131" i="21"/>
  <c r="AG125" i="21"/>
  <c r="AG292" i="21"/>
  <c r="AG287" i="21"/>
  <c r="AG249" i="21"/>
  <c r="AG257" i="21"/>
  <c r="AG255" i="21"/>
  <c r="AG211" i="21"/>
  <c r="AG166" i="21"/>
  <c r="AG201" i="21"/>
  <c r="AG159" i="21"/>
  <c r="AG121" i="21"/>
  <c r="AG123" i="21"/>
  <c r="AG134" i="21"/>
  <c r="AG269" i="21"/>
  <c r="AG282" i="21"/>
  <c r="AG245" i="21"/>
  <c r="AG213" i="21"/>
  <c r="AG252" i="21"/>
  <c r="AG206" i="21"/>
  <c r="AG151" i="21"/>
  <c r="AG169" i="21"/>
  <c r="AG173" i="21"/>
  <c r="AG109" i="21"/>
  <c r="AG136" i="21"/>
  <c r="AG120" i="21"/>
  <c r="AG260" i="21"/>
  <c r="AG279" i="21"/>
  <c r="AG302" i="21"/>
  <c r="AG205" i="21"/>
  <c r="AG311" i="21"/>
  <c r="AG86" i="21" s="1"/>
  <c r="AG280" i="21"/>
  <c r="AG259" i="21"/>
  <c r="AG284" i="21"/>
  <c r="AG202" i="21"/>
  <c r="AG221" i="21"/>
  <c r="AG303" i="21"/>
  <c r="AG237" i="21"/>
  <c r="AG170" i="21"/>
  <c r="AG140" i="21"/>
  <c r="AG102" i="21"/>
  <c r="AG296" i="21"/>
  <c r="AG190" i="21"/>
  <c r="AG163" i="21"/>
  <c r="AG130" i="21"/>
  <c r="AG101" i="21"/>
  <c r="AG254" i="21"/>
  <c r="AG241" i="21"/>
  <c r="AG189" i="21"/>
  <c r="AG108" i="21"/>
  <c r="AG100" i="21"/>
  <c r="AG299" i="21"/>
  <c r="AG231" i="21"/>
  <c r="AG71" i="21" s="1"/>
  <c r="AG143" i="21"/>
  <c r="AG160" i="21"/>
  <c r="AG99" i="21"/>
  <c r="AG268" i="21"/>
  <c r="AG222" i="21"/>
  <c r="AG220" i="21"/>
  <c r="AG119" i="21"/>
  <c r="AG98" i="21"/>
  <c r="AG258" i="21"/>
  <c r="AG200" i="21"/>
  <c r="AG171" i="21"/>
  <c r="AG117" i="21"/>
  <c r="AG135" i="21"/>
  <c r="AG256" i="21"/>
  <c r="AG235" i="21"/>
  <c r="AG164" i="21"/>
  <c r="AG115" i="21"/>
  <c r="AG104" i="21"/>
  <c r="AG250" i="21"/>
  <c r="AG212" i="21"/>
  <c r="AG217" i="21"/>
  <c r="AG152" i="21"/>
  <c r="AG105" i="21"/>
  <c r="AG276" i="21"/>
  <c r="AG223" i="21"/>
  <c r="AG186" i="21"/>
  <c r="AG142" i="21"/>
  <c r="AG141" i="21"/>
  <c r="AG301" i="21"/>
  <c r="AG184" i="21"/>
  <c r="AG147" i="21"/>
  <c r="AG126" i="21"/>
  <c r="AG133" i="21"/>
  <c r="AG281" i="21"/>
  <c r="AG180" i="21"/>
  <c r="AG155" i="21"/>
  <c r="AG118" i="21"/>
  <c r="AG8" i="21"/>
  <c r="AG203" i="21"/>
  <c r="AG191" i="21"/>
  <c r="AG197" i="21"/>
  <c r="AG116" i="21"/>
  <c r="AG138" i="21"/>
  <c r="AG274" i="21"/>
  <c r="AG196" i="21"/>
  <c r="AG162" i="21"/>
  <c r="AG114" i="21"/>
  <c r="AG308" i="21"/>
  <c r="AG266" i="21"/>
  <c r="AG182" i="21"/>
  <c r="AG192" i="21"/>
  <c r="AG112" i="21"/>
  <c r="AG307" i="21"/>
  <c r="AG273" i="21"/>
  <c r="AG178" i="21"/>
  <c r="AG161" i="21"/>
  <c r="AG107" i="21"/>
  <c r="AG304" i="21"/>
  <c r="AG253" i="21"/>
  <c r="AG174" i="21"/>
  <c r="AG154" i="21"/>
  <c r="AG103" i="21"/>
  <c r="AE104" i="21"/>
  <c r="AE8" i="21"/>
  <c r="AE106" i="21"/>
  <c r="AE105" i="21"/>
  <c r="AE252" i="21"/>
  <c r="AE267" i="21"/>
  <c r="AE208" i="21"/>
  <c r="AE273" i="21"/>
  <c r="AE291" i="21"/>
  <c r="AE188" i="21"/>
  <c r="AE142" i="21"/>
  <c r="AE195" i="21"/>
  <c r="AE123" i="21"/>
  <c r="AE247" i="21"/>
  <c r="AE250" i="21"/>
  <c r="AE202" i="21"/>
  <c r="AE248" i="21"/>
  <c r="AE246" i="21"/>
  <c r="AE185" i="21"/>
  <c r="AE175" i="21"/>
  <c r="AE152" i="21"/>
  <c r="AE122" i="21"/>
  <c r="AE163" i="21"/>
  <c r="AE138" i="21"/>
  <c r="AE101" i="21"/>
  <c r="AE235" i="21"/>
  <c r="AE300" i="21"/>
  <c r="AE308" i="21"/>
  <c r="AE271" i="21"/>
  <c r="AE226" i="21"/>
  <c r="AE181" i="21"/>
  <c r="AE174" i="21"/>
  <c r="AE179" i="21"/>
  <c r="AE121" i="21"/>
  <c r="AE139" i="21"/>
  <c r="AE147" i="21"/>
  <c r="AE102" i="21"/>
  <c r="AE311" i="21"/>
  <c r="AE86" i="21" s="1"/>
  <c r="AE274" i="21"/>
  <c r="AE238" i="21"/>
  <c r="AE269" i="21"/>
  <c r="AE217" i="21"/>
  <c r="AE177" i="21"/>
  <c r="AE206" i="21"/>
  <c r="AE136" i="21"/>
  <c r="AE120" i="21"/>
  <c r="AE155" i="21"/>
  <c r="AE159" i="21"/>
  <c r="AE103" i="21"/>
  <c r="AE277" i="21"/>
  <c r="AE304" i="21"/>
  <c r="AE293" i="21"/>
  <c r="AE223" i="21"/>
  <c r="AE227" i="21"/>
  <c r="AE295" i="21"/>
  <c r="AE173" i="21"/>
  <c r="AE156" i="21"/>
  <c r="AE135" i="21"/>
  <c r="AE119" i="21"/>
  <c r="AE141" i="21"/>
  <c r="AE149" i="21"/>
  <c r="AE288" i="21"/>
  <c r="AE249" i="21"/>
  <c r="AE289" i="21"/>
  <c r="AE213" i="21"/>
  <c r="AE220" i="21"/>
  <c r="AE251" i="21"/>
  <c r="AE200" i="21"/>
  <c r="AE198" i="21"/>
  <c r="AE133" i="21"/>
  <c r="AE117" i="21"/>
  <c r="AE145" i="21"/>
  <c r="AE151" i="21"/>
  <c r="AE107" i="21"/>
  <c r="AE284" i="21"/>
  <c r="AE237" i="21"/>
  <c r="AE292" i="21"/>
  <c r="AE281" i="21"/>
  <c r="AE211" i="21"/>
  <c r="AE301" i="21"/>
  <c r="AE191" i="21"/>
  <c r="AE172" i="21"/>
  <c r="AE132" i="21"/>
  <c r="AE116" i="21"/>
  <c r="AE154" i="21"/>
  <c r="AE143" i="21"/>
  <c r="AE275" i="21"/>
  <c r="AE272" i="21"/>
  <c r="AE280" i="21"/>
  <c r="AE278" i="21"/>
  <c r="AE207" i="21"/>
  <c r="AE268" i="21"/>
  <c r="AE209" i="21"/>
  <c r="AE165" i="21"/>
  <c r="AE131" i="21"/>
  <c r="AE115" i="21"/>
  <c r="AE137" i="21"/>
  <c r="AE261" i="21"/>
  <c r="AE256" i="21"/>
  <c r="AE283" i="21"/>
  <c r="AE265" i="21"/>
  <c r="AE189" i="21"/>
  <c r="AE245" i="21"/>
  <c r="AE192" i="21"/>
  <c r="AE182" i="21"/>
  <c r="AE130" i="21"/>
  <c r="AE114" i="21"/>
  <c r="AE186" i="21"/>
  <c r="AE93" i="21"/>
  <c r="AE253" i="21"/>
  <c r="AE307" i="21"/>
  <c r="AE258" i="21"/>
  <c r="AE254" i="21"/>
  <c r="AE260" i="21"/>
  <c r="AE228" i="21"/>
  <c r="AE214" i="21"/>
  <c r="AE171" i="21"/>
  <c r="AE129" i="21"/>
  <c r="AE113" i="21"/>
  <c r="AE303" i="21"/>
  <c r="AE299" i="21"/>
  <c r="AE257" i="21"/>
  <c r="AE264" i="21"/>
  <c r="AE205" i="21"/>
  <c r="AE282" i="21"/>
  <c r="AE176" i="21"/>
  <c r="AE170" i="21"/>
  <c r="AE128" i="21"/>
  <c r="AE112" i="21"/>
  <c r="AE153" i="21"/>
  <c r="AE95" i="21"/>
  <c r="AE266" i="21"/>
  <c r="AE287" i="21"/>
  <c r="AE218" i="21"/>
  <c r="AE197" i="21"/>
  <c r="AE236" i="21"/>
  <c r="AE190" i="21"/>
  <c r="AE160" i="21"/>
  <c r="AE184" i="21"/>
  <c r="AE125" i="21"/>
  <c r="AE109" i="21"/>
  <c r="AE199" i="21"/>
  <c r="AE98" i="21"/>
  <c r="AE219" i="21"/>
  <c r="AE148" i="21"/>
  <c r="AE144" i="21"/>
  <c r="AE204" i="21"/>
  <c r="AE164" i="21"/>
  <c r="AE140" i="21"/>
  <c r="AE201" i="21"/>
  <c r="AE196" i="21"/>
  <c r="AE168" i="21"/>
  <c r="AE187" i="21"/>
  <c r="AE183" i="21"/>
  <c r="AE180" i="21"/>
  <c r="AE259" i="21"/>
  <c r="AE234" i="21"/>
  <c r="AE134" i="21"/>
  <c r="AE94" i="21"/>
  <c r="AE294" i="21"/>
  <c r="AE276" i="21"/>
  <c r="AE127" i="21"/>
  <c r="AE96" i="21"/>
  <c r="AE302" i="21"/>
  <c r="AE241" i="21"/>
  <c r="AE126" i="21"/>
  <c r="AE97" i="21"/>
  <c r="AE255" i="21"/>
  <c r="AE231" i="21"/>
  <c r="AE71" i="21" s="1"/>
  <c r="AE124" i="21"/>
  <c r="AE99" i="21"/>
  <c r="AE270" i="21"/>
  <c r="AE263" i="21"/>
  <c r="AE118" i="21"/>
  <c r="AE100" i="21"/>
  <c r="AE296" i="21"/>
  <c r="AE221" i="21"/>
  <c r="AE111" i="21"/>
  <c r="AE290" i="21"/>
  <c r="AE166" i="21"/>
  <c r="AE110" i="21"/>
  <c r="AE279" i="21"/>
  <c r="AE210" i="21"/>
  <c r="AE108" i="21"/>
  <c r="AE262" i="21"/>
  <c r="AE169" i="21"/>
  <c r="AE146" i="21"/>
  <c r="AE242" i="21"/>
  <c r="AE167" i="21"/>
  <c r="AE161" i="21"/>
  <c r="AE222" i="21"/>
  <c r="AE162" i="21"/>
  <c r="AE203" i="21"/>
  <c r="AE212" i="21"/>
  <c r="AE150" i="21"/>
  <c r="AE178" i="21"/>
  <c r="T301" i="21"/>
  <c r="T281" i="21"/>
  <c r="T255" i="21"/>
  <c r="T252" i="21"/>
  <c r="T250" i="21"/>
  <c r="T218" i="21"/>
  <c r="T197" i="21"/>
  <c r="T198" i="21"/>
  <c r="T138" i="21"/>
  <c r="T109" i="21"/>
  <c r="T180" i="21"/>
  <c r="T103" i="21"/>
  <c r="T300" i="21"/>
  <c r="T280" i="21"/>
  <c r="T263" i="21"/>
  <c r="T226" i="21"/>
  <c r="T223" i="21"/>
  <c r="T164" i="21"/>
  <c r="T163" i="21"/>
  <c r="T222" i="21"/>
  <c r="T147" i="21"/>
  <c r="T172" i="21"/>
  <c r="T128" i="21"/>
  <c r="T102" i="21"/>
  <c r="T299" i="21"/>
  <c r="T279" i="21"/>
  <c r="T261" i="21"/>
  <c r="T277" i="21"/>
  <c r="T274" i="21"/>
  <c r="T183" i="21"/>
  <c r="T177" i="21"/>
  <c r="T188" i="21"/>
  <c r="T196" i="21"/>
  <c r="T160" i="21"/>
  <c r="T119" i="21"/>
  <c r="T101" i="21"/>
  <c r="T296" i="21"/>
  <c r="T278" i="21"/>
  <c r="T253" i="21"/>
  <c r="T219" i="21"/>
  <c r="T242" i="21"/>
  <c r="T179" i="21"/>
  <c r="T176" i="21"/>
  <c r="T154" i="21"/>
  <c r="T162" i="21"/>
  <c r="T150" i="21"/>
  <c r="T117" i="21"/>
  <c r="T100" i="21"/>
  <c r="T295" i="21"/>
  <c r="T270" i="21"/>
  <c r="T245" i="21"/>
  <c r="T208" i="21"/>
  <c r="T234" i="21"/>
  <c r="T175" i="21"/>
  <c r="T159" i="21"/>
  <c r="T178" i="21"/>
  <c r="T146" i="21"/>
  <c r="T132" i="21"/>
  <c r="T115" i="21"/>
  <c r="T99" i="21"/>
  <c r="T294" i="21"/>
  <c r="T254" i="21"/>
  <c r="T269" i="21"/>
  <c r="T206" i="21"/>
  <c r="T227" i="21"/>
  <c r="T171" i="21"/>
  <c r="T149" i="21"/>
  <c r="T170" i="21"/>
  <c r="T155" i="21"/>
  <c r="T124" i="21"/>
  <c r="T113" i="21"/>
  <c r="T98" i="21"/>
  <c r="T293" i="21"/>
  <c r="T256" i="21"/>
  <c r="T205" i="21"/>
  <c r="T203" i="21"/>
  <c r="T276" i="21"/>
  <c r="T165" i="21"/>
  <c r="T141" i="21"/>
  <c r="T145" i="21"/>
  <c r="T184" i="21"/>
  <c r="T120" i="21"/>
  <c r="T108" i="21"/>
  <c r="T97" i="21"/>
  <c r="T292" i="21"/>
  <c r="T259" i="21"/>
  <c r="T258" i="21"/>
  <c r="T200" i="21"/>
  <c r="T247" i="21"/>
  <c r="T231" i="21"/>
  <c r="T71" i="21" s="1"/>
  <c r="T140" i="21"/>
  <c r="T137" i="21"/>
  <c r="T182" i="21"/>
  <c r="T118" i="21"/>
  <c r="T127" i="21"/>
  <c r="T96" i="21"/>
  <c r="T291" i="21"/>
  <c r="T271" i="21"/>
  <c r="T241" i="21"/>
  <c r="T192" i="21"/>
  <c r="T237" i="21"/>
  <c r="T221" i="21"/>
  <c r="T139" i="21"/>
  <c r="T168" i="21"/>
  <c r="T156" i="21"/>
  <c r="T131" i="21"/>
  <c r="T111" i="21"/>
  <c r="T95" i="21"/>
  <c r="T290" i="21"/>
  <c r="T257" i="21"/>
  <c r="T272" i="21"/>
  <c r="T238" i="21"/>
  <c r="T220" i="21"/>
  <c r="T211" i="21"/>
  <c r="T167" i="21"/>
  <c r="T153" i="21"/>
  <c r="T126" i="21"/>
  <c r="T186" i="21"/>
  <c r="T114" i="21"/>
  <c r="T94" i="21"/>
  <c r="T311" i="21"/>
  <c r="T86" i="21" s="1"/>
  <c r="T289" i="21"/>
  <c r="T273" i="21"/>
  <c r="T262" i="21"/>
  <c r="T235" i="21"/>
  <c r="T212" i="21"/>
  <c r="T210" i="21"/>
  <c r="T213" i="21"/>
  <c r="T187" i="21"/>
  <c r="T173" i="21"/>
  <c r="T123" i="21"/>
  <c r="T112" i="21"/>
  <c r="T93" i="21"/>
  <c r="T308" i="21"/>
  <c r="T288" i="21"/>
  <c r="T264" i="21"/>
  <c r="T236" i="21"/>
  <c r="T248" i="21"/>
  <c r="T191" i="21"/>
  <c r="T209" i="21"/>
  <c r="T202" i="21"/>
  <c r="T185" i="21"/>
  <c r="T136" i="21"/>
  <c r="T130" i="21"/>
  <c r="T116" i="21"/>
  <c r="T129" i="21"/>
  <c r="T303" i="21"/>
  <c r="T283" i="21"/>
  <c r="T275" i="21"/>
  <c r="T190" i="21"/>
  <c r="T267" i="21"/>
  <c r="T228" i="21"/>
  <c r="T151" i="21"/>
  <c r="T195" i="21"/>
  <c r="T152" i="21"/>
  <c r="T133" i="21"/>
  <c r="T142" i="21"/>
  <c r="T121" i="21"/>
  <c r="T199" i="21"/>
  <c r="T148" i="21"/>
  <c r="T266" i="21"/>
  <c r="T135" i="21"/>
  <c r="T249" i="21"/>
  <c r="T134" i="21"/>
  <c r="T201" i="21"/>
  <c r="T125" i="21"/>
  <c r="T265" i="21"/>
  <c r="T110" i="21"/>
  <c r="T169" i="21"/>
  <c r="T144" i="21"/>
  <c r="T307" i="21"/>
  <c r="T161" i="21"/>
  <c r="T122" i="21"/>
  <c r="T304" i="21"/>
  <c r="T189" i="21"/>
  <c r="T106" i="21"/>
  <c r="T302" i="21"/>
  <c r="T207" i="21"/>
  <c r="T8" i="21"/>
  <c r="T287" i="21"/>
  <c r="T214" i="21"/>
  <c r="T107" i="21"/>
  <c r="T284" i="21"/>
  <c r="T143" i="21"/>
  <c r="T104" i="21"/>
  <c r="T282" i="21"/>
  <c r="T246" i="21"/>
  <c r="T105" i="21"/>
  <c r="T268" i="21"/>
  <c r="T217" i="21"/>
  <c r="T204" i="21"/>
  <c r="T166" i="21"/>
  <c r="T181" i="21"/>
  <c r="T174" i="21"/>
  <c r="T260" i="21"/>
  <c r="T251" i="21"/>
  <c r="P250" i="21"/>
  <c r="P182" i="21"/>
  <c r="P141" i="21"/>
  <c r="P169" i="21"/>
  <c r="P151" i="21"/>
  <c r="P236" i="21"/>
  <c r="P231" i="21"/>
  <c r="P71" i="21" s="1"/>
  <c r="P256" i="21"/>
  <c r="P292" i="21"/>
  <c r="P242" i="21"/>
  <c r="P148" i="21"/>
  <c r="P173" i="21"/>
  <c r="P108" i="21"/>
  <c r="P99" i="21"/>
  <c r="P267" i="21"/>
  <c r="P280" i="21"/>
  <c r="P259" i="21"/>
  <c r="P275" i="21"/>
  <c r="P221" i="21"/>
  <c r="P167" i="21"/>
  <c r="P192" i="21"/>
  <c r="P123" i="21"/>
  <c r="P262" i="21"/>
  <c r="P293" i="21"/>
  <c r="P102" i="21"/>
  <c r="P271" i="21"/>
  <c r="P205" i="21"/>
  <c r="P177" i="21"/>
  <c r="P282" i="21"/>
  <c r="P283" i="21"/>
  <c r="P204" i="21"/>
  <c r="P195" i="21"/>
  <c r="P270" i="21"/>
  <c r="P288" i="21"/>
  <c r="P186" i="21"/>
  <c r="P211" i="21"/>
  <c r="P300" i="21"/>
  <c r="P206" i="21"/>
  <c r="P150" i="21"/>
  <c r="P138" i="21"/>
  <c r="P197" i="21"/>
  <c r="P219" i="21"/>
  <c r="P110" i="21"/>
  <c r="P238" i="21"/>
  <c r="P147" i="21"/>
  <c r="P135" i="21"/>
  <c r="P207" i="21"/>
  <c r="P153" i="21"/>
  <c r="AI6" i="13"/>
  <c r="AO3" i="11" s="1"/>
  <c r="AM3" i="21"/>
  <c r="AM7" i="21" s="1"/>
  <c r="AM200" i="21" s="1"/>
  <c r="U26" i="15"/>
  <c r="U27" i="15"/>
  <c r="AK311" i="21"/>
  <c r="AK86" i="21" s="1"/>
  <c r="AK283" i="21"/>
  <c r="AK274" i="21"/>
  <c r="AK231" i="21"/>
  <c r="AK71" i="21" s="1"/>
  <c r="AK287" i="21"/>
  <c r="AK234" i="21"/>
  <c r="AK156" i="21"/>
  <c r="AK139" i="21"/>
  <c r="AK178" i="21"/>
  <c r="AK112" i="21"/>
  <c r="AK98" i="21"/>
  <c r="AK153" i="21"/>
  <c r="AK142" i="21"/>
  <c r="AK263" i="21"/>
  <c r="AK280" i="21"/>
  <c r="AK292" i="21"/>
  <c r="AK217" i="21"/>
  <c r="AK266" i="21"/>
  <c r="AK226" i="21"/>
  <c r="AK148" i="21"/>
  <c r="AK166" i="21"/>
  <c r="AK129" i="21"/>
  <c r="AK136" i="21"/>
  <c r="AK97" i="21"/>
  <c r="AK117" i="21"/>
  <c r="AK205" i="21"/>
  <c r="AK289" i="21"/>
  <c r="AK253" i="21"/>
  <c r="AK277" i="21"/>
  <c r="AK275" i="21"/>
  <c r="AK192" i="21"/>
  <c r="AK248" i="21"/>
  <c r="AK207" i="21"/>
  <c r="AK172" i="21"/>
  <c r="AK150" i="21"/>
  <c r="AK122" i="21"/>
  <c r="AK135" i="21"/>
  <c r="AK96" i="21"/>
  <c r="AK8" i="21"/>
  <c r="AK34" i="21" s="1"/>
  <c r="AK99" i="21"/>
  <c r="AK279" i="21"/>
  <c r="AK290" i="21"/>
  <c r="AK303" i="21"/>
  <c r="AK252" i="21"/>
  <c r="AK265" i="21"/>
  <c r="AK259" i="21"/>
  <c r="AK206" i="21"/>
  <c r="AK154" i="21"/>
  <c r="AK149" i="21"/>
  <c r="AK111" i="21"/>
  <c r="AK134" i="21"/>
  <c r="AK95" i="21"/>
  <c r="AK110" i="21"/>
  <c r="AK276" i="21"/>
  <c r="AK267" i="21"/>
  <c r="AK288" i="21"/>
  <c r="AK296" i="21"/>
  <c r="AK210" i="21"/>
  <c r="AK201" i="21"/>
  <c r="AK199" i="21"/>
  <c r="AK146" i="21"/>
  <c r="AK145" i="21"/>
  <c r="AK128" i="21"/>
  <c r="AK133" i="21"/>
  <c r="AK94" i="21"/>
  <c r="AK124" i="21"/>
  <c r="AK272" i="21"/>
  <c r="AK307" i="21"/>
  <c r="AK250" i="21"/>
  <c r="AK249" i="21"/>
  <c r="AK203" i="21"/>
  <c r="AK185" i="21"/>
  <c r="AK189" i="21"/>
  <c r="AK182" i="21"/>
  <c r="AK214" i="21"/>
  <c r="AK155" i="21"/>
  <c r="AK125" i="21"/>
  <c r="AK93" i="21"/>
  <c r="AK119" i="21"/>
  <c r="AK164" i="21"/>
  <c r="AK268" i="21"/>
  <c r="AK269" i="21"/>
  <c r="AK235" i="21"/>
  <c r="AK247" i="21"/>
  <c r="AK251" i="21"/>
  <c r="AK181" i="21"/>
  <c r="AK183" i="21"/>
  <c r="AK180" i="21"/>
  <c r="AK204" i="21"/>
  <c r="AK147" i="21"/>
  <c r="AK120" i="21"/>
  <c r="AK137" i="21"/>
  <c r="AK218" i="21"/>
  <c r="AK264" i="21"/>
  <c r="AK257" i="21"/>
  <c r="AK223" i="21"/>
  <c r="AK237" i="21"/>
  <c r="AK270" i="21"/>
  <c r="AK177" i="21"/>
  <c r="AK179" i="21"/>
  <c r="AK170" i="21"/>
  <c r="AK200" i="21"/>
  <c r="AK127" i="21"/>
  <c r="AK107" i="21"/>
  <c r="AK131" i="21"/>
  <c r="AK308" i="21"/>
  <c r="AK294" i="21"/>
  <c r="AK219" i="21"/>
  <c r="AK220" i="21"/>
  <c r="AK196" i="21"/>
  <c r="AK173" i="21"/>
  <c r="AK175" i="21"/>
  <c r="AK227" i="21"/>
  <c r="AK167" i="21"/>
  <c r="AK121" i="21"/>
  <c r="AK106" i="21"/>
  <c r="AK123" i="21"/>
  <c r="AK291" i="21"/>
  <c r="AK168" i="21"/>
  <c r="AK302" i="21"/>
  <c r="AK293" i="21"/>
  <c r="AK213" i="21"/>
  <c r="AK202" i="21"/>
  <c r="AK295" i="21"/>
  <c r="AK169" i="21"/>
  <c r="AK171" i="21"/>
  <c r="AK191" i="21"/>
  <c r="AK160" i="21"/>
  <c r="AK162" i="21"/>
  <c r="AK105" i="21"/>
  <c r="AK141" i="21"/>
  <c r="AK256" i="21"/>
  <c r="AK114" i="21"/>
  <c r="AK284" i="21"/>
  <c r="AK271" i="21"/>
  <c r="AK209" i="21"/>
  <c r="AK190" i="21"/>
  <c r="AK261" i="21"/>
  <c r="AK161" i="21"/>
  <c r="AK165" i="21"/>
  <c r="AK163" i="21"/>
  <c r="AK144" i="21"/>
  <c r="AK176" i="21"/>
  <c r="AK104" i="21"/>
  <c r="AK130" i="21"/>
  <c r="AK282" i="21"/>
  <c r="AK260" i="21"/>
  <c r="AK300" i="21"/>
  <c r="AK222" i="21"/>
  <c r="AK245" i="21"/>
  <c r="AK188" i="21"/>
  <c r="AK184" i="21"/>
  <c r="AK242" i="21"/>
  <c r="AK140" i="21"/>
  <c r="AK159" i="21"/>
  <c r="AK103" i="21"/>
  <c r="AK108" i="21"/>
  <c r="AK254" i="21"/>
  <c r="AK281" i="21"/>
  <c r="AK273" i="21"/>
  <c r="AK304" i="21"/>
  <c r="AK221" i="21"/>
  <c r="AK186" i="21"/>
  <c r="AK195" i="21"/>
  <c r="AK187" i="21"/>
  <c r="AK138" i="21"/>
  <c r="AK126" i="21"/>
  <c r="AK102" i="21"/>
  <c r="AK132" i="21"/>
  <c r="AK299" i="21"/>
  <c r="AK278" i="21"/>
  <c r="AK255" i="21"/>
  <c r="AK246" i="21"/>
  <c r="AK212" i="21"/>
  <c r="AK211" i="21"/>
  <c r="AK197" i="21"/>
  <c r="AK151" i="21"/>
  <c r="AK143" i="21"/>
  <c r="AK118" i="21"/>
  <c r="AK101" i="21"/>
  <c r="AK113" i="21"/>
  <c r="AK236" i="21"/>
  <c r="AK262" i="21"/>
  <c r="AK258" i="21"/>
  <c r="AK238" i="21"/>
  <c r="AK241" i="21"/>
  <c r="AK228" i="21"/>
  <c r="AK208" i="21"/>
  <c r="AK174" i="21"/>
  <c r="AK198" i="21"/>
  <c r="AK152" i="21"/>
  <c r="AK116" i="21"/>
  <c r="AK100" i="21"/>
  <c r="AK109" i="21"/>
  <c r="AK301" i="21"/>
  <c r="AK115" i="21"/>
  <c r="AL256" i="21"/>
  <c r="AL275" i="21"/>
  <c r="AL269" i="21"/>
  <c r="AL272" i="21"/>
  <c r="AL234" i="21"/>
  <c r="AL179" i="21"/>
  <c r="AL143" i="21"/>
  <c r="AL142" i="21"/>
  <c r="AL140" i="21"/>
  <c r="AL135" i="21"/>
  <c r="AL96" i="21"/>
  <c r="AL113" i="21"/>
  <c r="AL274" i="21"/>
  <c r="AL238" i="21"/>
  <c r="AL268" i="21"/>
  <c r="AL199" i="21"/>
  <c r="AL270" i="21"/>
  <c r="AL227" i="21"/>
  <c r="AL175" i="21"/>
  <c r="AL220" i="21"/>
  <c r="AL139" i="21"/>
  <c r="AL138" i="21"/>
  <c r="AL134" i="21"/>
  <c r="AL95" i="21"/>
  <c r="AL178" i="21"/>
  <c r="AL264" i="21"/>
  <c r="AL296" i="21"/>
  <c r="AL291" i="21"/>
  <c r="AL257" i="21"/>
  <c r="AL258" i="21"/>
  <c r="AL188" i="21"/>
  <c r="AL171" i="21"/>
  <c r="AL213" i="21"/>
  <c r="AL146" i="21"/>
  <c r="AL152" i="21"/>
  <c r="AL133" i="21"/>
  <c r="AL94" i="21"/>
  <c r="AL137" i="21"/>
  <c r="AL242" i="21"/>
  <c r="AL288" i="21"/>
  <c r="AL222" i="21"/>
  <c r="AL263" i="21"/>
  <c r="AL219" i="21"/>
  <c r="AL165" i="21"/>
  <c r="AL184" i="21"/>
  <c r="AL174" i="21"/>
  <c r="AL168" i="21"/>
  <c r="AL125" i="21"/>
  <c r="AL93" i="21"/>
  <c r="AL127" i="21"/>
  <c r="AL151" i="21"/>
  <c r="AL228" i="21"/>
  <c r="AL255" i="21"/>
  <c r="AL260" i="21"/>
  <c r="AL261" i="21"/>
  <c r="AL191" i="21"/>
  <c r="AL271" i="21"/>
  <c r="AL182" i="21"/>
  <c r="AL163" i="21"/>
  <c r="AL176" i="21"/>
  <c r="AL120" i="21"/>
  <c r="AL132" i="21"/>
  <c r="AL122" i="21"/>
  <c r="AL300" i="21"/>
  <c r="AL205" i="21"/>
  <c r="AL246" i="21"/>
  <c r="AL221" i="21"/>
  <c r="AL162" i="21"/>
  <c r="AL247" i="21"/>
  <c r="AL181" i="21"/>
  <c r="AL150" i="21"/>
  <c r="AL147" i="21"/>
  <c r="AL107" i="21"/>
  <c r="AL124" i="21"/>
  <c r="AL111" i="21"/>
  <c r="AL136" i="21"/>
  <c r="AL311" i="21"/>
  <c r="AL86" i="21" s="1"/>
  <c r="AL295" i="21"/>
  <c r="AL245" i="21"/>
  <c r="AL241" i="21"/>
  <c r="AL212" i="21"/>
  <c r="AL211" i="21"/>
  <c r="AL195" i="21"/>
  <c r="AL180" i="21"/>
  <c r="AL177" i="21"/>
  <c r="AL128" i="21"/>
  <c r="AL106" i="21"/>
  <c r="AL110" i="21"/>
  <c r="AL109" i="21"/>
  <c r="AL97" i="21"/>
  <c r="AL308" i="21"/>
  <c r="AL262" i="21"/>
  <c r="AL290" i="21"/>
  <c r="AL231" i="21"/>
  <c r="AL71" i="21" s="1"/>
  <c r="AL201" i="21"/>
  <c r="AL209" i="21"/>
  <c r="AL190" i="21"/>
  <c r="AL170" i="21"/>
  <c r="AL161" i="21"/>
  <c r="AL155" i="21"/>
  <c r="AL105" i="21"/>
  <c r="AL131" i="21"/>
  <c r="AL121" i="21"/>
  <c r="AL307" i="21"/>
  <c r="AL251" i="21"/>
  <c r="AL236" i="21"/>
  <c r="AL250" i="21"/>
  <c r="AL197" i="21"/>
  <c r="AL196" i="21"/>
  <c r="AL217" i="21"/>
  <c r="AL185" i="21"/>
  <c r="AL154" i="21"/>
  <c r="AL159" i="21"/>
  <c r="AL104" i="21"/>
  <c r="AL123" i="21"/>
  <c r="AL8" i="21"/>
  <c r="AL34" i="21" s="1"/>
  <c r="AL279" i="21"/>
  <c r="AL198" i="21"/>
  <c r="AL280" i="21"/>
  <c r="AL289" i="21"/>
  <c r="AL299" i="21"/>
  <c r="AL226" i="21"/>
  <c r="AL235" i="21"/>
  <c r="AL164" i="21"/>
  <c r="AL203" i="21"/>
  <c r="AL210" i="21"/>
  <c r="AL149" i="21"/>
  <c r="AL126" i="21"/>
  <c r="AL103" i="21"/>
  <c r="AL141" i="21"/>
  <c r="AL129" i="21"/>
  <c r="AL259" i="21"/>
  <c r="AL267" i="21"/>
  <c r="AL281" i="21"/>
  <c r="AL253" i="21"/>
  <c r="AL200" i="21"/>
  <c r="AL294" i="21"/>
  <c r="AL277" i="21"/>
  <c r="AL218" i="21"/>
  <c r="AL186" i="21"/>
  <c r="AL145" i="21"/>
  <c r="AL166" i="21"/>
  <c r="AL102" i="21"/>
  <c r="AL130" i="21"/>
  <c r="AL144" i="21"/>
  <c r="AL303" i="21"/>
  <c r="AL278" i="21"/>
  <c r="AL252" i="21"/>
  <c r="AL254" i="21"/>
  <c r="AL287" i="21"/>
  <c r="AL207" i="21"/>
  <c r="AL156" i="21"/>
  <c r="AL169" i="21"/>
  <c r="AL214" i="21"/>
  <c r="AL118" i="21"/>
  <c r="AL101" i="21"/>
  <c r="AL108" i="21"/>
  <c r="AL115" i="21"/>
  <c r="AL276" i="21"/>
  <c r="AL292" i="21"/>
  <c r="AL248" i="21"/>
  <c r="AL208" i="21"/>
  <c r="AL282" i="21"/>
  <c r="AL189" i="21"/>
  <c r="AL148" i="21"/>
  <c r="AL187" i="21"/>
  <c r="AL204" i="21"/>
  <c r="AL116" i="21"/>
  <c r="AL100" i="21"/>
  <c r="AL153" i="21"/>
  <c r="AL265" i="21"/>
  <c r="AL284" i="21"/>
  <c r="AL304" i="21"/>
  <c r="AL206" i="21"/>
  <c r="AL266" i="21"/>
  <c r="AL249" i="21"/>
  <c r="AL173" i="21"/>
  <c r="AL237" i="21"/>
  <c r="AL167" i="21"/>
  <c r="AL114" i="21"/>
  <c r="AL99" i="21"/>
  <c r="AL119" i="21"/>
  <c r="AL301" i="21"/>
  <c r="AL302" i="21"/>
  <c r="AL273" i="21"/>
  <c r="AL293" i="21"/>
  <c r="AL283" i="21"/>
  <c r="AL223" i="21"/>
  <c r="AL192" i="21"/>
  <c r="AL172" i="21"/>
  <c r="AL202" i="21"/>
  <c r="AL160" i="21"/>
  <c r="AL112" i="21"/>
  <c r="AL98" i="21"/>
  <c r="AL117" i="21"/>
  <c r="AL183" i="21"/>
  <c r="AJ294" i="21"/>
  <c r="AJ264" i="21"/>
  <c r="AJ256" i="21"/>
  <c r="AJ234" i="21"/>
  <c r="AJ255" i="21"/>
  <c r="AJ169" i="21"/>
  <c r="AJ217" i="21"/>
  <c r="AJ236" i="21"/>
  <c r="AJ175" i="21"/>
  <c r="AJ109" i="21"/>
  <c r="AJ143" i="21"/>
  <c r="AJ103" i="21"/>
  <c r="AJ266" i="21"/>
  <c r="AJ180" i="21"/>
  <c r="AJ94" i="21"/>
  <c r="AJ253" i="21"/>
  <c r="AJ179" i="21"/>
  <c r="AJ132" i="21"/>
  <c r="AJ275" i="21"/>
  <c r="AJ242" i="21"/>
  <c r="AJ173" i="21"/>
  <c r="AJ149" i="21"/>
  <c r="AJ293" i="21"/>
  <c r="AJ273" i="21"/>
  <c r="AJ204" i="21"/>
  <c r="AJ211" i="21"/>
  <c r="AJ196" i="21"/>
  <c r="AJ161" i="21"/>
  <c r="AJ203" i="21"/>
  <c r="AJ176" i="21"/>
  <c r="AJ188" i="21"/>
  <c r="AJ142" i="21"/>
  <c r="AJ138" i="21"/>
  <c r="AJ104" i="21"/>
  <c r="AJ292" i="21"/>
  <c r="AJ270" i="21"/>
  <c r="AJ235" i="21"/>
  <c r="AJ207" i="21"/>
  <c r="AJ261" i="21"/>
  <c r="AJ182" i="21"/>
  <c r="AJ195" i="21"/>
  <c r="AJ171" i="21"/>
  <c r="AJ159" i="21"/>
  <c r="AJ126" i="21"/>
  <c r="AJ131" i="21"/>
  <c r="AJ130" i="21"/>
  <c r="AJ291" i="21"/>
  <c r="AJ249" i="21"/>
  <c r="AJ223" i="21"/>
  <c r="AJ269" i="21"/>
  <c r="AJ252" i="21"/>
  <c r="AJ178" i="21"/>
  <c r="AJ153" i="21"/>
  <c r="AJ147" i="21"/>
  <c r="AJ152" i="21"/>
  <c r="AJ118" i="21"/>
  <c r="AJ123" i="21"/>
  <c r="AJ105" i="21"/>
  <c r="AJ181" i="21"/>
  <c r="AJ120" i="21"/>
  <c r="AJ296" i="21"/>
  <c r="AJ208" i="21"/>
  <c r="AJ127" i="21"/>
  <c r="AJ191" i="21"/>
  <c r="AJ290" i="21"/>
  <c r="AJ237" i="21"/>
  <c r="AJ219" i="21"/>
  <c r="AJ262" i="21"/>
  <c r="AJ245" i="21"/>
  <c r="AJ174" i="21"/>
  <c r="AJ145" i="21"/>
  <c r="AJ151" i="21"/>
  <c r="AJ160" i="21"/>
  <c r="AJ116" i="21"/>
  <c r="AJ168" i="21"/>
  <c r="AJ8" i="21"/>
  <c r="AJ34" i="21" s="1"/>
  <c r="AJ299" i="21"/>
  <c r="AJ311" i="21"/>
  <c r="AJ86" i="21" s="1"/>
  <c r="AJ289" i="21"/>
  <c r="AJ274" i="21"/>
  <c r="AJ213" i="21"/>
  <c r="AJ247" i="21"/>
  <c r="AJ238" i="21"/>
  <c r="AJ170" i="21"/>
  <c r="AJ165" i="21"/>
  <c r="AJ205" i="21"/>
  <c r="AJ119" i="21"/>
  <c r="AJ114" i="21"/>
  <c r="AJ102" i="21"/>
  <c r="AJ110" i="21"/>
  <c r="AJ308" i="21"/>
  <c r="AJ288" i="21"/>
  <c r="AJ250" i="21"/>
  <c r="AJ209" i="21"/>
  <c r="AJ257" i="21"/>
  <c r="AJ228" i="21"/>
  <c r="AJ163" i="21"/>
  <c r="AJ156" i="21"/>
  <c r="AJ162" i="21"/>
  <c r="AJ117" i="21"/>
  <c r="AJ112" i="21"/>
  <c r="AJ101" i="21"/>
  <c r="AJ108" i="21"/>
  <c r="AJ107" i="21"/>
  <c r="AJ307" i="21"/>
  <c r="AJ287" i="21"/>
  <c r="AJ241" i="21"/>
  <c r="AJ231" i="21"/>
  <c r="AJ71" i="21" s="1"/>
  <c r="AJ222" i="21"/>
  <c r="AJ248" i="21"/>
  <c r="AJ186" i="21"/>
  <c r="AJ148" i="21"/>
  <c r="AJ155" i="21"/>
  <c r="AJ115" i="21"/>
  <c r="AJ146" i="21"/>
  <c r="AJ100" i="21"/>
  <c r="AJ106" i="21"/>
  <c r="AJ258" i="21"/>
  <c r="AJ144" i="21"/>
  <c r="AJ277" i="21"/>
  <c r="AJ177" i="21"/>
  <c r="AJ172" i="21"/>
  <c r="AJ190" i="21"/>
  <c r="AJ304" i="21"/>
  <c r="AJ284" i="21"/>
  <c r="AJ227" i="21"/>
  <c r="AJ226" i="21"/>
  <c r="AJ246" i="21"/>
  <c r="AJ259" i="21"/>
  <c r="AJ221" i="21"/>
  <c r="AJ198" i="21"/>
  <c r="AJ141" i="21"/>
  <c r="AJ113" i="21"/>
  <c r="AJ136" i="21"/>
  <c r="AJ99" i="21"/>
  <c r="AJ128" i="21"/>
  <c r="AJ279" i="21"/>
  <c r="AJ267" i="21"/>
  <c r="AJ189" i="21"/>
  <c r="AJ150" i="21"/>
  <c r="AJ278" i="21"/>
  <c r="AJ187" i="21"/>
  <c r="AJ93" i="21"/>
  <c r="AJ295" i="21"/>
  <c r="AJ263" i="21"/>
  <c r="AJ206" i="21"/>
  <c r="AJ121" i="21"/>
  <c r="AJ303" i="21"/>
  <c r="AJ283" i="21"/>
  <c r="AJ254" i="21"/>
  <c r="AJ220" i="21"/>
  <c r="AJ276" i="21"/>
  <c r="AJ218" i="21"/>
  <c r="AJ164" i="21"/>
  <c r="AJ183" i="21"/>
  <c r="AJ137" i="21"/>
  <c r="AJ129" i="21"/>
  <c r="AJ135" i="21"/>
  <c r="AJ98" i="21"/>
  <c r="AJ302" i="21"/>
  <c r="AJ282" i="21"/>
  <c r="AJ251" i="21"/>
  <c r="AJ214" i="21"/>
  <c r="AJ265" i="21"/>
  <c r="AJ202" i="21"/>
  <c r="AJ212" i="21"/>
  <c r="AJ140" i="21"/>
  <c r="AJ197" i="21"/>
  <c r="AJ122" i="21"/>
  <c r="AJ134" i="21"/>
  <c r="AJ97" i="21"/>
  <c r="AJ301" i="21"/>
  <c r="AJ281" i="21"/>
  <c r="AJ271" i="21"/>
  <c r="AJ210" i="21"/>
  <c r="AJ200" i="21"/>
  <c r="AJ201" i="21"/>
  <c r="AJ199" i="21"/>
  <c r="AJ139" i="21"/>
  <c r="AJ166" i="21"/>
  <c r="AJ111" i="21"/>
  <c r="AJ133" i="21"/>
  <c r="AJ96" i="21"/>
  <c r="AJ300" i="21"/>
  <c r="AJ280" i="21"/>
  <c r="AJ260" i="21"/>
  <c r="AJ268" i="21"/>
  <c r="AJ272" i="21"/>
  <c r="AJ185" i="21"/>
  <c r="AJ192" i="21"/>
  <c r="AJ184" i="21"/>
  <c r="AJ154" i="21"/>
  <c r="AJ167" i="21"/>
  <c r="AJ125" i="21"/>
  <c r="AJ95" i="21"/>
  <c r="AJ124" i="21"/>
  <c r="Y33" i="15"/>
  <c r="Y34" i="15" s="1"/>
  <c r="AC33" i="15"/>
  <c r="AC34" i="15" s="1"/>
  <c r="AE35" i="15"/>
  <c r="AG33" i="15"/>
  <c r="AG34" i="15" s="1"/>
  <c r="Z33" i="15"/>
  <c r="Z34" i="15" s="1"/>
  <c r="Z35" i="15" s="1"/>
  <c r="AF33" i="15"/>
  <c r="AA33" i="15"/>
  <c r="AA34" i="15" s="1"/>
  <c r="X33" i="15"/>
  <c r="X34" i="15" s="1"/>
  <c r="X35" i="15" s="1"/>
  <c r="AH33" i="15"/>
  <c r="AH34" i="15" s="1"/>
  <c r="AD33" i="15"/>
  <c r="AD34" i="15" s="1"/>
  <c r="I33" i="15"/>
  <c r="I34" i="15" s="1"/>
  <c r="I35" i="15" s="1"/>
  <c r="H33" i="15"/>
  <c r="H34" i="15" s="1"/>
  <c r="H35" i="15" s="1"/>
  <c r="G33" i="15"/>
  <c r="G34" i="15" s="1"/>
  <c r="G35" i="15" s="1"/>
  <c r="M33" i="15"/>
  <c r="M34" i="15" s="1"/>
  <c r="M35" i="15" s="1"/>
  <c r="O33" i="15"/>
  <c r="O34" i="15" s="1"/>
  <c r="V39" i="15"/>
  <c r="J33" i="15"/>
  <c r="J34" i="15" s="1"/>
  <c r="V35" i="15"/>
  <c r="P33" i="15"/>
  <c r="P34" i="15" s="1"/>
  <c r="R33" i="15"/>
  <c r="R34" i="15" s="1"/>
  <c r="S35" i="15"/>
  <c r="L33" i="15"/>
  <c r="L34" i="15" s="1"/>
  <c r="N33" i="15"/>
  <c r="N34" i="15" s="1"/>
  <c r="W33" i="15"/>
  <c r="W34" i="15" s="1"/>
  <c r="W35" i="15" s="1"/>
  <c r="E30" i="15"/>
  <c r="E38" i="15" s="1"/>
  <c r="E32" i="15"/>
  <c r="V4" i="11"/>
  <c r="P30" i="15"/>
  <c r="P38" i="15" s="1"/>
  <c r="AI4" i="11"/>
  <c r="AC30" i="15"/>
  <c r="AC38" i="15" s="1"/>
  <c r="M4" i="11"/>
  <c r="G30" i="15"/>
  <c r="G38" i="15" s="1"/>
  <c r="AL4" i="11"/>
  <c r="AF30" i="15"/>
  <c r="AF38" i="15" s="1"/>
  <c r="R4" i="11"/>
  <c r="L30" i="15"/>
  <c r="L38" i="15" s="1"/>
  <c r="X4" i="11"/>
  <c r="R30" i="15"/>
  <c r="R38" i="15" s="1"/>
  <c r="T4" i="11"/>
  <c r="N30" i="15"/>
  <c r="N38" i="15" s="1"/>
  <c r="N39" i="15" s="1"/>
  <c r="N40" i="15" s="1"/>
  <c r="N41" i="15" s="1"/>
  <c r="AM4" i="11"/>
  <c r="AG30" i="15"/>
  <c r="AG38" i="15" s="1"/>
  <c r="AC4" i="11"/>
  <c r="W30" i="15"/>
  <c r="W38" i="15" s="1"/>
  <c r="AF4" i="11"/>
  <c r="Z30" i="15"/>
  <c r="Z38" i="15" s="1"/>
  <c r="AE4" i="11"/>
  <c r="Y30" i="15"/>
  <c r="Y38" i="15" s="1"/>
  <c r="AD4" i="11"/>
  <c r="X30" i="15"/>
  <c r="X38" i="15" s="1"/>
  <c r="U4" i="11"/>
  <c r="O30" i="15"/>
  <c r="O38" i="15" s="1"/>
  <c r="O4" i="11"/>
  <c r="I30" i="15"/>
  <c r="I38" i="15" s="1"/>
  <c r="AJ4" i="11"/>
  <c r="AD30" i="15"/>
  <c r="AD38" i="15" s="1"/>
  <c r="S4" i="11"/>
  <c r="M30" i="15"/>
  <c r="M38" i="15" s="1"/>
  <c r="AG4" i="11"/>
  <c r="AA30" i="15"/>
  <c r="AA38" i="15" s="1"/>
  <c r="P4" i="11"/>
  <c r="J30" i="15"/>
  <c r="J38" i="15" s="1"/>
  <c r="AN4" i="11"/>
  <c r="AH30" i="15"/>
  <c r="AH38" i="15" s="1"/>
  <c r="N4" i="11"/>
  <c r="H30" i="15"/>
  <c r="H38" i="15" s="1"/>
  <c r="L68" i="11"/>
  <c r="L50" i="11"/>
  <c r="L66" i="11"/>
  <c r="L106" i="11"/>
  <c r="L22" i="11"/>
  <c r="L64" i="11"/>
  <c r="L94" i="11"/>
  <c r="L105" i="11"/>
  <c r="L41" i="11"/>
  <c r="L124" i="11"/>
  <c r="L51" i="11"/>
  <c r="L112" i="11"/>
  <c r="L85" i="11"/>
  <c r="L100" i="11"/>
  <c r="L60" i="11"/>
  <c r="L113" i="11"/>
  <c r="L32" i="11"/>
  <c r="L65" i="11"/>
  <c r="L125" i="11"/>
  <c r="L39" i="11"/>
  <c r="L48" i="11"/>
  <c r="L75" i="11"/>
  <c r="L134" i="11"/>
  <c r="L92" i="11"/>
  <c r="L46" i="11"/>
  <c r="L63" i="11"/>
  <c r="L86" i="11"/>
  <c r="L24" i="11"/>
  <c r="L114" i="11"/>
  <c r="L104" i="11"/>
  <c r="L138" i="11"/>
  <c r="L57" i="11"/>
  <c r="L33" i="11"/>
  <c r="L26" i="11"/>
  <c r="L103" i="11"/>
  <c r="L47" i="11"/>
  <c r="L101" i="11"/>
  <c r="L127" i="11"/>
  <c r="L89" i="11"/>
  <c r="L20" i="11"/>
  <c r="L110" i="11"/>
  <c r="L135" i="11"/>
  <c r="L62" i="11"/>
  <c r="L111" i="11"/>
  <c r="L35" i="11"/>
  <c r="L108" i="11"/>
  <c r="L67" i="11"/>
  <c r="L126" i="11"/>
  <c r="L83" i="11"/>
  <c r="L70" i="11"/>
  <c r="L81" i="11"/>
  <c r="L37" i="11"/>
  <c r="L121" i="11"/>
  <c r="L87" i="11"/>
  <c r="L61" i="11"/>
  <c r="L28" i="11"/>
  <c r="L109" i="11"/>
  <c r="L19" i="11"/>
  <c r="L136" i="11"/>
  <c r="L23" i="11"/>
  <c r="L122" i="11"/>
  <c r="L73" i="11"/>
  <c r="L71" i="11"/>
  <c r="L59" i="11"/>
  <c r="L95" i="11"/>
  <c r="L38" i="11"/>
  <c r="L76" i="11"/>
  <c r="L53" i="11"/>
  <c r="L43" i="11"/>
  <c r="L52" i="11"/>
  <c r="L117" i="11"/>
  <c r="L91" i="11"/>
  <c r="L116" i="11"/>
  <c r="L74" i="11"/>
  <c r="L98" i="11"/>
  <c r="L56" i="11"/>
  <c r="L128" i="11"/>
  <c r="L45" i="11"/>
  <c r="L55" i="11"/>
  <c r="L88" i="11"/>
  <c r="L31" i="11"/>
  <c r="L130" i="11"/>
  <c r="L58" i="11"/>
  <c r="L82" i="11"/>
  <c r="L34" i="11"/>
  <c r="L27" i="11"/>
  <c r="L118" i="11"/>
  <c r="L99" i="11"/>
  <c r="L80" i="11"/>
  <c r="L129" i="11"/>
  <c r="L54" i="11"/>
  <c r="L29" i="11"/>
  <c r="L36" i="11"/>
  <c r="L96" i="11"/>
  <c r="L77" i="11"/>
  <c r="L131" i="11"/>
  <c r="L132" i="11"/>
  <c r="L107" i="11"/>
  <c r="L133" i="11"/>
  <c r="L69" i="11"/>
  <c r="L115" i="11"/>
  <c r="L30" i="11"/>
  <c r="L119" i="11"/>
  <c r="L90" i="11"/>
  <c r="L120" i="11"/>
  <c r="L21" i="11"/>
  <c r="L44" i="11"/>
  <c r="L49" i="11"/>
  <c r="L42" i="11"/>
  <c r="L97" i="11"/>
  <c r="L84" i="11"/>
  <c r="L72" i="11"/>
  <c r="L40" i="11"/>
  <c r="L25" i="11"/>
  <c r="L102" i="11"/>
  <c r="L93" i="11"/>
  <c r="L137" i="11"/>
  <c r="AA9" i="11"/>
  <c r="E20" i="15"/>
  <c r="K11" i="11" s="1"/>
  <c r="E18" i="15"/>
  <c r="K10" i="11" s="1"/>
  <c r="K4" i="11"/>
  <c r="H9" i="13"/>
  <c r="H20" i="15"/>
  <c r="N11" i="11" s="1"/>
  <c r="H18" i="15"/>
  <c r="N10" i="11" s="1"/>
  <c r="H16" i="15"/>
  <c r="H14" i="15"/>
  <c r="N8" i="11" s="1"/>
  <c r="H12" i="15"/>
  <c r="N7" i="11" s="1"/>
  <c r="H10" i="15"/>
  <c r="N6" i="11" s="1"/>
  <c r="H8" i="15"/>
  <c r="N5" i="11" s="1"/>
  <c r="AF9" i="13"/>
  <c r="AF20" i="15"/>
  <c r="AL11" i="11" s="1"/>
  <c r="AF18" i="15"/>
  <c r="AL10" i="11" s="1"/>
  <c r="AF16" i="15"/>
  <c r="AF14" i="15"/>
  <c r="AL8" i="11" s="1"/>
  <c r="AF12" i="15"/>
  <c r="AL7" i="11" s="1"/>
  <c r="AF10" i="15"/>
  <c r="AL6" i="11" s="1"/>
  <c r="AF8" i="15"/>
  <c r="AL5" i="11" s="1"/>
  <c r="G9" i="13"/>
  <c r="G20" i="15"/>
  <c r="M11" i="11" s="1"/>
  <c r="G16" i="15"/>
  <c r="G10" i="15"/>
  <c r="M6" i="11" s="1"/>
  <c r="G8" i="15"/>
  <c r="M5" i="11" s="1"/>
  <c r="G18" i="15"/>
  <c r="M10" i="11" s="1"/>
  <c r="G12" i="15"/>
  <c r="M7" i="11" s="1"/>
  <c r="G14" i="15"/>
  <c r="M8" i="11" s="1"/>
  <c r="M9" i="13"/>
  <c r="M14" i="15"/>
  <c r="S8" i="11" s="1"/>
  <c r="M20" i="15"/>
  <c r="S11" i="11" s="1"/>
  <c r="M18" i="15"/>
  <c r="S10" i="11" s="1"/>
  <c r="M16" i="15"/>
  <c r="M12" i="15"/>
  <c r="S7" i="11" s="1"/>
  <c r="M8" i="15"/>
  <c r="S5" i="11" s="1"/>
  <c r="M10" i="15"/>
  <c r="S6" i="11" s="1"/>
  <c r="R9" i="13"/>
  <c r="R20" i="15"/>
  <c r="X11" i="11" s="1"/>
  <c r="R18" i="15"/>
  <c r="X10" i="11" s="1"/>
  <c r="R16" i="15"/>
  <c r="R14" i="15"/>
  <c r="X8" i="11" s="1"/>
  <c r="R12" i="15"/>
  <c r="X7" i="11" s="1"/>
  <c r="R10" i="15"/>
  <c r="X6" i="11" s="1"/>
  <c r="R8" i="15"/>
  <c r="X5" i="11" s="1"/>
  <c r="Y9" i="13"/>
  <c r="Y20" i="15"/>
  <c r="AE11" i="11" s="1"/>
  <c r="Y18" i="15"/>
  <c r="AE10" i="11" s="1"/>
  <c r="Y16" i="15"/>
  <c r="Y14" i="15"/>
  <c r="AE8" i="11" s="1"/>
  <c r="Y12" i="15"/>
  <c r="AE7" i="11" s="1"/>
  <c r="Y10" i="15"/>
  <c r="AE6" i="11" s="1"/>
  <c r="Y8" i="15"/>
  <c r="AE5" i="11" s="1"/>
  <c r="AG9" i="13"/>
  <c r="AG8" i="15"/>
  <c r="AM5" i="11" s="1"/>
  <c r="AG20" i="15"/>
  <c r="AM11" i="11" s="1"/>
  <c r="AG18" i="15"/>
  <c r="AM10" i="11" s="1"/>
  <c r="AG16" i="15"/>
  <c r="AG14" i="15"/>
  <c r="AM8" i="11" s="1"/>
  <c r="AG12" i="15"/>
  <c r="AM7" i="11" s="1"/>
  <c r="AG10" i="15"/>
  <c r="AM6" i="11" s="1"/>
  <c r="J9" i="13"/>
  <c r="J20" i="15"/>
  <c r="P11" i="11" s="1"/>
  <c r="J18" i="15"/>
  <c r="P10" i="11" s="1"/>
  <c r="J16" i="15"/>
  <c r="J14" i="15"/>
  <c r="P8" i="11" s="1"/>
  <c r="J12" i="15"/>
  <c r="P7" i="11" s="1"/>
  <c r="J10" i="15"/>
  <c r="P6" i="11" s="1"/>
  <c r="J8" i="15"/>
  <c r="P5" i="11" s="1"/>
  <c r="X9" i="13"/>
  <c r="X12" i="15"/>
  <c r="AD7" i="11" s="1"/>
  <c r="X20" i="15"/>
  <c r="AD11" i="11" s="1"/>
  <c r="X18" i="15"/>
  <c r="AD10" i="11" s="1"/>
  <c r="X16" i="15"/>
  <c r="X14" i="15"/>
  <c r="AD8" i="11" s="1"/>
  <c r="X10" i="15"/>
  <c r="AD6" i="11" s="1"/>
  <c r="X8" i="15"/>
  <c r="AD5" i="11" s="1"/>
  <c r="P9" i="13"/>
  <c r="P14" i="15"/>
  <c r="V8" i="11" s="1"/>
  <c r="P10" i="15"/>
  <c r="V6" i="11" s="1"/>
  <c r="P8" i="15"/>
  <c r="V5" i="11" s="1"/>
  <c r="P12" i="15"/>
  <c r="V7" i="11" s="1"/>
  <c r="P20" i="15"/>
  <c r="V11" i="11" s="1"/>
  <c r="P18" i="15"/>
  <c r="V10" i="11" s="1"/>
  <c r="P16" i="15"/>
  <c r="O9" i="13"/>
  <c r="O20" i="15"/>
  <c r="U11" i="11" s="1"/>
  <c r="O18" i="15"/>
  <c r="U10" i="11" s="1"/>
  <c r="O16" i="15"/>
  <c r="O14" i="15"/>
  <c r="U8" i="11" s="1"/>
  <c r="O12" i="15"/>
  <c r="U7" i="11" s="1"/>
  <c r="O10" i="15"/>
  <c r="U6" i="11" s="1"/>
  <c r="O8" i="15"/>
  <c r="U5" i="11" s="1"/>
  <c r="Z9" i="13"/>
  <c r="Z14" i="15"/>
  <c r="AF8" i="11" s="1"/>
  <c r="Z20" i="15"/>
  <c r="AF11" i="11" s="1"/>
  <c r="Z18" i="15"/>
  <c r="AF10" i="11" s="1"/>
  <c r="Z16" i="15"/>
  <c r="Z12" i="15"/>
  <c r="AF7" i="11" s="1"/>
  <c r="Z10" i="15"/>
  <c r="AF6" i="11" s="1"/>
  <c r="Z8" i="15"/>
  <c r="AF5" i="11" s="1"/>
  <c r="L9" i="13"/>
  <c r="L16" i="15"/>
  <c r="L14" i="15"/>
  <c r="R8" i="11" s="1"/>
  <c r="L8" i="15"/>
  <c r="R5" i="11" s="1"/>
  <c r="L12" i="15"/>
  <c r="R7" i="11" s="1"/>
  <c r="L18" i="15"/>
  <c r="R10" i="11" s="1"/>
  <c r="L10" i="15"/>
  <c r="R6" i="11" s="1"/>
  <c r="L20" i="15"/>
  <c r="R11" i="11" s="1"/>
  <c r="AD9" i="13"/>
  <c r="AD20" i="15"/>
  <c r="AJ11" i="11" s="1"/>
  <c r="AD14" i="15"/>
  <c r="AJ8" i="11" s="1"/>
  <c r="AD16" i="15"/>
  <c r="AD10" i="15"/>
  <c r="AJ6" i="11" s="1"/>
  <c r="AD8" i="15"/>
  <c r="AJ5" i="11" s="1"/>
  <c r="AD18" i="15"/>
  <c r="AJ10" i="11" s="1"/>
  <c r="AD12" i="15"/>
  <c r="AJ7" i="11" s="1"/>
  <c r="I9" i="13"/>
  <c r="I20" i="15"/>
  <c r="O11" i="11" s="1"/>
  <c r="I18" i="15"/>
  <c r="O10" i="11" s="1"/>
  <c r="I16" i="15"/>
  <c r="I14" i="15"/>
  <c r="O8" i="11" s="1"/>
  <c r="I12" i="15"/>
  <c r="O7" i="11" s="1"/>
  <c r="I10" i="15"/>
  <c r="O6" i="11" s="1"/>
  <c r="I8" i="15"/>
  <c r="O5" i="11" s="1"/>
  <c r="N9" i="13"/>
  <c r="N20" i="15"/>
  <c r="T11" i="11" s="1"/>
  <c r="N18" i="15"/>
  <c r="T10" i="11" s="1"/>
  <c r="N16" i="15"/>
  <c r="N14" i="15"/>
  <c r="T8" i="11" s="1"/>
  <c r="N12" i="15"/>
  <c r="T7" i="11" s="1"/>
  <c r="N10" i="15"/>
  <c r="T6" i="11" s="1"/>
  <c r="N8" i="15"/>
  <c r="T5" i="11" s="1"/>
  <c r="AA9" i="13"/>
  <c r="AA20" i="15"/>
  <c r="AG11" i="11" s="1"/>
  <c r="AA18" i="15"/>
  <c r="AG10" i="11" s="1"/>
  <c r="AA16" i="15"/>
  <c r="AA14" i="15"/>
  <c r="AG8" i="11" s="1"/>
  <c r="AA12" i="15"/>
  <c r="AG7" i="11" s="1"/>
  <c r="AA10" i="15"/>
  <c r="AG6" i="11" s="1"/>
  <c r="AA8" i="15"/>
  <c r="AG5" i="11" s="1"/>
  <c r="AH9" i="13"/>
  <c r="AH10" i="15"/>
  <c r="AN6" i="11" s="1"/>
  <c r="AH14" i="15"/>
  <c r="AN8" i="11" s="1"/>
  <c r="AH20" i="15"/>
  <c r="AN11" i="11" s="1"/>
  <c r="AH18" i="15"/>
  <c r="AN10" i="11" s="1"/>
  <c r="AH16" i="15"/>
  <c r="AH12" i="15"/>
  <c r="AN7" i="11" s="1"/>
  <c r="AH8" i="15"/>
  <c r="AN5" i="11" s="1"/>
  <c r="AC9" i="13"/>
  <c r="AC12" i="15"/>
  <c r="AI7" i="11" s="1"/>
  <c r="AC18" i="15"/>
  <c r="AI10" i="11" s="1"/>
  <c r="AC10" i="15"/>
  <c r="AI6" i="11" s="1"/>
  <c r="AC16" i="15"/>
  <c r="AC14" i="15"/>
  <c r="AI8" i="11" s="1"/>
  <c r="AC20" i="15"/>
  <c r="AI11" i="11" s="1"/>
  <c r="AC8" i="15"/>
  <c r="AI5" i="11" s="1"/>
  <c r="W9" i="13"/>
  <c r="W16" i="15"/>
  <c r="W14" i="15"/>
  <c r="AC8" i="11" s="1"/>
  <c r="W12" i="15"/>
  <c r="AC7" i="11" s="1"/>
  <c r="W10" i="15"/>
  <c r="AC6" i="11" s="1"/>
  <c r="W8" i="15"/>
  <c r="AC5" i="11" s="1"/>
  <c r="W20" i="15"/>
  <c r="AC11" i="11" s="1"/>
  <c r="W18" i="15"/>
  <c r="AC10" i="11" s="1"/>
  <c r="E9" i="13"/>
  <c r="E16" i="15"/>
  <c r="E14" i="15"/>
  <c r="K8" i="11" s="1"/>
  <c r="E12" i="15"/>
  <c r="K7" i="11" s="1"/>
  <c r="E10" i="15"/>
  <c r="K6" i="11" s="1"/>
  <c r="E8" i="15"/>
  <c r="K5" i="11" s="1"/>
  <c r="E6" i="13"/>
  <c r="K3" i="11" s="1"/>
  <c r="I16" i="13"/>
  <c r="I17" i="13" s="1"/>
  <c r="U77" i="21" l="1"/>
  <c r="U84" i="21"/>
  <c r="BG93" i="14"/>
  <c r="O238" i="21"/>
  <c r="O133" i="21"/>
  <c r="O116" i="21"/>
  <c r="P191" i="21"/>
  <c r="P124" i="21"/>
  <c r="P163" i="21"/>
  <c r="P281" i="21"/>
  <c r="P226" i="21"/>
  <c r="P222" i="21"/>
  <c r="P8" i="21"/>
  <c r="P198" i="21"/>
  <c r="P311" i="21"/>
  <c r="P86" i="21" s="1"/>
  <c r="P170" i="21"/>
  <c r="P273" i="21"/>
  <c r="P184" i="21"/>
  <c r="J28" i="21"/>
  <c r="O156" i="21"/>
  <c r="O291" i="21"/>
  <c r="O292" i="21"/>
  <c r="O231" i="21"/>
  <c r="O71" i="21" s="1"/>
  <c r="P234" i="21"/>
  <c r="P171" i="21"/>
  <c r="P302" i="21"/>
  <c r="P296" i="21"/>
  <c r="P94" i="21"/>
  <c r="P98" i="21"/>
  <c r="P149" i="21"/>
  <c r="P185" i="21"/>
  <c r="P294" i="21"/>
  <c r="P112" i="21"/>
  <c r="P261" i="21"/>
  <c r="P139" i="21"/>
  <c r="P199" i="21"/>
  <c r="O249" i="21"/>
  <c r="O213" i="21"/>
  <c r="O94" i="21"/>
  <c r="O260" i="21"/>
  <c r="K8" i="15"/>
  <c r="Q5" i="11" s="1"/>
  <c r="P214" i="21"/>
  <c r="P164" i="21"/>
  <c r="P249" i="21"/>
  <c r="P113" i="21"/>
  <c r="P128" i="21"/>
  <c r="P129" i="21"/>
  <c r="P140" i="21"/>
  <c r="P227" i="21"/>
  <c r="P96" i="21"/>
  <c r="P111" i="21"/>
  <c r="P251" i="21"/>
  <c r="P181" i="21"/>
  <c r="P203" i="21"/>
  <c r="O120" i="21"/>
  <c r="O163" i="21"/>
  <c r="O93" i="21"/>
  <c r="AO16" i="13"/>
  <c r="AO17" i="13" s="1"/>
  <c r="AO18" i="13" s="1"/>
  <c r="T93" i="23"/>
  <c r="O97" i="21"/>
  <c r="K10" i="15"/>
  <c r="Q6" i="11" s="1"/>
  <c r="P188" i="21"/>
  <c r="P265" i="21"/>
  <c r="P287" i="21"/>
  <c r="P83" i="21" s="1"/>
  <c r="P155" i="21"/>
  <c r="P125" i="21"/>
  <c r="P126" i="21"/>
  <c r="P154" i="21"/>
  <c r="P241" i="21"/>
  <c r="P105" i="21"/>
  <c r="P176" i="21"/>
  <c r="P301" i="21"/>
  <c r="P178" i="21"/>
  <c r="P264" i="21"/>
  <c r="O269" i="21"/>
  <c r="O127" i="21"/>
  <c r="AN16" i="13"/>
  <c r="AN17" i="13" s="1"/>
  <c r="AN18" i="13" s="1"/>
  <c r="K12" i="15"/>
  <c r="Q7" i="11" s="1"/>
  <c r="P235" i="21"/>
  <c r="P255" i="21"/>
  <c r="P106" i="21"/>
  <c r="P161" i="21"/>
  <c r="P180" i="21"/>
  <c r="P220" i="21"/>
  <c r="P290" i="21"/>
  <c r="P269" i="21"/>
  <c r="P162" i="21"/>
  <c r="P209" i="21"/>
  <c r="P101" i="21"/>
  <c r="P278" i="21"/>
  <c r="P263" i="21"/>
  <c r="O268" i="21"/>
  <c r="O252" i="21"/>
  <c r="K30" i="15"/>
  <c r="K38" i="15" s="1"/>
  <c r="P289" i="21"/>
  <c r="P303" i="21"/>
  <c r="P132" i="21"/>
  <c r="P189" i="21"/>
  <c r="P217" i="21"/>
  <c r="P196" i="21"/>
  <c r="P246" i="21"/>
  <c r="P95" i="21"/>
  <c r="P145" i="21"/>
  <c r="P218" i="21"/>
  <c r="P115" i="21"/>
  <c r="P190" i="21"/>
  <c r="O186" i="21"/>
  <c r="O167" i="21"/>
  <c r="K16" i="15"/>
  <c r="Q4" i="11"/>
  <c r="P276" i="21"/>
  <c r="P109" i="21"/>
  <c r="P160" i="21"/>
  <c r="P212" i="21"/>
  <c r="P253" i="21"/>
  <c r="P266" i="21"/>
  <c r="P304" i="21"/>
  <c r="P104" i="21"/>
  <c r="P165" i="21"/>
  <c r="P237" i="21"/>
  <c r="P116" i="21"/>
  <c r="P252" i="21"/>
  <c r="O121" i="21"/>
  <c r="O226" i="21"/>
  <c r="BD74" i="26"/>
  <c r="BD46" i="26"/>
  <c r="P130" i="21"/>
  <c r="P114" i="21"/>
  <c r="P245" i="21"/>
  <c r="P277" i="21"/>
  <c r="P268" i="21"/>
  <c r="P291" i="21"/>
  <c r="P134" i="21"/>
  <c r="P131" i="21"/>
  <c r="P146" i="21"/>
  <c r="P279" i="21"/>
  <c r="P175" i="21"/>
  <c r="P257" i="21"/>
  <c r="O164" i="21"/>
  <c r="O129" i="21"/>
  <c r="K20" i="15"/>
  <c r="Q11" i="11" s="1"/>
  <c r="K14" i="15"/>
  <c r="Q8" i="11" s="1"/>
  <c r="K18" i="15"/>
  <c r="Q10" i="11" s="1"/>
  <c r="P136" i="21"/>
  <c r="P179" i="21"/>
  <c r="P200" i="21"/>
  <c r="P254" i="21"/>
  <c r="P260" i="21"/>
  <c r="P284" i="21"/>
  <c r="P144" i="21"/>
  <c r="P137" i="21"/>
  <c r="P202" i="21"/>
  <c r="P272" i="21"/>
  <c r="P210" i="21"/>
  <c r="P248" i="21"/>
  <c r="O299" i="21"/>
  <c r="O267" i="21"/>
  <c r="Z84" i="21"/>
  <c r="K9" i="13"/>
  <c r="P166" i="21"/>
  <c r="P183" i="21"/>
  <c r="P299" i="21"/>
  <c r="P93" i="21"/>
  <c r="P97" i="21"/>
  <c r="P100" i="21"/>
  <c r="P152" i="21"/>
  <c r="P159" i="21"/>
  <c r="P247" i="21"/>
  <c r="P307" i="21"/>
  <c r="P156" i="21"/>
  <c r="P103" i="21"/>
  <c r="O253" i="21"/>
  <c r="O114" i="21"/>
  <c r="AF91" i="14"/>
  <c r="P118" i="21"/>
  <c r="P223" i="21"/>
  <c r="P308" i="21"/>
  <c r="P117" i="21"/>
  <c r="P122" i="21"/>
  <c r="P142" i="21"/>
  <c r="P187" i="21"/>
  <c r="P168" i="21"/>
  <c r="P228" i="21"/>
  <c r="P295" i="21"/>
  <c r="P174" i="21"/>
  <c r="P119" i="21"/>
  <c r="O279" i="21"/>
  <c r="O222" i="21"/>
  <c r="P143" i="21"/>
  <c r="P258" i="21"/>
  <c r="P107" i="21"/>
  <c r="P172" i="21"/>
  <c r="P133" i="21"/>
  <c r="P121" i="21"/>
  <c r="P208" i="21"/>
  <c r="P201" i="21"/>
  <c r="P213" i="21"/>
  <c r="P127" i="21"/>
  <c r="P274" i="21"/>
  <c r="O145" i="21"/>
  <c r="O220" i="21"/>
  <c r="AZ46" i="26"/>
  <c r="AZ103" i="26"/>
  <c r="AZ74" i="26"/>
  <c r="BG102" i="26"/>
  <c r="BA82" i="25" s="1"/>
  <c r="BA83" i="25" s="1"/>
  <c r="BG44" i="26"/>
  <c r="BG73" i="26"/>
  <c r="BA60" i="25" s="1"/>
  <c r="BA61" i="25" s="1"/>
  <c r="BG11" i="26"/>
  <c r="BG72" i="26"/>
  <c r="BG45" i="26"/>
  <c r="BA38" i="25" s="1"/>
  <c r="BA39" i="25" s="1"/>
  <c r="BG14" i="26"/>
  <c r="BA17" i="25" s="1"/>
  <c r="BA18" i="25" s="1"/>
  <c r="BG101" i="26"/>
  <c r="BB4" i="25"/>
  <c r="BB14" i="25" s="1"/>
  <c r="BH4" i="26" s="1"/>
  <c r="BH3" i="26"/>
  <c r="BE120" i="26"/>
  <c r="BE106" i="26"/>
  <c r="BE127" i="26"/>
  <c r="BE112" i="26"/>
  <c r="BE111" i="26"/>
  <c r="BE119" i="26"/>
  <c r="BE125" i="26"/>
  <c r="BE104" i="26"/>
  <c r="BE117" i="26"/>
  <c r="BE116" i="26"/>
  <c r="BE109" i="26"/>
  <c r="BE108" i="26"/>
  <c r="BE122" i="26"/>
  <c r="BE114" i="26"/>
  <c r="BE124" i="26"/>
  <c r="BE126" i="26"/>
  <c r="BE118" i="26"/>
  <c r="BE113" i="26"/>
  <c r="BE123" i="26"/>
  <c r="BE110" i="26"/>
  <c r="BE115" i="26"/>
  <c r="BE121" i="26"/>
  <c r="BE107" i="26"/>
  <c r="BE105" i="26"/>
  <c r="F31" i="24"/>
  <c r="BD3" i="13"/>
  <c r="BC3" i="25"/>
  <c r="BD18" i="26"/>
  <c r="BE94" i="26"/>
  <c r="BE81" i="26"/>
  <c r="BE98" i="26"/>
  <c r="BE75" i="26"/>
  <c r="BE93" i="26"/>
  <c r="BE79" i="26"/>
  <c r="BE92" i="26"/>
  <c r="BE89" i="26"/>
  <c r="BE90" i="26"/>
  <c r="BE84" i="26"/>
  <c r="BE76" i="26"/>
  <c r="BE78" i="26"/>
  <c r="BE95" i="26"/>
  <c r="BE87" i="26"/>
  <c r="BE77" i="26"/>
  <c r="BE86" i="26"/>
  <c r="BE88" i="26"/>
  <c r="BE97" i="26"/>
  <c r="BE83" i="26"/>
  <c r="BE96" i="26"/>
  <c r="BE82" i="26"/>
  <c r="BE91" i="26"/>
  <c r="BE80" i="26"/>
  <c r="BE85" i="26"/>
  <c r="BE40" i="26"/>
  <c r="BE38" i="26"/>
  <c r="BE22" i="26"/>
  <c r="BE37" i="26"/>
  <c r="BE20" i="26"/>
  <c r="BE21" i="26"/>
  <c r="BE30" i="26"/>
  <c r="BE36" i="26"/>
  <c r="BE25" i="26"/>
  <c r="BE32" i="26"/>
  <c r="BE34" i="26"/>
  <c r="BE28" i="26"/>
  <c r="BE23" i="26"/>
  <c r="BE42" i="26"/>
  <c r="BE33" i="26"/>
  <c r="BE26" i="26"/>
  <c r="BE19" i="26"/>
  <c r="BE24" i="26"/>
  <c r="BE41" i="26"/>
  <c r="BE35" i="26"/>
  <c r="BE31" i="26"/>
  <c r="BE29" i="26"/>
  <c r="BE39" i="26"/>
  <c r="BE27" i="26"/>
  <c r="BD103" i="26"/>
  <c r="AZ18" i="26"/>
  <c r="AO14" i="13"/>
  <c r="AO6" i="18"/>
  <c r="BF8" i="26"/>
  <c r="AZ84" i="25"/>
  <c r="AZ85" i="25" s="1"/>
  <c r="Y78" i="21"/>
  <c r="BF6" i="26"/>
  <c r="AZ40" i="25"/>
  <c r="AZ41" i="25" s="1"/>
  <c r="AB24" i="22"/>
  <c r="AB5" i="22" s="1"/>
  <c r="AB7" i="13" s="1"/>
  <c r="BF7" i="26"/>
  <c r="AZ62" i="25"/>
  <c r="AZ63" i="25" s="1"/>
  <c r="BE68" i="26"/>
  <c r="BE47" i="26"/>
  <c r="BE67" i="26"/>
  <c r="BE58" i="26"/>
  <c r="BE56" i="26"/>
  <c r="BE61" i="26"/>
  <c r="BE64" i="26"/>
  <c r="BE51" i="26"/>
  <c r="BE53" i="26"/>
  <c r="BE70" i="26"/>
  <c r="BE57" i="26"/>
  <c r="BE69" i="26"/>
  <c r="BE59" i="26"/>
  <c r="BE55" i="26"/>
  <c r="BE65" i="26"/>
  <c r="BE52" i="26"/>
  <c r="BE49" i="26"/>
  <c r="BE50" i="26"/>
  <c r="BE54" i="26"/>
  <c r="BE63" i="26"/>
  <c r="BE60" i="26"/>
  <c r="BE62" i="26"/>
  <c r="BE66" i="26"/>
  <c r="BE48" i="26"/>
  <c r="BF5" i="26"/>
  <c r="AZ19" i="25"/>
  <c r="AZ20" i="25" s="1"/>
  <c r="O187" i="21"/>
  <c r="O209" i="21"/>
  <c r="O137" i="21"/>
  <c r="O237" i="21"/>
  <c r="O142" i="21"/>
  <c r="O161" i="21"/>
  <c r="O288" i="21"/>
  <c r="O190" i="21"/>
  <c r="O304" i="21"/>
  <c r="O218" i="21"/>
  <c r="O311" i="21"/>
  <c r="O86" i="21" s="1"/>
  <c r="O106" i="21"/>
  <c r="O135" i="21"/>
  <c r="O165" i="21"/>
  <c r="O236" i="21"/>
  <c r="O149" i="21"/>
  <c r="O290" i="21"/>
  <c r="O124" i="21"/>
  <c r="O256" i="21"/>
  <c r="O111" i="21"/>
  <c r="O223" i="21"/>
  <c r="O166" i="21"/>
  <c r="O180" i="21"/>
  <c r="O284" i="21"/>
  <c r="O103" i="21"/>
  <c r="O185" i="21"/>
  <c r="O104" i="21"/>
  <c r="O274" i="21"/>
  <c r="O198" i="21"/>
  <c r="O300" i="21"/>
  <c r="O153" i="21"/>
  <c r="O307" i="21"/>
  <c r="O168" i="21"/>
  <c r="O280" i="21"/>
  <c r="O130" i="21"/>
  <c r="O246" i="21"/>
  <c r="O107" i="21"/>
  <c r="O101" i="21"/>
  <c r="O174" i="21"/>
  <c r="O117" i="21"/>
  <c r="O241" i="21"/>
  <c r="O234" i="21"/>
  <c r="O141" i="21"/>
  <c r="O205" i="21"/>
  <c r="O272" i="21"/>
  <c r="O287" i="21"/>
  <c r="O264" i="21"/>
  <c r="O192" i="21"/>
  <c r="O270" i="21"/>
  <c r="O247" i="21"/>
  <c r="Y70" i="21"/>
  <c r="O136" i="21"/>
  <c r="O250" i="21"/>
  <c r="O202" i="21"/>
  <c r="O245" i="21"/>
  <c r="O160" i="21"/>
  <c r="O258" i="21"/>
  <c r="O151" i="21"/>
  <c r="O199" i="21"/>
  <c r="O263" i="21"/>
  <c r="O183" i="21"/>
  <c r="O281" i="21"/>
  <c r="O308" i="21"/>
  <c r="O105" i="21"/>
  <c r="O119" i="21"/>
  <c r="O261" i="21"/>
  <c r="O207" i="21"/>
  <c r="O123" i="21"/>
  <c r="O219" i="21"/>
  <c r="O110" i="21"/>
  <c r="O265" i="21"/>
  <c r="O147" i="21"/>
  <c r="O176" i="21"/>
  <c r="O275" i="21"/>
  <c r="O139" i="21"/>
  <c r="O182" i="21"/>
  <c r="O108" i="21"/>
  <c r="O214" i="21"/>
  <c r="O254" i="21"/>
  <c r="O162" i="21"/>
  <c r="O262" i="21"/>
  <c r="O126" i="21"/>
  <c r="O217" i="21"/>
  <c r="O113" i="21"/>
  <c r="O206" i="21"/>
  <c r="O179" i="21"/>
  <c r="O8" i="21"/>
  <c r="O154" i="21"/>
  <c r="O140" i="21"/>
  <c r="O227" i="21"/>
  <c r="O150" i="21"/>
  <c r="O196" i="21"/>
  <c r="O293" i="21"/>
  <c r="O203" i="21"/>
  <c r="O257" i="21"/>
  <c r="O188" i="21"/>
  <c r="O295" i="21"/>
  <c r="O132" i="21"/>
  <c r="O100" i="21"/>
  <c r="W70" i="21"/>
  <c r="O211" i="21"/>
  <c r="O159" i="21"/>
  <c r="O235" i="21"/>
  <c r="O144" i="21"/>
  <c r="O242" i="21"/>
  <c r="O146" i="21"/>
  <c r="O169" i="21"/>
  <c r="O303" i="21"/>
  <c r="O201" i="21"/>
  <c r="O278" i="21"/>
  <c r="O148" i="21"/>
  <c r="O96" i="21"/>
  <c r="O175" i="21"/>
  <c r="O118" i="21"/>
  <c r="O255" i="21"/>
  <c r="O122" i="21"/>
  <c r="O210" i="21"/>
  <c r="O109" i="21"/>
  <c r="O276" i="21"/>
  <c r="O138" i="21"/>
  <c r="O172" i="21"/>
  <c r="O271" i="21"/>
  <c r="O170" i="21"/>
  <c r="O95" i="21"/>
  <c r="O248" i="21"/>
  <c r="O134" i="21"/>
  <c r="O228" i="21"/>
  <c r="O155" i="21"/>
  <c r="O251" i="21"/>
  <c r="O125" i="21"/>
  <c r="O289" i="21"/>
  <c r="O112" i="21"/>
  <c r="O200" i="21"/>
  <c r="O143" i="21"/>
  <c r="O184" i="21"/>
  <c r="O98" i="21"/>
  <c r="O197" i="21"/>
  <c r="O181" i="21"/>
  <c r="O296" i="21"/>
  <c r="O191" i="21"/>
  <c r="O282" i="21"/>
  <c r="O177" i="21"/>
  <c r="O277" i="21"/>
  <c r="O128" i="21"/>
  <c r="O259" i="21"/>
  <c r="O115" i="21"/>
  <c r="O221" i="21"/>
  <c r="O99" i="21"/>
  <c r="O208" i="21"/>
  <c r="O178" i="21"/>
  <c r="O152" i="21"/>
  <c r="O204" i="21"/>
  <c r="O301" i="21"/>
  <c r="O171" i="21"/>
  <c r="O266" i="21"/>
  <c r="O189" i="21"/>
  <c r="O283" i="21"/>
  <c r="O131" i="21"/>
  <c r="O273" i="21"/>
  <c r="I33" i="25"/>
  <c r="I36" i="25" s="1"/>
  <c r="I6" i="25" s="1"/>
  <c r="U42" i="25"/>
  <c r="U43" i="25" s="1"/>
  <c r="U7" i="25" s="1"/>
  <c r="M45" i="25"/>
  <c r="M47" i="25" s="1"/>
  <c r="M48" i="25" s="1"/>
  <c r="M49" i="25" s="1"/>
  <c r="M50" i="25" s="1"/>
  <c r="I95" i="25"/>
  <c r="I96" i="25" s="1"/>
  <c r="H95" i="25"/>
  <c r="H96" i="25" s="1"/>
  <c r="H97" i="25" s="1"/>
  <c r="H99" i="25" s="1"/>
  <c r="H100" i="25" s="1"/>
  <c r="I51" i="25"/>
  <c r="I52" i="25" s="1"/>
  <c r="I53" i="25" s="1"/>
  <c r="I55" i="25" s="1"/>
  <c r="I56" i="25" s="1"/>
  <c r="F51" i="25"/>
  <c r="F52" i="25" s="1"/>
  <c r="F53" i="25" s="1"/>
  <c r="F55" i="25" s="1"/>
  <c r="F56" i="25" s="1"/>
  <c r="H73" i="25"/>
  <c r="H74" i="25" s="1"/>
  <c r="H75" i="25" s="1"/>
  <c r="H77" i="25" s="1"/>
  <c r="H78" i="25" s="1"/>
  <c r="AE64" i="25"/>
  <c r="AE65" i="25" s="1"/>
  <c r="I73" i="25"/>
  <c r="I74" i="25" s="1"/>
  <c r="I75" i="25" s="1"/>
  <c r="I77" i="25" s="1"/>
  <c r="I78" i="25" s="1"/>
  <c r="H30" i="25"/>
  <c r="H31" i="25" s="1"/>
  <c r="H32" i="25" s="1"/>
  <c r="H34" i="25" s="1"/>
  <c r="H35" i="25" s="1"/>
  <c r="F73" i="25"/>
  <c r="F74" i="25" s="1"/>
  <c r="F75" i="25" s="1"/>
  <c r="F77" i="25" s="1"/>
  <c r="F78" i="25" s="1"/>
  <c r="W5" i="25"/>
  <c r="W24" i="25"/>
  <c r="W25" i="25" s="1"/>
  <c r="AD86" i="25"/>
  <c r="AD87" i="25" s="1"/>
  <c r="AB64" i="25"/>
  <c r="AB65" i="25" s="1"/>
  <c r="W45" i="25"/>
  <c r="W46" i="25" s="1"/>
  <c r="W7" i="25"/>
  <c r="O47" i="25"/>
  <c r="O48" i="25" s="1"/>
  <c r="O49" i="25" s="1"/>
  <c r="O50" i="25" s="1"/>
  <c r="Y45" i="25"/>
  <c r="Y46" i="25" s="1"/>
  <c r="Y7" i="25"/>
  <c r="AG86" i="25"/>
  <c r="AG87" i="25" s="1"/>
  <c r="O91" i="25"/>
  <c r="O92" i="25" s="1"/>
  <c r="O93" i="25" s="1"/>
  <c r="O94" i="25" s="1"/>
  <c r="K73" i="25"/>
  <c r="K74" i="25" s="1"/>
  <c r="K75" i="25" s="1"/>
  <c r="T67" i="25"/>
  <c r="T68" i="25" s="1"/>
  <c r="T9" i="25"/>
  <c r="AE42" i="25"/>
  <c r="AE43" i="25" s="1"/>
  <c r="Q28" i="25"/>
  <c r="Q29" i="25" s="1"/>
  <c r="Q26" i="25"/>
  <c r="Q27" i="25" s="1"/>
  <c r="AB42" i="25"/>
  <c r="AB43" i="25" s="1"/>
  <c r="R47" i="25"/>
  <c r="R48" i="25" s="1"/>
  <c r="R49" i="25"/>
  <c r="R50" i="25" s="1"/>
  <c r="T45" i="25"/>
  <c r="T46" i="25" s="1"/>
  <c r="T7" i="25"/>
  <c r="G51" i="25"/>
  <c r="G52" i="25" s="1"/>
  <c r="G53" i="25" s="1"/>
  <c r="G55" i="25" s="1"/>
  <c r="G56" i="25" s="1"/>
  <c r="AC64" i="25"/>
  <c r="AC65" i="25" s="1"/>
  <c r="K95" i="25"/>
  <c r="K96" i="25" s="1"/>
  <c r="K97" i="25" s="1"/>
  <c r="K99" i="25" s="1"/>
  <c r="K100" i="25" s="1"/>
  <c r="Y64" i="25"/>
  <c r="Y65" i="25" s="1"/>
  <c r="P26" i="25"/>
  <c r="P27" i="25" s="1"/>
  <c r="P28" i="25" s="1"/>
  <c r="P29" i="25" s="1"/>
  <c r="O26" i="25"/>
  <c r="O27" i="25" s="1"/>
  <c r="O28" i="25" s="1"/>
  <c r="O29" i="25" s="1"/>
  <c r="Q47" i="25"/>
  <c r="Q48" i="25" s="1"/>
  <c r="Q49" i="25"/>
  <c r="Q50" i="25" s="1"/>
  <c r="P90" i="25"/>
  <c r="P91" i="25"/>
  <c r="P92" i="25" s="1"/>
  <c r="P93" i="25" s="1"/>
  <c r="P94" i="25" s="1"/>
  <c r="U67" i="25"/>
  <c r="U9" i="25"/>
  <c r="AA42" i="25"/>
  <c r="AA43" i="25" s="1"/>
  <c r="S47" i="25"/>
  <c r="S48" i="25" s="1"/>
  <c r="S49" i="25"/>
  <c r="S50" i="25" s="1"/>
  <c r="J30" i="25"/>
  <c r="J31" i="25" s="1"/>
  <c r="J32" i="25" s="1"/>
  <c r="J34" i="25" s="1"/>
  <c r="J35" i="25" s="1"/>
  <c r="Q91" i="25"/>
  <c r="Q92" i="25" s="1"/>
  <c r="Q93" i="25"/>
  <c r="Q94" i="25" s="1"/>
  <c r="G95" i="25"/>
  <c r="G96" i="25" s="1"/>
  <c r="G97" i="25" s="1"/>
  <c r="L69" i="25"/>
  <c r="L70" i="25" s="1"/>
  <c r="L71" i="25" s="1"/>
  <c r="L72" i="25" s="1"/>
  <c r="AG42" i="25"/>
  <c r="AG43" i="25" s="1"/>
  <c r="P69" i="25"/>
  <c r="P70" i="25" s="1"/>
  <c r="P71" i="25" s="1"/>
  <c r="P72" i="25" s="1"/>
  <c r="M69" i="25"/>
  <c r="M70" i="25" s="1"/>
  <c r="M71" i="25" s="1"/>
  <c r="M72" i="25" s="1"/>
  <c r="S46" i="25"/>
  <c r="K51" i="25"/>
  <c r="K52" i="25" s="1"/>
  <c r="K53" i="25" s="1"/>
  <c r="K55" i="25" s="1"/>
  <c r="K56" i="25" s="1"/>
  <c r="F95" i="25"/>
  <c r="F96" i="25" s="1"/>
  <c r="F97" i="25" s="1"/>
  <c r="F99" i="25" s="1"/>
  <c r="F100" i="25" s="1"/>
  <c r="M68" i="25"/>
  <c r="N69" i="25"/>
  <c r="N70" i="25" s="1"/>
  <c r="N71" i="25" s="1"/>
  <c r="N72" i="25" s="1"/>
  <c r="N47" i="25"/>
  <c r="N48" i="25" s="1"/>
  <c r="N49" i="25" s="1"/>
  <c r="N50" i="25" s="1"/>
  <c r="J73" i="25"/>
  <c r="J74" i="25" s="1"/>
  <c r="J95" i="25"/>
  <c r="J96" i="25" s="1"/>
  <c r="J97" i="25" s="1"/>
  <c r="J99" i="25" s="1"/>
  <c r="J100" i="25" s="1"/>
  <c r="AD42" i="25"/>
  <c r="AD43" i="25" s="1"/>
  <c r="G33" i="25"/>
  <c r="G36" i="25" s="1"/>
  <c r="G6" i="25" s="1"/>
  <c r="N68" i="25"/>
  <c r="Z64" i="25"/>
  <c r="Z65" i="25" s="1"/>
  <c r="N46" i="25"/>
  <c r="H51" i="25"/>
  <c r="H52" i="25" s="1"/>
  <c r="H53" i="25" s="1"/>
  <c r="H55" i="25" s="1"/>
  <c r="H56" i="25" s="1"/>
  <c r="V7" i="25"/>
  <c r="V45" i="25"/>
  <c r="V46" i="25" s="1"/>
  <c r="R67" i="25"/>
  <c r="R9" i="25"/>
  <c r="Z45" i="25"/>
  <c r="Z7" i="25"/>
  <c r="L47" i="25"/>
  <c r="L48" i="25" s="1"/>
  <c r="L49" i="25" s="1"/>
  <c r="L50" i="25" s="1"/>
  <c r="O69" i="25"/>
  <c r="O70" i="25" s="1"/>
  <c r="O71" i="25" s="1"/>
  <c r="O72" i="25" s="1"/>
  <c r="S67" i="25"/>
  <c r="S68" i="25" s="1"/>
  <c r="S9" i="25"/>
  <c r="W67" i="25"/>
  <c r="W68" i="25" s="1"/>
  <c r="W9" i="25"/>
  <c r="AA64" i="25"/>
  <c r="AA65" i="25" s="1"/>
  <c r="V89" i="25"/>
  <c r="V90" i="25" s="1"/>
  <c r="V11" i="25"/>
  <c r="X64" i="25"/>
  <c r="X65" i="25" s="1"/>
  <c r="W89" i="25"/>
  <c r="W11" i="25"/>
  <c r="U89" i="25"/>
  <c r="U90" i="25" s="1"/>
  <c r="U11" i="25"/>
  <c r="Q69" i="25"/>
  <c r="Q70" i="25" s="1"/>
  <c r="Q71" i="25"/>
  <c r="Q72" i="25" s="1"/>
  <c r="AA86" i="25"/>
  <c r="AA87" i="25" s="1"/>
  <c r="P47" i="25"/>
  <c r="P48" i="25" s="1"/>
  <c r="P49" i="25" s="1"/>
  <c r="P50" i="25" s="1"/>
  <c r="N90" i="25"/>
  <c r="N91" i="25"/>
  <c r="N92" i="25" s="1"/>
  <c r="N93" i="25" s="1"/>
  <c r="N94" i="25" s="1"/>
  <c r="AE86" i="25"/>
  <c r="AE87" i="25" s="1"/>
  <c r="AC86" i="25"/>
  <c r="AC87" i="25" s="1"/>
  <c r="S11" i="25"/>
  <c r="S89" i="25"/>
  <c r="S90" i="25" s="1"/>
  <c r="L91" i="25"/>
  <c r="L92" i="25" s="1"/>
  <c r="L93" i="25" s="1"/>
  <c r="L94" i="25" s="1"/>
  <c r="G73" i="25"/>
  <c r="G74" i="25" s="1"/>
  <c r="G75" i="25" s="1"/>
  <c r="G77" i="25" s="1"/>
  <c r="G78" i="25" s="1"/>
  <c r="X11" i="25"/>
  <c r="X89" i="25"/>
  <c r="X90" i="25" s="1"/>
  <c r="Z86" i="25"/>
  <c r="Z87" i="25" s="1"/>
  <c r="X7" i="25"/>
  <c r="X45" i="25"/>
  <c r="M91" i="25"/>
  <c r="M92" i="25" s="1"/>
  <c r="M93" i="25" s="1"/>
  <c r="M94" i="25" s="1"/>
  <c r="AF86" i="25"/>
  <c r="AF87" i="25" s="1"/>
  <c r="R89" i="25"/>
  <c r="R90" i="25" s="1"/>
  <c r="R11" i="25"/>
  <c r="T11" i="25"/>
  <c r="T89" i="25"/>
  <c r="T90" i="25" s="1"/>
  <c r="V67" i="25"/>
  <c r="V68" i="25" s="1"/>
  <c r="V9" i="25"/>
  <c r="AF42" i="25"/>
  <c r="AF43" i="25" s="1"/>
  <c r="Y89" i="25"/>
  <c r="Y90" i="25" s="1"/>
  <c r="Y11" i="25"/>
  <c r="M90" i="25"/>
  <c r="O46" i="25"/>
  <c r="K30" i="25"/>
  <c r="K31" i="25" s="1"/>
  <c r="K32" i="25" s="1"/>
  <c r="K34" i="25" s="1"/>
  <c r="K35" i="25" s="1"/>
  <c r="AB86" i="25"/>
  <c r="AB87" i="25" s="1"/>
  <c r="J51" i="25"/>
  <c r="J52" i="25" s="1"/>
  <c r="E51" i="25"/>
  <c r="E52" i="25" s="1"/>
  <c r="E53" i="25" s="1"/>
  <c r="E55" i="25" s="1"/>
  <c r="E56" i="25" s="1"/>
  <c r="E46" i="25"/>
  <c r="P33" i="24"/>
  <c r="P34" i="24"/>
  <c r="P35" i="24" s="1"/>
  <c r="P36" i="24" s="1"/>
  <c r="P37" i="24" s="1"/>
  <c r="F33" i="24"/>
  <c r="F34" i="24"/>
  <c r="F35" i="24" s="1"/>
  <c r="F36" i="24" s="1"/>
  <c r="F37" i="24" s="1"/>
  <c r="AA95" i="23"/>
  <c r="U60" i="23"/>
  <c r="U61" i="23" s="1"/>
  <c r="AA67" i="11"/>
  <c r="Z60" i="23"/>
  <c r="Z61" i="23" s="1"/>
  <c r="Z63" i="23" s="1"/>
  <c r="S60" i="23"/>
  <c r="S61" i="23" s="1"/>
  <c r="AN98" i="23"/>
  <c r="AN99" i="23" s="1"/>
  <c r="AN103" i="23" s="1"/>
  <c r="K60" i="23"/>
  <c r="K61" i="23" s="1"/>
  <c r="K63" i="23" s="1"/>
  <c r="O60" i="23"/>
  <c r="O61" i="23" s="1"/>
  <c r="O65" i="23" s="1"/>
  <c r="X163" i="23"/>
  <c r="AC168" i="23"/>
  <c r="H167" i="23"/>
  <c r="AD61" i="14"/>
  <c r="AC64" i="14"/>
  <c r="AC65" i="14" s="1"/>
  <c r="J31" i="21"/>
  <c r="Y34" i="21"/>
  <c r="AH132" i="23"/>
  <c r="AH133" i="23"/>
  <c r="U14" i="21"/>
  <c r="U20" i="21" s="1"/>
  <c r="U17" i="21"/>
  <c r="U11" i="21"/>
  <c r="AF104" i="21"/>
  <c r="N61" i="14"/>
  <c r="N64" i="14" s="1"/>
  <c r="N65" i="14" s="1"/>
  <c r="AF127" i="21"/>
  <c r="AF108" i="21"/>
  <c r="AF241" i="21"/>
  <c r="AF211" i="21"/>
  <c r="AF173" i="21"/>
  <c r="AF279" i="21"/>
  <c r="AF296" i="21"/>
  <c r="AF103" i="21"/>
  <c r="AF292" i="21"/>
  <c r="AF206" i="21"/>
  <c r="AF98" i="21"/>
  <c r="AF202" i="21"/>
  <c r="AF147" i="21"/>
  <c r="AF182" i="21"/>
  <c r="AF164" i="21"/>
  <c r="AF258" i="21"/>
  <c r="AF188" i="21"/>
  <c r="AF146" i="21"/>
  <c r="AF231" i="21"/>
  <c r="AF71" i="21" s="1"/>
  <c r="AF180" i="21"/>
  <c r="Y84" i="21"/>
  <c r="AF301" i="21"/>
  <c r="AF257" i="21"/>
  <c r="Q61" i="14"/>
  <c r="Q64" i="14" s="1"/>
  <c r="F61" i="14"/>
  <c r="AB95" i="23"/>
  <c r="Y77" i="21"/>
  <c r="AR12" i="14"/>
  <c r="Q94" i="14"/>
  <c r="Q95" i="14" s="1"/>
  <c r="Q96" i="14" s="1"/>
  <c r="Q97" i="14" s="1"/>
  <c r="Y83" i="21"/>
  <c r="H163" i="23"/>
  <c r="Z20" i="22"/>
  <c r="Z24" i="22" s="1"/>
  <c r="Z5" i="22" s="1"/>
  <c r="Z7" i="13" s="1"/>
  <c r="N99" i="14"/>
  <c r="N102" i="14" s="1"/>
  <c r="N106" i="14" s="1"/>
  <c r="N108" i="14" s="1"/>
  <c r="N110" i="14" s="1"/>
  <c r="N111" i="14" s="1"/>
  <c r="N113" i="14" s="1"/>
  <c r="Z61" i="14"/>
  <c r="Z64" i="14" s="1"/>
  <c r="Z65" i="14" s="1"/>
  <c r="L163" i="23"/>
  <c r="S61" i="14"/>
  <c r="S64" i="14" s="1"/>
  <c r="AG91" i="14"/>
  <c r="Y61" i="14"/>
  <c r="Y64" i="14" s="1"/>
  <c r="Y65" i="14" s="1"/>
  <c r="Y14" i="21"/>
  <c r="Y20" i="21" s="1"/>
  <c r="AF119" i="21"/>
  <c r="AF191" i="21"/>
  <c r="AF125" i="21"/>
  <c r="AF140" i="21"/>
  <c r="AF130" i="21"/>
  <c r="AF221" i="21"/>
  <c r="AF307" i="21"/>
  <c r="AF253" i="21"/>
  <c r="AF178" i="21"/>
  <c r="AF252" i="21"/>
  <c r="AF264" i="21"/>
  <c r="AF197" i="21"/>
  <c r="AF159" i="21"/>
  <c r="AF291" i="21"/>
  <c r="AF167" i="21"/>
  <c r="AF261" i="21"/>
  <c r="AF145" i="21"/>
  <c r="AF210" i="21"/>
  <c r="AF274" i="21"/>
  <c r="AF107" i="21"/>
  <c r="AF150" i="21"/>
  <c r="AF255" i="21"/>
  <c r="AF132" i="21"/>
  <c r="AF214" i="21"/>
  <c r="J79" i="21"/>
  <c r="AF133" i="21"/>
  <c r="AF162" i="21"/>
  <c r="AF105" i="21"/>
  <c r="AF246" i="21"/>
  <c r="AF205" i="21"/>
  <c r="AF161" i="21"/>
  <c r="AF195" i="21"/>
  <c r="AF165" i="21"/>
  <c r="AF203" i="21"/>
  <c r="AF295" i="21"/>
  <c r="AF109" i="21"/>
  <c r="AF219" i="21"/>
  <c r="AF250" i="21"/>
  <c r="AF97" i="21"/>
  <c r="AF196" i="21"/>
  <c r="AF227" i="21"/>
  <c r="AF302" i="21"/>
  <c r="AF247" i="21"/>
  <c r="AF213" i="21"/>
  <c r="AF248" i="21"/>
  <c r="AF172" i="21"/>
  <c r="AF280" i="21"/>
  <c r="AF256" i="21"/>
  <c r="AF311" i="21"/>
  <c r="AF86" i="21" s="1"/>
  <c r="AF207" i="21"/>
  <c r="AF142" i="21"/>
  <c r="AF288" i="21"/>
  <c r="AF124" i="21"/>
  <c r="AF204" i="21"/>
  <c r="AF293" i="21"/>
  <c r="T132" i="23"/>
  <c r="AF8" i="21"/>
  <c r="AF34" i="21" s="1"/>
  <c r="AF270" i="21"/>
  <c r="AF303" i="21"/>
  <c r="AF208" i="21"/>
  <c r="AF284" i="21"/>
  <c r="AF222" i="21"/>
  <c r="AF112" i="21"/>
  <c r="AF152" i="21"/>
  <c r="AF169" i="21"/>
  <c r="AF273" i="21"/>
  <c r="AF139" i="21"/>
  <c r="AF185" i="21"/>
  <c r="AF278" i="21"/>
  <c r="Y82" i="21"/>
  <c r="Y69" i="21"/>
  <c r="AF155" i="21"/>
  <c r="AF235" i="21"/>
  <c r="AF254" i="21"/>
  <c r="AF217" i="21"/>
  <c r="AF122" i="21"/>
  <c r="AF134" i="21"/>
  <c r="AF123" i="21"/>
  <c r="AF294" i="21"/>
  <c r="AF118" i="21"/>
  <c r="AF175" i="21"/>
  <c r="AF287" i="21"/>
  <c r="AF275" i="21"/>
  <c r="AF154" i="21"/>
  <c r="AF238" i="21"/>
  <c r="AF304" i="21"/>
  <c r="AF129" i="21"/>
  <c r="AF101" i="21"/>
  <c r="AF166" i="21"/>
  <c r="AF170" i="21"/>
  <c r="AF115" i="21"/>
  <c r="AF308" i="21"/>
  <c r="AF126" i="21"/>
  <c r="AF200" i="21"/>
  <c r="AF199" i="21"/>
  <c r="AF96" i="21"/>
  <c r="AF183" i="21"/>
  <c r="AF237" i="21"/>
  <c r="AF121" i="21"/>
  <c r="AF276" i="21"/>
  <c r="AF148" i="21"/>
  <c r="AF201" i="21"/>
  <c r="AF187" i="21"/>
  <c r="AF174" i="21"/>
  <c r="AF114" i="21"/>
  <c r="AF143" i="21"/>
  <c r="AF190" i="21"/>
  <c r="AF249" i="21"/>
  <c r="AF110" i="21"/>
  <c r="AF198" i="21"/>
  <c r="AF277" i="21"/>
  <c r="Y68" i="21"/>
  <c r="AF144" i="21"/>
  <c r="AF93" i="21"/>
  <c r="AF223" i="21"/>
  <c r="AF267" i="21"/>
  <c r="AF212" i="21"/>
  <c r="AF268" i="21"/>
  <c r="AF111" i="21"/>
  <c r="AF168" i="21"/>
  <c r="AF226" i="21"/>
  <c r="AF283" i="21"/>
  <c r="AF128" i="21"/>
  <c r="AF181" i="21"/>
  <c r="AF271" i="21"/>
  <c r="T130" i="23"/>
  <c r="AF242" i="21"/>
  <c r="AF300" i="21"/>
  <c r="AF269" i="21"/>
  <c r="AF106" i="21"/>
  <c r="AF135" i="21"/>
  <c r="AF289" i="21"/>
  <c r="AF151" i="21"/>
  <c r="AF189" i="21"/>
  <c r="AF290" i="21"/>
  <c r="AF263" i="21"/>
  <c r="AF137" i="21"/>
  <c r="AF228" i="21"/>
  <c r="AF282" i="21"/>
  <c r="AF100" i="21"/>
  <c r="AF281" i="21"/>
  <c r="AF163" i="21"/>
  <c r="AF171" i="21"/>
  <c r="AF116" i="21"/>
  <c r="AF138" i="21"/>
  <c r="AF209" i="21"/>
  <c r="AF259" i="21"/>
  <c r="AF95" i="21"/>
  <c r="AF186" i="21"/>
  <c r="AF234" i="21"/>
  <c r="AF99" i="21"/>
  <c r="W69" i="21"/>
  <c r="U70" i="21"/>
  <c r="W77" i="21"/>
  <c r="Y66" i="21"/>
  <c r="Y67" i="21"/>
  <c r="AF192" i="21"/>
  <c r="AF245" i="21"/>
  <c r="Y17" i="21"/>
  <c r="AF266" i="21"/>
  <c r="AF102" i="21"/>
  <c r="AF220" i="21"/>
  <c r="AF236" i="21"/>
  <c r="AF131" i="21"/>
  <c r="AF156" i="21"/>
  <c r="AF184" i="21"/>
  <c r="AF265" i="21"/>
  <c r="AF179" i="21"/>
  <c r="AF160" i="21"/>
  <c r="AF272" i="21"/>
  <c r="AF120" i="21"/>
  <c r="W84" i="21"/>
  <c r="AF176" i="21"/>
  <c r="AF117" i="21"/>
  <c r="AF141" i="21"/>
  <c r="AF299" i="21"/>
  <c r="AF218" i="21"/>
  <c r="AF136" i="21"/>
  <c r="AF153" i="21"/>
  <c r="AF251" i="21"/>
  <c r="AF262" i="21"/>
  <c r="AF149" i="21"/>
  <c r="AF177" i="21"/>
  <c r="AF260" i="21"/>
  <c r="AB58" i="14"/>
  <c r="AB59" i="14" s="1"/>
  <c r="AB60" i="14" s="1"/>
  <c r="AB62" i="14" s="1"/>
  <c r="AB63" i="14" s="1"/>
  <c r="J58" i="14"/>
  <c r="J59" i="14" s="1"/>
  <c r="J60" i="14" s="1"/>
  <c r="J62" i="14" s="1"/>
  <c r="J63" i="14" s="1"/>
  <c r="I62" i="14"/>
  <c r="I63" i="14" s="1"/>
  <c r="I61" i="14"/>
  <c r="K58" i="14"/>
  <c r="K59" i="14" s="1"/>
  <c r="K60" i="14" s="1"/>
  <c r="AO54" i="14"/>
  <c r="AO55" i="14" s="1"/>
  <c r="AO56" i="14" s="1"/>
  <c r="AO57" i="14" s="1"/>
  <c r="P61" i="14"/>
  <c r="P64" i="14" s="1"/>
  <c r="X60" i="14"/>
  <c r="X62" i="14" s="1"/>
  <c r="X63" i="14" s="1"/>
  <c r="W85" i="21"/>
  <c r="T58" i="14"/>
  <c r="T59" i="14" s="1"/>
  <c r="AF61" i="14"/>
  <c r="AF64" i="14" s="1"/>
  <c r="AF65" i="14" s="1"/>
  <c r="F64" i="14"/>
  <c r="F65" i="14" s="1"/>
  <c r="L61" i="14"/>
  <c r="L64" i="14" s="1"/>
  <c r="L65" i="14" s="1"/>
  <c r="BG61" i="14"/>
  <c r="BG64" i="14" s="1"/>
  <c r="BG65" i="14" s="1"/>
  <c r="AA58" i="14"/>
  <c r="AA59" i="14" s="1"/>
  <c r="AA60" i="14" s="1"/>
  <c r="AA62" i="14" s="1"/>
  <c r="AA63" i="14" s="1"/>
  <c r="R58" i="14"/>
  <c r="R59" i="14" s="1"/>
  <c r="R60" i="14" s="1"/>
  <c r="R62" i="14" s="1"/>
  <c r="R63" i="14" s="1"/>
  <c r="AD64" i="14"/>
  <c r="AD65" i="14" s="1"/>
  <c r="Y96" i="14"/>
  <c r="Y97" i="14" s="1"/>
  <c r="W61" i="14"/>
  <c r="W64" i="14" s="1"/>
  <c r="W65" i="14" s="1"/>
  <c r="U61" i="14"/>
  <c r="U64" i="14" s="1"/>
  <c r="AN54" i="14"/>
  <c r="AN55" i="14" s="1"/>
  <c r="AN56" i="14" s="1"/>
  <c r="AN57" i="14" s="1"/>
  <c r="AI58" i="14"/>
  <c r="AI59" i="14" s="1"/>
  <c r="AI60" i="14" s="1"/>
  <c r="AI62" i="14" s="1"/>
  <c r="AI63" i="14" s="1"/>
  <c r="V61" i="14"/>
  <c r="V64" i="14" s="1"/>
  <c r="G61" i="14"/>
  <c r="G64" i="14" s="1"/>
  <c r="G65" i="14" s="1"/>
  <c r="H61" i="14"/>
  <c r="H64" i="14" s="1"/>
  <c r="H65" i="14" s="1"/>
  <c r="AG61" i="14"/>
  <c r="AG64" i="14" s="1"/>
  <c r="AG65" i="14" s="1"/>
  <c r="E58" i="14"/>
  <c r="E59" i="14" s="1"/>
  <c r="AC166" i="23"/>
  <c r="AB93" i="23"/>
  <c r="AE96" i="14"/>
  <c r="AE97" i="14" s="1"/>
  <c r="Y60" i="23"/>
  <c r="Y61" i="23" s="1"/>
  <c r="Y65" i="23" s="1"/>
  <c r="AO96" i="14"/>
  <c r="AO97" i="14" s="1"/>
  <c r="AO101" i="14" s="1"/>
  <c r="AO105" i="14" s="1"/>
  <c r="W164" i="23"/>
  <c r="AH31" i="24"/>
  <c r="U83" i="21"/>
  <c r="U78" i="21"/>
  <c r="U79" i="21" s="1"/>
  <c r="U82" i="21"/>
  <c r="AD24" i="22"/>
  <c r="AD5" i="22" s="1"/>
  <c r="AD7" i="13" s="1"/>
  <c r="AA92" i="23"/>
  <c r="J25" i="21"/>
  <c r="J35" i="21" s="1"/>
  <c r="J36" i="21" s="1"/>
  <c r="AA60" i="23"/>
  <c r="AA61" i="23" s="1"/>
  <c r="AA65" i="23" s="1"/>
  <c r="W83" i="21"/>
  <c r="AL135" i="23"/>
  <c r="AL136" i="23" s="1"/>
  <c r="AL138" i="23" s="1"/>
  <c r="AG24" i="22"/>
  <c r="AG5" i="22" s="1"/>
  <c r="AG7" i="13" s="1"/>
  <c r="U68" i="21"/>
  <c r="W82" i="21"/>
  <c r="V27" i="15"/>
  <c r="V26" i="15"/>
  <c r="W78" i="21"/>
  <c r="U67" i="21"/>
  <c r="Z77" i="21"/>
  <c r="W66" i="21"/>
  <c r="U96" i="14"/>
  <c r="U97" i="14" s="1"/>
  <c r="U101" i="14" s="1"/>
  <c r="U105" i="14" s="1"/>
  <c r="U69" i="21"/>
  <c r="U66" i="21"/>
  <c r="W68" i="21"/>
  <c r="W67" i="21"/>
  <c r="T166" i="23"/>
  <c r="T169" i="23" s="1"/>
  <c r="T170" i="23" s="1"/>
  <c r="H93" i="14"/>
  <c r="H94" i="14"/>
  <c r="H95" i="14" s="1"/>
  <c r="Z94" i="14"/>
  <c r="Z95" i="14" s="1"/>
  <c r="Z93" i="14"/>
  <c r="W91" i="14"/>
  <c r="W92" i="14"/>
  <c r="AB25" i="11"/>
  <c r="S27" i="15"/>
  <c r="AK63" i="23"/>
  <c r="AK67" i="23" s="1"/>
  <c r="AK69" i="23" s="1"/>
  <c r="AK11" i="23" s="1"/>
  <c r="K93" i="14"/>
  <c r="K94" i="14"/>
  <c r="K95" i="14" s="1"/>
  <c r="G94" i="14"/>
  <c r="G95" i="14" s="1"/>
  <c r="G93" i="14"/>
  <c r="S26" i="15"/>
  <c r="R93" i="14"/>
  <c r="R94" i="14"/>
  <c r="R95" i="14" s="1"/>
  <c r="AM96" i="14"/>
  <c r="AM97" i="14" s="1"/>
  <c r="W168" i="23"/>
  <c r="I94" i="14"/>
  <c r="I95" i="14" s="1"/>
  <c r="I93" i="14"/>
  <c r="V94" i="14"/>
  <c r="V95" i="14" s="1"/>
  <c r="V93" i="14"/>
  <c r="AB91" i="14"/>
  <c r="AB92" i="14"/>
  <c r="AA94" i="14"/>
  <c r="AA95" i="14" s="1"/>
  <c r="AA93" i="14"/>
  <c r="M93" i="14"/>
  <c r="M94" i="14"/>
  <c r="M95" i="14" s="1"/>
  <c r="W166" i="23"/>
  <c r="Q40" i="24"/>
  <c r="AH96" i="14"/>
  <c r="AH97" i="14" s="1"/>
  <c r="O93" i="14"/>
  <c r="O94" i="14"/>
  <c r="O95" i="14" s="1"/>
  <c r="L94" i="14"/>
  <c r="L95" i="14" s="1"/>
  <c r="L93" i="14"/>
  <c r="X92" i="14"/>
  <c r="X91" i="14"/>
  <c r="AG93" i="14"/>
  <c r="AG94" i="14"/>
  <c r="AG95" i="14" s="1"/>
  <c r="J93" i="14"/>
  <c r="J94" i="14"/>
  <c r="J95" i="14" s="1"/>
  <c r="P96" i="14"/>
  <c r="P97" i="14" s="1"/>
  <c r="AD94" i="14"/>
  <c r="AD95" i="14" s="1"/>
  <c r="AD93" i="14"/>
  <c r="AC96" i="14"/>
  <c r="AC97" i="14" s="1"/>
  <c r="AF93" i="14"/>
  <c r="AF94" i="14"/>
  <c r="AF95" i="14" s="1"/>
  <c r="T93" i="14"/>
  <c r="T94" i="14"/>
  <c r="T95" i="14" s="1"/>
  <c r="BG96" i="14"/>
  <c r="BG97" i="14" s="1"/>
  <c r="AI93" i="14"/>
  <c r="AI94" i="14"/>
  <c r="AI95" i="14" s="1"/>
  <c r="AN94" i="14"/>
  <c r="AN95" i="14" s="1"/>
  <c r="AN93" i="14"/>
  <c r="AK101" i="14"/>
  <c r="AK105" i="14" s="1"/>
  <c r="AK99" i="14"/>
  <c r="AK102" i="14" s="1"/>
  <c r="AK106" i="14" s="1"/>
  <c r="AL96" i="14"/>
  <c r="AL97" i="14" s="1"/>
  <c r="S93" i="14"/>
  <c r="S94" i="14"/>
  <c r="S95" i="14" s="1"/>
  <c r="F110" i="14"/>
  <c r="F111" i="14" s="1"/>
  <c r="F113" i="14" s="1"/>
  <c r="F115" i="14" s="1"/>
  <c r="L167" i="23"/>
  <c r="Z69" i="21"/>
  <c r="T163" i="23"/>
  <c r="Z134" i="23"/>
  <c r="Z132" i="23"/>
  <c r="L166" i="23"/>
  <c r="AN15" i="22"/>
  <c r="AN18" i="22" s="1"/>
  <c r="AN19" i="22" s="1"/>
  <c r="AF129" i="23"/>
  <c r="Z68" i="21"/>
  <c r="E166" i="23"/>
  <c r="E168" i="23"/>
  <c r="S166" i="23"/>
  <c r="Z70" i="21"/>
  <c r="V39" i="24"/>
  <c r="I33" i="24"/>
  <c r="S167" i="23"/>
  <c r="H166" i="23"/>
  <c r="Q26" i="15"/>
  <c r="AI160" i="23"/>
  <c r="AI158" i="23"/>
  <c r="AI159" i="23" s="1"/>
  <c r="AI166" i="23" s="1"/>
  <c r="AA96" i="23"/>
  <c r="Q129" i="23"/>
  <c r="Q132" i="23"/>
  <c r="Q135" i="23" s="1"/>
  <c r="Q136" i="23" s="1"/>
  <c r="AF133" i="23"/>
  <c r="AF132" i="23"/>
  <c r="AB134" i="23"/>
  <c r="S168" i="23"/>
  <c r="Z66" i="21"/>
  <c r="Z83" i="21"/>
  <c r="Z78" i="21"/>
  <c r="Z67" i="21"/>
  <c r="Z82" i="21"/>
  <c r="E40" i="24"/>
  <c r="E41" i="24" s="1"/>
  <c r="E43" i="24" s="1"/>
  <c r="E39" i="24"/>
  <c r="E130" i="23"/>
  <c r="Y129" i="23"/>
  <c r="AB14" i="15"/>
  <c r="AH8" i="11" s="1"/>
  <c r="AA32" i="24"/>
  <c r="AA33" i="24" s="1"/>
  <c r="AB18" i="15"/>
  <c r="AH10" i="11" s="1"/>
  <c r="AB12" i="15"/>
  <c r="AH7" i="11" s="1"/>
  <c r="BG163" i="23"/>
  <c r="AB20" i="15"/>
  <c r="AH11" i="11" s="1"/>
  <c r="AB30" i="15"/>
  <c r="AB38" i="15" s="1"/>
  <c r="AB39" i="15" s="1"/>
  <c r="AB40" i="15" s="1"/>
  <c r="AB41" i="15" s="1"/>
  <c r="T39" i="24"/>
  <c r="E94" i="14"/>
  <c r="E95" i="14" s="1"/>
  <c r="E93" i="14"/>
  <c r="AB16" i="15"/>
  <c r="AH9" i="11" s="1"/>
  <c r="Y31" i="11"/>
  <c r="AH4" i="11"/>
  <c r="AB8" i="15"/>
  <c r="AH5" i="11" s="1"/>
  <c r="AB10" i="15"/>
  <c r="AH6" i="11" s="1"/>
  <c r="J87" i="21"/>
  <c r="AB9" i="13"/>
  <c r="Q27" i="15"/>
  <c r="E132" i="23"/>
  <c r="X92" i="23"/>
  <c r="E134" i="23"/>
  <c r="W9" i="11"/>
  <c r="W51" i="11" s="1"/>
  <c r="V166" i="23"/>
  <c r="J129" i="23"/>
  <c r="I92" i="23"/>
  <c r="AH97" i="23"/>
  <c r="W92" i="23"/>
  <c r="AA23" i="24"/>
  <c r="AA31" i="24" s="1"/>
  <c r="X96" i="23"/>
  <c r="R40" i="24"/>
  <c r="R41" i="24" s="1"/>
  <c r="R43" i="24" s="1"/>
  <c r="J72" i="21"/>
  <c r="J74" i="21" s="1"/>
  <c r="M33" i="24"/>
  <c r="AM169" i="23"/>
  <c r="AM170" i="23" s="1"/>
  <c r="AM174" i="23" s="1"/>
  <c r="X97" i="23"/>
  <c r="F60" i="23"/>
  <c r="F61" i="23" s="1"/>
  <c r="F63" i="23" s="1"/>
  <c r="E96" i="23"/>
  <c r="AA97" i="23"/>
  <c r="BG167" i="23"/>
  <c r="BG166" i="23"/>
  <c r="S40" i="24"/>
  <c r="S42" i="24" s="1"/>
  <c r="AE26" i="15"/>
  <c r="AH96" i="23"/>
  <c r="AD11" i="21"/>
  <c r="G31" i="24"/>
  <c r="AC31" i="24"/>
  <c r="AE133" i="23"/>
  <c r="AE132" i="23"/>
  <c r="H31" i="24"/>
  <c r="AE27" i="15"/>
  <c r="E60" i="23"/>
  <c r="E61" i="23" s="1"/>
  <c r="E65" i="23" s="1"/>
  <c r="AI11" i="21"/>
  <c r="J132" i="23"/>
  <c r="J133" i="23"/>
  <c r="AB133" i="23"/>
  <c r="K29" i="24"/>
  <c r="K31" i="24" s="1"/>
  <c r="K32" i="24"/>
  <c r="AD85" i="21"/>
  <c r="AQ76" i="14"/>
  <c r="AQ79" i="14" s="1"/>
  <c r="AQ81" i="14" s="1"/>
  <c r="AQ78" i="14"/>
  <c r="AQ77" i="14"/>
  <c r="AQ10" i="14"/>
  <c r="AN65" i="23"/>
  <c r="AN67" i="23" s="1"/>
  <c r="AN69" i="23" s="1"/>
  <c r="AK135" i="23"/>
  <c r="AK136" i="23" s="1"/>
  <c r="AK140" i="23" s="1"/>
  <c r="AN169" i="23"/>
  <c r="AN170" i="23" s="1"/>
  <c r="AN174" i="23" s="1"/>
  <c r="AK169" i="23"/>
  <c r="AK170" i="23" s="1"/>
  <c r="V167" i="23"/>
  <c r="E95" i="23"/>
  <c r="E92" i="23"/>
  <c r="N31" i="24"/>
  <c r="O21" i="22"/>
  <c r="O22" i="22" s="1"/>
  <c r="O63" i="23"/>
  <c r="O67" i="23" s="1"/>
  <c r="O69" i="23" s="1"/>
  <c r="O11" i="23" s="1"/>
  <c r="R60" i="23"/>
  <c r="R61" i="23" s="1"/>
  <c r="R65" i="23" s="1"/>
  <c r="AL65" i="23"/>
  <c r="AL63" i="23"/>
  <c r="AK98" i="23"/>
  <c r="AK99" i="23" s="1"/>
  <c r="Y31" i="24"/>
  <c r="V63" i="23"/>
  <c r="V67" i="23" s="1"/>
  <c r="V69" i="23" s="1"/>
  <c r="V70" i="23" s="1"/>
  <c r="AE130" i="23"/>
  <c r="J60" i="23"/>
  <c r="J61" i="23" s="1"/>
  <c r="J63" i="23" s="1"/>
  <c r="F21" i="22"/>
  <c r="F22" i="22" s="1"/>
  <c r="F24" i="22" s="1"/>
  <c r="F5" i="22" s="1"/>
  <c r="F7" i="13" s="1"/>
  <c r="K96" i="23"/>
  <c r="K95" i="23"/>
  <c r="K97" i="23"/>
  <c r="AM135" i="23"/>
  <c r="AM136" i="23" s="1"/>
  <c r="W38" i="24"/>
  <c r="AC34" i="24"/>
  <c r="AC35" i="24" s="1"/>
  <c r="AC36" i="24" s="1"/>
  <c r="AC37" i="24" s="1"/>
  <c r="AC33" i="24"/>
  <c r="K93" i="23"/>
  <c r="K92" i="23"/>
  <c r="AK59" i="11"/>
  <c r="AC85" i="21"/>
  <c r="O20" i="22"/>
  <c r="I60" i="23"/>
  <c r="I61" i="23" s="1"/>
  <c r="I65" i="23" s="1"/>
  <c r="L60" i="23"/>
  <c r="L61" i="23" s="1"/>
  <c r="L65" i="23" s="1"/>
  <c r="L31" i="24"/>
  <c r="T32" i="15"/>
  <c r="T33" i="15" s="1"/>
  <c r="T34" i="15" s="1"/>
  <c r="T35" i="15" s="1"/>
  <c r="T14" i="15"/>
  <c r="Z8" i="11" s="1"/>
  <c r="T18" i="15"/>
  <c r="Z10" i="11" s="1"/>
  <c r="T12" i="15"/>
  <c r="Z7" i="11" s="1"/>
  <c r="T16" i="15"/>
  <c r="T10" i="15"/>
  <c r="Z6" i="11" s="1"/>
  <c r="T8" i="15"/>
  <c r="Z5" i="11" s="1"/>
  <c r="Z4" i="11"/>
  <c r="T9" i="13"/>
  <c r="T30" i="15"/>
  <c r="T38" i="15" s="1"/>
  <c r="T39" i="15" s="1"/>
  <c r="T40" i="15" s="1"/>
  <c r="T20" i="15"/>
  <c r="Z11" i="11" s="1"/>
  <c r="X288" i="21"/>
  <c r="X247" i="21"/>
  <c r="X116" i="21"/>
  <c r="X299" i="21"/>
  <c r="X95" i="21"/>
  <c r="X93" i="21"/>
  <c r="X220" i="21"/>
  <c r="X221" i="21"/>
  <c r="X189" i="21"/>
  <c r="X196" i="21"/>
  <c r="X145" i="21"/>
  <c r="X148" i="21"/>
  <c r="X108" i="21"/>
  <c r="X143" i="21"/>
  <c r="X270" i="21"/>
  <c r="X218" i="21"/>
  <c r="X102" i="21"/>
  <c r="X279" i="21"/>
  <c r="X125" i="21"/>
  <c r="X283" i="21"/>
  <c r="X174" i="21"/>
  <c r="X201" i="21"/>
  <c r="X107" i="21"/>
  <c r="X101" i="21"/>
  <c r="X98" i="21"/>
  <c r="X96" i="21"/>
  <c r="X149" i="21"/>
  <c r="X110" i="21"/>
  <c r="X259" i="21"/>
  <c r="X197" i="21"/>
  <c r="X302" i="21"/>
  <c r="X263" i="21"/>
  <c r="X291" i="21"/>
  <c r="X252" i="21"/>
  <c r="X219" i="21"/>
  <c r="X162" i="21"/>
  <c r="X121" i="21"/>
  <c r="X126" i="21"/>
  <c r="X135" i="21"/>
  <c r="X133" i="21"/>
  <c r="X124" i="21"/>
  <c r="X274" i="21"/>
  <c r="X311" i="21"/>
  <c r="X86" i="21" s="1"/>
  <c r="X185" i="21"/>
  <c r="X153" i="21"/>
  <c r="X282" i="21"/>
  <c r="X198" i="21"/>
  <c r="X254" i="21"/>
  <c r="X176" i="21"/>
  <c r="X195" i="21"/>
  <c r="X165" i="21"/>
  <c r="X303" i="21"/>
  <c r="X296" i="21"/>
  <c r="X294" i="21"/>
  <c r="X123" i="21"/>
  <c r="X260" i="21"/>
  <c r="X147" i="21"/>
  <c r="X256" i="21"/>
  <c r="X278" i="21"/>
  <c r="X289" i="21"/>
  <c r="X223" i="21"/>
  <c r="X118" i="21"/>
  <c r="X266" i="21"/>
  <c r="X178" i="21"/>
  <c r="X179" i="21"/>
  <c r="X202" i="21"/>
  <c r="X150" i="21"/>
  <c r="X111" i="21"/>
  <c r="X273" i="21"/>
  <c r="X267" i="21"/>
  <c r="X262" i="21"/>
  <c r="X8" i="21"/>
  <c r="X308" i="21"/>
  <c r="X188" i="21"/>
  <c r="X271" i="21"/>
  <c r="X205" i="21"/>
  <c r="X103" i="21"/>
  <c r="X214" i="21"/>
  <c r="X246" i="21"/>
  <c r="X186" i="21"/>
  <c r="X155" i="21"/>
  <c r="X119" i="21"/>
  <c r="X275" i="21"/>
  <c r="X235" i="21"/>
  <c r="X253" i="21"/>
  <c r="X238" i="21"/>
  <c r="X127" i="21"/>
  <c r="X180" i="21"/>
  <c r="X172" i="21"/>
  <c r="X248" i="21"/>
  <c r="X168" i="21"/>
  <c r="X113" i="21"/>
  <c r="X181" i="21"/>
  <c r="X190" i="21"/>
  <c r="X234" i="21"/>
  <c r="X160" i="21"/>
  <c r="X277" i="21"/>
  <c r="X257" i="21"/>
  <c r="X209" i="21"/>
  <c r="X222" i="21"/>
  <c r="X251" i="21"/>
  <c r="X287" i="21"/>
  <c r="X177" i="21"/>
  <c r="X272" i="21"/>
  <c r="X184" i="21"/>
  <c r="X249" i="21"/>
  <c r="X144" i="21"/>
  <c r="X304" i="21"/>
  <c r="X211" i="21"/>
  <c r="X138" i="21"/>
  <c r="X114" i="21"/>
  <c r="X122" i="21"/>
  <c r="X210" i="21"/>
  <c r="X171" i="21"/>
  <c r="X237" i="21"/>
  <c r="X212" i="21"/>
  <c r="X140" i="21"/>
  <c r="X170" i="21"/>
  <c r="X120" i="21"/>
  <c r="X284" i="21"/>
  <c r="X187" i="21"/>
  <c r="X169" i="21"/>
  <c r="X94" i="21"/>
  <c r="X280" i="21"/>
  <c r="X173" i="21"/>
  <c r="X200" i="21"/>
  <c r="X151" i="21"/>
  <c r="X164" i="21"/>
  <c r="X161" i="21"/>
  <c r="X264" i="21"/>
  <c r="X241" i="21"/>
  <c r="X132" i="21"/>
  <c r="X242" i="21"/>
  <c r="X104" i="21"/>
  <c r="X268" i="21"/>
  <c r="X141" i="21"/>
  <c r="X131" i="21"/>
  <c r="X109" i="21"/>
  <c r="X261" i="21"/>
  <c r="X167" i="21"/>
  <c r="X142" i="21"/>
  <c r="X106" i="21"/>
  <c r="X99" i="21"/>
  <c r="X97" i="21"/>
  <c r="X191" i="21"/>
  <c r="X115" i="21"/>
  <c r="X226" i="21"/>
  <c r="X156" i="21"/>
  <c r="X292" i="21"/>
  <c r="X290" i="21"/>
  <c r="X175" i="21"/>
  <c r="X204" i="21"/>
  <c r="X129" i="21"/>
  <c r="X146" i="21"/>
  <c r="X136" i="21"/>
  <c r="X134" i="21"/>
  <c r="X217" i="21"/>
  <c r="X307" i="21"/>
  <c r="X183" i="21"/>
  <c r="X112" i="21"/>
  <c r="X258" i="21"/>
  <c r="X255" i="21"/>
  <c r="X166" i="21"/>
  <c r="X130" i="21"/>
  <c r="X154" i="21"/>
  <c r="X300" i="21"/>
  <c r="X295" i="21"/>
  <c r="X293" i="21"/>
  <c r="X100" i="21"/>
  <c r="X152" i="21"/>
  <c r="X139" i="21"/>
  <c r="X105" i="21"/>
  <c r="X269" i="21"/>
  <c r="X203" i="21"/>
  <c r="X301" i="21"/>
  <c r="X231" i="21"/>
  <c r="X71" i="21" s="1"/>
  <c r="X163" i="21"/>
  <c r="X199" i="21"/>
  <c r="X276" i="21"/>
  <c r="X250" i="21"/>
  <c r="X228" i="21"/>
  <c r="X245" i="21"/>
  <c r="X182" i="21"/>
  <c r="X117" i="21"/>
  <c r="X236" i="21"/>
  <c r="X159" i="21"/>
  <c r="X281" i="21"/>
  <c r="X137" i="21"/>
  <c r="X192" i="21"/>
  <c r="X128" i="21"/>
  <c r="X206" i="21"/>
  <c r="X227" i="21"/>
  <c r="X207" i="21"/>
  <c r="X213" i="21"/>
  <c r="X265" i="21"/>
  <c r="X208" i="21"/>
  <c r="AN135" i="23"/>
  <c r="AN136" i="23" s="1"/>
  <c r="AI23" i="24"/>
  <c r="AG60" i="23"/>
  <c r="AG61" i="23" s="1"/>
  <c r="AG63" i="23" s="1"/>
  <c r="AL98" i="23"/>
  <c r="AL99" i="23" s="1"/>
  <c r="AL169" i="23"/>
  <c r="AL170" i="23" s="1"/>
  <c r="J31" i="24"/>
  <c r="I96" i="23"/>
  <c r="T98" i="23"/>
  <c r="T99" i="23" s="1"/>
  <c r="T101" i="23" s="1"/>
  <c r="AM63" i="23"/>
  <c r="AM65" i="23"/>
  <c r="AC78" i="21"/>
  <c r="I97" i="23"/>
  <c r="BG129" i="23"/>
  <c r="BG130" i="23"/>
  <c r="AM98" i="23"/>
  <c r="AM99" i="23" s="1"/>
  <c r="Z65" i="23"/>
  <c r="BG132" i="23"/>
  <c r="BG133" i="23"/>
  <c r="BG134" i="23"/>
  <c r="AF29" i="24"/>
  <c r="AF31" i="24" s="1"/>
  <c r="AF32" i="24"/>
  <c r="AR11" i="14"/>
  <c r="AR69" i="14"/>
  <c r="N60" i="23"/>
  <c r="N61" i="23" s="1"/>
  <c r="N65" i="23" s="1"/>
  <c r="AD31" i="24"/>
  <c r="AI85" i="21"/>
  <c r="AI14" i="21"/>
  <c r="AI20" i="21" s="1"/>
  <c r="AI17" i="21"/>
  <c r="U133" i="23"/>
  <c r="U134" i="23"/>
  <c r="U132" i="23"/>
  <c r="N134" i="23"/>
  <c r="N133" i="23"/>
  <c r="N132" i="23"/>
  <c r="S63" i="23"/>
  <c r="S65" i="23"/>
  <c r="AF164" i="23"/>
  <c r="AF163" i="23"/>
  <c r="U163" i="23"/>
  <c r="U164" i="23"/>
  <c r="J33" i="24"/>
  <c r="J34" i="24"/>
  <c r="J35" i="24" s="1"/>
  <c r="J36" i="24" s="1"/>
  <c r="J37" i="24" s="1"/>
  <c r="O92" i="23"/>
  <c r="O93" i="23"/>
  <c r="U92" i="23"/>
  <c r="U93" i="23"/>
  <c r="BG97" i="23"/>
  <c r="BG95" i="23"/>
  <c r="BG96" i="23"/>
  <c r="AH60" i="23"/>
  <c r="AH61" i="23" s="1"/>
  <c r="G164" i="23"/>
  <c r="G163" i="23"/>
  <c r="P164" i="23"/>
  <c r="P163" i="23"/>
  <c r="AH164" i="23"/>
  <c r="AH163" i="23"/>
  <c r="N163" i="23"/>
  <c r="N164" i="23"/>
  <c r="AG133" i="23"/>
  <c r="AG132" i="23"/>
  <c r="AG134" i="23"/>
  <c r="AF167" i="23"/>
  <c r="AF168" i="23"/>
  <c r="AF166" i="23"/>
  <c r="Q163" i="23"/>
  <c r="Q164" i="23"/>
  <c r="Y135" i="23"/>
  <c r="Y136" i="23" s="1"/>
  <c r="S21" i="22"/>
  <c r="S22" i="22" s="1"/>
  <c r="X60" i="23"/>
  <c r="X61" i="23" s="1"/>
  <c r="R168" i="23"/>
  <c r="R167" i="23"/>
  <c r="R166" i="23"/>
  <c r="AE60" i="23"/>
  <c r="AE61" i="23" s="1"/>
  <c r="AI91" i="23"/>
  <c r="AI89" i="23"/>
  <c r="AI87" i="23"/>
  <c r="AI88" i="23" s="1"/>
  <c r="O166" i="23"/>
  <c r="O168" i="23"/>
  <c r="O167" i="23"/>
  <c r="AA167" i="23"/>
  <c r="AA168" i="23"/>
  <c r="AA166" i="23"/>
  <c r="AD60" i="23"/>
  <c r="AD61" i="23" s="1"/>
  <c r="G167" i="23"/>
  <c r="H96" i="23"/>
  <c r="H95" i="23"/>
  <c r="H97" i="23"/>
  <c r="K134" i="23"/>
  <c r="K133" i="23"/>
  <c r="K132" i="23"/>
  <c r="Q168" i="23"/>
  <c r="Q167" i="23"/>
  <c r="Q166" i="23"/>
  <c r="O133" i="23"/>
  <c r="O132" i="23"/>
  <c r="O134" i="23"/>
  <c r="AA164" i="23"/>
  <c r="AA163" i="23"/>
  <c r="AD34" i="24"/>
  <c r="AD35" i="24" s="1"/>
  <c r="AD36" i="24" s="1"/>
  <c r="AD37" i="24" s="1"/>
  <c r="AD33" i="24"/>
  <c r="BG93" i="23"/>
  <c r="BG92" i="23"/>
  <c r="G166" i="23"/>
  <c r="G168" i="23"/>
  <c r="I130" i="23"/>
  <c r="I129" i="23"/>
  <c r="G93" i="23"/>
  <c r="G92" i="23"/>
  <c r="H93" i="23"/>
  <c r="H92" i="23"/>
  <c r="N167" i="23"/>
  <c r="N166" i="23"/>
  <c r="N168" i="23"/>
  <c r="AG130" i="23"/>
  <c r="AG129" i="23"/>
  <c r="L134" i="23"/>
  <c r="L132" i="23"/>
  <c r="L133" i="23"/>
  <c r="O130" i="23"/>
  <c r="O129" i="23"/>
  <c r="Z96" i="23"/>
  <c r="Z95" i="23"/>
  <c r="Z97" i="23"/>
  <c r="Q21" i="22"/>
  <c r="Q22" i="22" s="1"/>
  <c r="Q24" i="22" s="1"/>
  <c r="Q5" i="22" s="1"/>
  <c r="Q7" i="13" s="1"/>
  <c r="T135" i="23"/>
  <c r="T136" i="23" s="1"/>
  <c r="Y163" i="23"/>
  <c r="Y164" i="23"/>
  <c r="R164" i="23"/>
  <c r="R163" i="23"/>
  <c r="AE31" i="24"/>
  <c r="O163" i="23"/>
  <c r="O164" i="23"/>
  <c r="AD163" i="23"/>
  <c r="AD164" i="23"/>
  <c r="I132" i="23"/>
  <c r="I134" i="23"/>
  <c r="I133" i="23"/>
  <c r="Y96" i="23"/>
  <c r="Y95" i="23"/>
  <c r="Y97" i="23"/>
  <c r="L130" i="23"/>
  <c r="L129" i="23"/>
  <c r="AD97" i="23"/>
  <c r="AD96" i="23"/>
  <c r="AD95" i="23"/>
  <c r="AD168" i="23"/>
  <c r="AD167" i="23"/>
  <c r="AD166" i="23"/>
  <c r="G95" i="23"/>
  <c r="G96" i="23"/>
  <c r="G97" i="23"/>
  <c r="F133" i="23"/>
  <c r="F134" i="23"/>
  <c r="F132" i="23"/>
  <c r="N130" i="23"/>
  <c r="N129" i="23"/>
  <c r="J93" i="23"/>
  <c r="J92" i="23"/>
  <c r="AB163" i="23"/>
  <c r="AB164" i="23"/>
  <c r="AD93" i="23"/>
  <c r="AD92" i="23"/>
  <c r="Z92" i="23"/>
  <c r="Z93" i="23"/>
  <c r="Y168" i="23"/>
  <c r="Y167" i="23"/>
  <c r="Y166" i="23"/>
  <c r="L34" i="24"/>
  <c r="L35" i="24" s="1"/>
  <c r="L36" i="24" s="1"/>
  <c r="L37" i="24" s="1"/>
  <c r="L33" i="24"/>
  <c r="Q96" i="23"/>
  <c r="Q97" i="23"/>
  <c r="Q95" i="23"/>
  <c r="F130" i="23"/>
  <c r="F129" i="23"/>
  <c r="Y92" i="23"/>
  <c r="Y93" i="23"/>
  <c r="AH166" i="23"/>
  <c r="AH167" i="23"/>
  <c r="AH168" i="23"/>
  <c r="U167" i="23"/>
  <c r="U168" i="23"/>
  <c r="U166" i="23"/>
  <c r="W134" i="23"/>
  <c r="W132" i="23"/>
  <c r="W133" i="23"/>
  <c r="I164" i="23"/>
  <c r="I163" i="23"/>
  <c r="W98" i="23"/>
  <c r="W99" i="23" s="1"/>
  <c r="AC60" i="23"/>
  <c r="AC61" i="23" s="1"/>
  <c r="P95" i="23"/>
  <c r="P97" i="23"/>
  <c r="P96" i="23"/>
  <c r="AF60" i="23"/>
  <c r="AF61" i="23" s="1"/>
  <c r="Q92" i="23"/>
  <c r="Q93" i="23"/>
  <c r="AA134" i="23"/>
  <c r="AA133" i="23"/>
  <c r="AA132" i="23"/>
  <c r="G65" i="23"/>
  <c r="G63" i="23"/>
  <c r="J164" i="23"/>
  <c r="J163" i="23"/>
  <c r="M167" i="23"/>
  <c r="M168" i="23"/>
  <c r="M166" i="23"/>
  <c r="U129" i="23"/>
  <c r="U130" i="23"/>
  <c r="H33" i="24"/>
  <c r="H34" i="24"/>
  <c r="H35" i="24" s="1"/>
  <c r="H36" i="24" s="1"/>
  <c r="H37" i="24" s="1"/>
  <c r="AB166" i="23"/>
  <c r="AB167" i="23"/>
  <c r="AB168" i="23"/>
  <c r="G33" i="24"/>
  <c r="G34" i="24"/>
  <c r="G35" i="24" s="1"/>
  <c r="G36" i="24" s="1"/>
  <c r="G37" i="24" s="1"/>
  <c r="M95" i="23"/>
  <c r="M97" i="23"/>
  <c r="M96" i="23"/>
  <c r="I168" i="23"/>
  <c r="I166" i="23"/>
  <c r="I167" i="23"/>
  <c r="P92" i="23"/>
  <c r="P93" i="23"/>
  <c r="AD130" i="23"/>
  <c r="AD129" i="23"/>
  <c r="AA130" i="23"/>
  <c r="AA129" i="23"/>
  <c r="AG164" i="23"/>
  <c r="AG163" i="23"/>
  <c r="AE163" i="23"/>
  <c r="AE164" i="23"/>
  <c r="W130" i="23"/>
  <c r="W129" i="23"/>
  <c r="AI57" i="23"/>
  <c r="AI59" i="23"/>
  <c r="AI58" i="23"/>
  <c r="Q60" i="23"/>
  <c r="Q61" i="23" s="1"/>
  <c r="M93" i="23"/>
  <c r="M92" i="23"/>
  <c r="P133" i="23"/>
  <c r="P132" i="23"/>
  <c r="P134" i="23"/>
  <c r="F164" i="23"/>
  <c r="F163" i="23"/>
  <c r="AC134" i="23"/>
  <c r="AC132" i="23"/>
  <c r="AC133" i="23"/>
  <c r="R97" i="23"/>
  <c r="AG168" i="23"/>
  <c r="AG166" i="23"/>
  <c r="AG167" i="23"/>
  <c r="M129" i="23"/>
  <c r="M130" i="23"/>
  <c r="F92" i="23"/>
  <c r="F93" i="23"/>
  <c r="W60" i="23"/>
  <c r="W61" i="23" s="1"/>
  <c r="T41" i="24"/>
  <c r="T42" i="24"/>
  <c r="P130" i="23"/>
  <c r="P129" i="23"/>
  <c r="F168" i="23"/>
  <c r="F167" i="23"/>
  <c r="F166" i="23"/>
  <c r="AC130" i="23"/>
  <c r="AC129" i="23"/>
  <c r="K163" i="23"/>
  <c r="K164" i="23"/>
  <c r="R93" i="23"/>
  <c r="R92" i="23"/>
  <c r="AD132" i="23"/>
  <c r="AD134" i="23"/>
  <c r="AD133" i="23"/>
  <c r="M134" i="23"/>
  <c r="M132" i="23"/>
  <c r="M133" i="23"/>
  <c r="AE168" i="23"/>
  <c r="AE166" i="23"/>
  <c r="AE167" i="23"/>
  <c r="K129" i="23"/>
  <c r="K130" i="23"/>
  <c r="AI54" i="23"/>
  <c r="AI55" i="23"/>
  <c r="Y33" i="24"/>
  <c r="Y34" i="24"/>
  <c r="Y35" i="24" s="1"/>
  <c r="Y36" i="24" s="1"/>
  <c r="Y37" i="24" s="1"/>
  <c r="AE97" i="23"/>
  <c r="AE96" i="23"/>
  <c r="AE95" i="23"/>
  <c r="S97" i="23"/>
  <c r="S96" i="23"/>
  <c r="S95" i="23"/>
  <c r="R129" i="23"/>
  <c r="R130" i="23"/>
  <c r="Z164" i="23"/>
  <c r="Z163" i="23"/>
  <c r="H132" i="23"/>
  <c r="H133" i="23"/>
  <c r="H134" i="23"/>
  <c r="K166" i="23"/>
  <c r="K167" i="23"/>
  <c r="K168" i="23"/>
  <c r="R96" i="23"/>
  <c r="R95" i="23"/>
  <c r="AI124" i="23"/>
  <c r="AI125" i="23" s="1"/>
  <c r="AI126" i="23"/>
  <c r="AI128" i="23"/>
  <c r="G133" i="23"/>
  <c r="G132" i="23"/>
  <c r="G134" i="23"/>
  <c r="S134" i="23"/>
  <c r="S133" i="23"/>
  <c r="S132" i="23"/>
  <c r="U96" i="23"/>
  <c r="U95" i="23"/>
  <c r="U97" i="23"/>
  <c r="AI27" i="24"/>
  <c r="Q42" i="24"/>
  <c r="Q41" i="24"/>
  <c r="V130" i="23"/>
  <c r="V129" i="23"/>
  <c r="V96" i="23"/>
  <c r="V97" i="23"/>
  <c r="V95" i="23"/>
  <c r="AH34" i="24"/>
  <c r="AH35" i="24" s="1"/>
  <c r="AH36" i="24" s="1"/>
  <c r="AH37" i="24" s="1"/>
  <c r="AH33" i="24"/>
  <c r="Z168" i="23"/>
  <c r="Z167" i="23"/>
  <c r="Z166" i="23"/>
  <c r="H130" i="23"/>
  <c r="H129" i="23"/>
  <c r="N95" i="23"/>
  <c r="N97" i="23"/>
  <c r="N96" i="23"/>
  <c r="L93" i="23"/>
  <c r="L92" i="23"/>
  <c r="N34" i="24"/>
  <c r="N35" i="24" s="1"/>
  <c r="N36" i="24" s="1"/>
  <c r="N37" i="24" s="1"/>
  <c r="N33" i="24"/>
  <c r="G130" i="23"/>
  <c r="G129" i="23"/>
  <c r="AG96" i="23"/>
  <c r="AG97" i="23"/>
  <c r="AG95" i="23"/>
  <c r="M163" i="23"/>
  <c r="M164" i="23"/>
  <c r="X130" i="23"/>
  <c r="X129" i="23"/>
  <c r="P166" i="23"/>
  <c r="P167" i="23"/>
  <c r="P168" i="23"/>
  <c r="U40" i="24"/>
  <c r="U39" i="24"/>
  <c r="M60" i="23"/>
  <c r="M61" i="23" s="1"/>
  <c r="AC93" i="23"/>
  <c r="AC92" i="23"/>
  <c r="AF97" i="23"/>
  <c r="AF95" i="23"/>
  <c r="AF96" i="23"/>
  <c r="AE92" i="23"/>
  <c r="AE93" i="23"/>
  <c r="P60" i="23"/>
  <c r="P61" i="23" s="1"/>
  <c r="S92" i="23"/>
  <c r="S93" i="23"/>
  <c r="V93" i="23"/>
  <c r="V92" i="23"/>
  <c r="X134" i="23"/>
  <c r="X133" i="23"/>
  <c r="X132" i="23"/>
  <c r="R133" i="23"/>
  <c r="R134" i="23"/>
  <c r="R132" i="23"/>
  <c r="N93" i="23"/>
  <c r="N92" i="23"/>
  <c r="AB60" i="23"/>
  <c r="AB61" i="23" s="1"/>
  <c r="L96" i="23"/>
  <c r="L97" i="23"/>
  <c r="L95" i="23"/>
  <c r="X169" i="23"/>
  <c r="X170" i="23" s="1"/>
  <c r="H60" i="23"/>
  <c r="H61" i="23" s="1"/>
  <c r="AG92" i="23"/>
  <c r="AG93" i="23"/>
  <c r="J96" i="23"/>
  <c r="J95" i="23"/>
  <c r="J97" i="23"/>
  <c r="F96" i="23"/>
  <c r="F97" i="23"/>
  <c r="F95" i="23"/>
  <c r="O96" i="23"/>
  <c r="O97" i="23"/>
  <c r="O95" i="23"/>
  <c r="BG60" i="23"/>
  <c r="BG61" i="23" s="1"/>
  <c r="S130" i="23"/>
  <c r="S129" i="23"/>
  <c r="BG38" i="24"/>
  <c r="AC97" i="23"/>
  <c r="AC96" i="23"/>
  <c r="AC95" i="23"/>
  <c r="V133" i="23"/>
  <c r="V134" i="23"/>
  <c r="V132" i="23"/>
  <c r="AF92" i="23"/>
  <c r="AF93" i="23"/>
  <c r="AI164" i="23"/>
  <c r="AI163" i="23"/>
  <c r="T60" i="23"/>
  <c r="T61" i="23" s="1"/>
  <c r="J166" i="23"/>
  <c r="J167" i="23"/>
  <c r="J168" i="23"/>
  <c r="V42" i="24"/>
  <c r="V41" i="24"/>
  <c r="V43" i="24" s="1"/>
  <c r="U63" i="23"/>
  <c r="U65" i="23"/>
  <c r="AB17" i="21"/>
  <c r="AB11" i="21"/>
  <c r="AB14" i="21"/>
  <c r="AB20" i="21" s="1"/>
  <c r="AB28" i="21" s="1"/>
  <c r="K85" i="21"/>
  <c r="K78" i="21"/>
  <c r="AI70" i="21"/>
  <c r="AF24" i="22"/>
  <c r="AF5" i="22" s="1"/>
  <c r="AF7" i="13" s="1"/>
  <c r="AN33" i="22"/>
  <c r="AN34" i="22" s="1"/>
  <c r="AN36" i="22" s="1"/>
  <c r="AI77" i="21"/>
  <c r="AI78" i="21"/>
  <c r="AI68" i="21"/>
  <c r="AI84" i="21"/>
  <c r="AI83" i="21"/>
  <c r="AI66" i="21"/>
  <c r="AI82" i="21"/>
  <c r="AI69" i="21"/>
  <c r="AI67" i="21"/>
  <c r="L77" i="21"/>
  <c r="K24" i="22"/>
  <c r="K5" i="22" s="1"/>
  <c r="K7" i="13" s="1"/>
  <c r="BI53" i="24"/>
  <c r="BI65" i="24" s="1"/>
  <c r="BH57" i="24"/>
  <c r="BH59" i="24" s="1"/>
  <c r="BH67" i="24" s="1"/>
  <c r="AO169" i="23"/>
  <c r="AO170" i="23" s="1"/>
  <c r="AO174" i="23" s="1"/>
  <c r="AO135" i="23"/>
  <c r="AO136" i="23" s="1"/>
  <c r="AO140" i="23" s="1"/>
  <c r="AQ17" i="14"/>
  <c r="AQ5" i="23"/>
  <c r="AQ16" i="14"/>
  <c r="AQ18" i="14" s="1"/>
  <c r="AQ19" i="14" s="1"/>
  <c r="AQ21" i="14" s="1"/>
  <c r="AP184" i="23"/>
  <c r="AP183" i="23"/>
  <c r="AP185" i="23" s="1"/>
  <c r="AP186" i="23" s="1"/>
  <c r="AO15" i="22"/>
  <c r="AQ6" i="23"/>
  <c r="AP38" i="23"/>
  <c r="AP40" i="23" s="1"/>
  <c r="AP43" i="23"/>
  <c r="AP76" i="23"/>
  <c r="AP42" i="23"/>
  <c r="AP41" i="23"/>
  <c r="AP181" i="23"/>
  <c r="AP113" i="23"/>
  <c r="AP147" i="23"/>
  <c r="AQ4" i="23"/>
  <c r="AO17" i="22"/>
  <c r="AO98" i="23"/>
  <c r="AO99" i="23" s="1"/>
  <c r="AR8" i="14"/>
  <c r="AR5" i="14"/>
  <c r="AR72" i="14" s="1"/>
  <c r="AR7" i="14"/>
  <c r="AR9" i="14"/>
  <c r="AR6" i="14"/>
  <c r="AR73" i="14" s="1"/>
  <c r="AD70" i="21"/>
  <c r="AB78" i="21"/>
  <c r="AE36" i="24"/>
  <c r="AE37" i="24" s="1"/>
  <c r="AE38" i="24" s="1"/>
  <c r="K84" i="21"/>
  <c r="AO11" i="23"/>
  <c r="AO70" i="23"/>
  <c r="AO18" i="24"/>
  <c r="AO19" i="24" s="1"/>
  <c r="AO20" i="24" s="1"/>
  <c r="AO21" i="24" s="1"/>
  <c r="AO25" i="24" s="1"/>
  <c r="AO27" i="24" s="1"/>
  <c r="AO32" i="24" s="1"/>
  <c r="AO6" i="13"/>
  <c r="AU3" i="11" s="1"/>
  <c r="AO31" i="22"/>
  <c r="AP12" i="24"/>
  <c r="AP14" i="24" s="1"/>
  <c r="AP15" i="24" s="1"/>
  <c r="AP13" i="24"/>
  <c r="AS3" i="24"/>
  <c r="AQ5" i="24"/>
  <c r="AP49" i="14"/>
  <c r="AP50" i="14" s="1"/>
  <c r="AQ6" i="24"/>
  <c r="AQ7" i="24"/>
  <c r="AN19" i="24"/>
  <c r="AN20" i="24" s="1"/>
  <c r="AN21" i="24" s="1"/>
  <c r="AN25" i="24" s="1"/>
  <c r="AN27" i="24" s="1"/>
  <c r="BK55" i="24"/>
  <c r="BK56" i="24" s="1"/>
  <c r="BK58" i="24" s="1"/>
  <c r="BK53" i="24"/>
  <c r="BI55" i="24"/>
  <c r="BI56" i="24" s="1"/>
  <c r="BI58" i="24" s="1"/>
  <c r="BH66" i="24"/>
  <c r="BH61" i="24"/>
  <c r="BH65" i="24"/>
  <c r="BJ51" i="24"/>
  <c r="BJ54" i="24"/>
  <c r="BJ49" i="24"/>
  <c r="X39" i="24"/>
  <c r="X40" i="24"/>
  <c r="AK40" i="24"/>
  <c r="AK39" i="24"/>
  <c r="AG39" i="24"/>
  <c r="AG40" i="24"/>
  <c r="Z40" i="24"/>
  <c r="Z39" i="24"/>
  <c r="O36" i="24"/>
  <c r="O37" i="24" s="1"/>
  <c r="O38" i="24" s="1"/>
  <c r="AB36" i="24"/>
  <c r="AB37" i="24" s="1"/>
  <c r="AB38" i="24" s="1"/>
  <c r="I36" i="24"/>
  <c r="I37" i="24" s="1"/>
  <c r="M36" i="24"/>
  <c r="M37" i="24" s="1"/>
  <c r="AT3" i="23"/>
  <c r="AS3" i="18"/>
  <c r="AS3" i="14"/>
  <c r="AP14" i="18"/>
  <c r="AP23" i="18" s="1"/>
  <c r="AP12" i="18"/>
  <c r="AP19" i="18"/>
  <c r="AP21" i="18" s="1"/>
  <c r="AP18" i="18"/>
  <c r="AP20" i="18" s="1"/>
  <c r="AQ16" i="18"/>
  <c r="AQ10" i="18"/>
  <c r="AQ17" i="18"/>
  <c r="AP44" i="14"/>
  <c r="AP13" i="13" s="1"/>
  <c r="AQ3" i="22"/>
  <c r="AQ36" i="14"/>
  <c r="AQ42" i="14"/>
  <c r="AQ47" i="14"/>
  <c r="AP8" i="22"/>
  <c r="AP29" i="22"/>
  <c r="AP30" i="22" s="1"/>
  <c r="AP9" i="22"/>
  <c r="AP27" i="22"/>
  <c r="AP28" i="22"/>
  <c r="AP10" i="22"/>
  <c r="AP7" i="22"/>
  <c r="AR7" i="18"/>
  <c r="AR5" i="18"/>
  <c r="AR4" i="18"/>
  <c r="AQ48" i="14"/>
  <c r="N78" i="21"/>
  <c r="K70" i="21"/>
  <c r="AC17" i="21"/>
  <c r="AD14" i="21"/>
  <c r="AD20" i="21" s="1"/>
  <c r="AD17" i="21"/>
  <c r="K83" i="21"/>
  <c r="K77" i="21"/>
  <c r="K69" i="21"/>
  <c r="L34" i="21"/>
  <c r="K68" i="21"/>
  <c r="K11" i="21"/>
  <c r="K14" i="21"/>
  <c r="K20" i="21" s="1"/>
  <c r="K28" i="21" s="1"/>
  <c r="K66" i="21"/>
  <c r="K67" i="21"/>
  <c r="K82" i="21"/>
  <c r="K17" i="21"/>
  <c r="L14" i="21"/>
  <c r="L20" i="21" s="1"/>
  <c r="L25" i="21" s="1"/>
  <c r="L26" i="21" s="1"/>
  <c r="L17" i="21"/>
  <c r="L83" i="21"/>
  <c r="Y79" i="21"/>
  <c r="AD78" i="21"/>
  <c r="AB68" i="21"/>
  <c r="AB85" i="21"/>
  <c r="AB69" i="21"/>
  <c r="L84" i="21"/>
  <c r="L78" i="21"/>
  <c r="AD77" i="21"/>
  <c r="L69" i="21"/>
  <c r="AD67" i="21"/>
  <c r="AA20" i="22"/>
  <c r="AA24" i="22" s="1"/>
  <c r="AA5" i="22" s="1"/>
  <c r="AA7" i="13" s="1"/>
  <c r="AD84" i="21"/>
  <c r="L68" i="21"/>
  <c r="AB83" i="21"/>
  <c r="AB67" i="21"/>
  <c r="AB77" i="21"/>
  <c r="AB84" i="21"/>
  <c r="AB82" i="21"/>
  <c r="AB66" i="21"/>
  <c r="AB70" i="21"/>
  <c r="L67" i="21"/>
  <c r="AD69" i="21"/>
  <c r="L66" i="21"/>
  <c r="L85" i="21"/>
  <c r="AD83" i="21"/>
  <c r="AD68" i="21"/>
  <c r="AD66" i="21"/>
  <c r="L82" i="21"/>
  <c r="N85" i="21"/>
  <c r="Q77" i="21"/>
  <c r="AC84" i="21"/>
  <c r="L70" i="21"/>
  <c r="AD82" i="21"/>
  <c r="AI19" i="22"/>
  <c r="AI20" i="22" s="1"/>
  <c r="AC70" i="21"/>
  <c r="AC69" i="21"/>
  <c r="AC14" i="21"/>
  <c r="AC20" i="21" s="1"/>
  <c r="AC11" i="21"/>
  <c r="Q69" i="21"/>
  <c r="N70" i="21"/>
  <c r="AE85" i="21"/>
  <c r="N84" i="21"/>
  <c r="N68" i="21"/>
  <c r="AH85" i="21"/>
  <c r="AC83" i="21"/>
  <c r="P78" i="21"/>
  <c r="Q11" i="21"/>
  <c r="Q14" i="21"/>
  <c r="Q20" i="21" s="1"/>
  <c r="AC67" i="21"/>
  <c r="Q17" i="21"/>
  <c r="S78" i="21"/>
  <c r="AC66" i="21"/>
  <c r="N69" i="21"/>
  <c r="Q78" i="21"/>
  <c r="AC82" i="21"/>
  <c r="AC68" i="21"/>
  <c r="N77" i="21"/>
  <c r="BK77" i="21"/>
  <c r="Q85" i="21"/>
  <c r="AC77" i="21"/>
  <c r="M78" i="21"/>
  <c r="AO3" i="15"/>
  <c r="AO6" i="15" s="1"/>
  <c r="AO12" i="15" s="1"/>
  <c r="AU7" i="11" s="1"/>
  <c r="AS3" i="21"/>
  <c r="AS7" i="21" s="1"/>
  <c r="AS282" i="21" s="1"/>
  <c r="AN3" i="15"/>
  <c r="AN6" i="15" s="1"/>
  <c r="AR3" i="21"/>
  <c r="AR7" i="21" s="1"/>
  <c r="AI30" i="15"/>
  <c r="AI38" i="15" s="1"/>
  <c r="AI39" i="15" s="1"/>
  <c r="AI40" i="15" s="1"/>
  <c r="AO4" i="11"/>
  <c r="AI8" i="15"/>
  <c r="AO5" i="11" s="1"/>
  <c r="AI10" i="15"/>
  <c r="AO6" i="11" s="1"/>
  <c r="AI12" i="15"/>
  <c r="AO7" i="11" s="1"/>
  <c r="AI14" i="15"/>
  <c r="AO8" i="11" s="1"/>
  <c r="AI16" i="15"/>
  <c r="AO9" i="11" s="1"/>
  <c r="AI18" i="15"/>
  <c r="AO10" i="11" s="1"/>
  <c r="AI20" i="15"/>
  <c r="AO11" i="11" s="1"/>
  <c r="AI9" i="13"/>
  <c r="V78" i="21"/>
  <c r="I85" i="21"/>
  <c r="N66" i="21"/>
  <c r="Q66" i="21"/>
  <c r="N82" i="21"/>
  <c r="Q83" i="21"/>
  <c r="Q82" i="21"/>
  <c r="Q68" i="21"/>
  <c r="Q67" i="21"/>
  <c r="N83" i="21"/>
  <c r="N67" i="21"/>
  <c r="AA85" i="21"/>
  <c r="Q70" i="21"/>
  <c r="N17" i="21"/>
  <c r="N11" i="21"/>
  <c r="S85" i="21"/>
  <c r="N14" i="21"/>
  <c r="N20" i="21" s="1"/>
  <c r="T84" i="21"/>
  <c r="Q84" i="21"/>
  <c r="AH78" i="21"/>
  <c r="R70" i="21"/>
  <c r="BK85" i="21"/>
  <c r="BK84" i="21"/>
  <c r="BK69" i="21"/>
  <c r="BK66" i="21"/>
  <c r="BK67" i="21"/>
  <c r="I69" i="21"/>
  <c r="V77" i="21"/>
  <c r="BK82" i="21"/>
  <c r="I77" i="21"/>
  <c r="V85" i="21"/>
  <c r="BK68" i="21"/>
  <c r="AE70" i="21"/>
  <c r="W31" i="21"/>
  <c r="BK14" i="21"/>
  <c r="BK20" i="21" s="1"/>
  <c r="BK34" i="21"/>
  <c r="BK11" i="21"/>
  <c r="BK17" i="21"/>
  <c r="BM9" i="11"/>
  <c r="BM59" i="11" s="1"/>
  <c r="BG26" i="15"/>
  <c r="BG27" i="15"/>
  <c r="M67" i="21"/>
  <c r="R83" i="21"/>
  <c r="BK70" i="21"/>
  <c r="AH69" i="21"/>
  <c r="Y25" i="21"/>
  <c r="Y35" i="21" s="1"/>
  <c r="Y36" i="21" s="1"/>
  <c r="BK83" i="21"/>
  <c r="BG33" i="15"/>
  <c r="BG34" i="15" s="1"/>
  <c r="BK78" i="21"/>
  <c r="AM162" i="21"/>
  <c r="AM261" i="21"/>
  <c r="AM303" i="21"/>
  <c r="M34" i="21"/>
  <c r="M11" i="21"/>
  <c r="M14" i="21"/>
  <c r="M20" i="21" s="1"/>
  <c r="M17" i="21"/>
  <c r="V67" i="21"/>
  <c r="M77" i="21"/>
  <c r="M83" i="21"/>
  <c r="R34" i="21"/>
  <c r="R14" i="21"/>
  <c r="R11" i="21"/>
  <c r="R17" i="21"/>
  <c r="T67" i="21"/>
  <c r="AE77" i="21"/>
  <c r="AE66" i="21"/>
  <c r="AH84" i="21"/>
  <c r="S77" i="21"/>
  <c r="I78" i="21"/>
  <c r="M70" i="21"/>
  <c r="AE68" i="21"/>
  <c r="AH77" i="21"/>
  <c r="S69" i="21"/>
  <c r="W25" i="21"/>
  <c r="AA78" i="21"/>
  <c r="T66" i="21"/>
  <c r="T77" i="21"/>
  <c r="AG68" i="21"/>
  <c r="AH34" i="21"/>
  <c r="AH17" i="21"/>
  <c r="AH14" i="21"/>
  <c r="AH11" i="21"/>
  <c r="I68" i="21"/>
  <c r="T83" i="21"/>
  <c r="AE69" i="21"/>
  <c r="AG84" i="21"/>
  <c r="AG83" i="21"/>
  <c r="Y28" i="21"/>
  <c r="AA69" i="21"/>
  <c r="I67" i="21"/>
  <c r="V83" i="21"/>
  <c r="V70" i="21"/>
  <c r="M66" i="21"/>
  <c r="R82" i="21"/>
  <c r="R66" i="21"/>
  <c r="T34" i="21"/>
  <c r="T17" i="21"/>
  <c r="T14" i="21"/>
  <c r="T11" i="21"/>
  <c r="T78" i="21"/>
  <c r="T82" i="21"/>
  <c r="AE84" i="21"/>
  <c r="I82" i="21"/>
  <c r="M69" i="21"/>
  <c r="R68" i="21"/>
  <c r="P85" i="21"/>
  <c r="S67" i="21"/>
  <c r="S82" i="21"/>
  <c r="R77" i="21"/>
  <c r="AE82" i="21"/>
  <c r="AG82" i="21"/>
  <c r="AH83" i="21"/>
  <c r="AH68" i="21"/>
  <c r="AA70" i="21"/>
  <c r="R69" i="21"/>
  <c r="T70" i="21"/>
  <c r="AG78" i="21"/>
  <c r="S66" i="21"/>
  <c r="AA34" i="21"/>
  <c r="AA14" i="21"/>
  <c r="AA20" i="21" s="1"/>
  <c r="AA11" i="21"/>
  <c r="AA17" i="21"/>
  <c r="AA82" i="21"/>
  <c r="I84" i="21"/>
  <c r="I66" i="21"/>
  <c r="I14" i="21"/>
  <c r="I20" i="21" s="1"/>
  <c r="I28" i="21" s="1"/>
  <c r="I34" i="21"/>
  <c r="I17" i="21"/>
  <c r="I11" i="21"/>
  <c r="R84" i="21"/>
  <c r="P68" i="21"/>
  <c r="AE78" i="21"/>
  <c r="AE83" i="21"/>
  <c r="AG77" i="21"/>
  <c r="AA83" i="21"/>
  <c r="I70" i="21"/>
  <c r="I83" i="21"/>
  <c r="V34" i="21"/>
  <c r="V14" i="21"/>
  <c r="V20" i="21" s="1"/>
  <c r="V11" i="21"/>
  <c r="V17" i="21"/>
  <c r="V69" i="21"/>
  <c r="V68" i="21"/>
  <c r="M85" i="21"/>
  <c r="T69" i="21"/>
  <c r="S34" i="21"/>
  <c r="S14" i="21"/>
  <c r="S20" i="21" s="1"/>
  <c r="S11" i="21"/>
  <c r="S17" i="21"/>
  <c r="AA66" i="21"/>
  <c r="O78" i="21"/>
  <c r="O83" i="21"/>
  <c r="P70" i="21"/>
  <c r="P34" i="21"/>
  <c r="P17" i="21"/>
  <c r="P11" i="21"/>
  <c r="P14" i="21"/>
  <c r="P20" i="21" s="1"/>
  <c r="AH82" i="21"/>
  <c r="S70" i="21"/>
  <c r="S68" i="21"/>
  <c r="AA68" i="21"/>
  <c r="V84" i="21"/>
  <c r="V82" i="21"/>
  <c r="AE34" i="21"/>
  <c r="AE17" i="21"/>
  <c r="AE14" i="21"/>
  <c r="AE20" i="21" s="1"/>
  <c r="AE28" i="21" s="1"/>
  <c r="AE11" i="21"/>
  <c r="AG70" i="21"/>
  <c r="AA84" i="21"/>
  <c r="AA77" i="21"/>
  <c r="AA67" i="21"/>
  <c r="R78" i="21"/>
  <c r="T85" i="21"/>
  <c r="AG34" i="21"/>
  <c r="AG17" i="21"/>
  <c r="AG14" i="21"/>
  <c r="AG20" i="21" s="1"/>
  <c r="AG11" i="21"/>
  <c r="AG67" i="21"/>
  <c r="AG66" i="21"/>
  <c r="O34" i="21"/>
  <c r="O14" i="21"/>
  <c r="O20" i="21" s="1"/>
  <c r="O11" i="21"/>
  <c r="O17" i="21"/>
  <c r="M84" i="21"/>
  <c r="M82" i="21"/>
  <c r="M68" i="21"/>
  <c r="R67" i="21"/>
  <c r="R85" i="21"/>
  <c r="AH66" i="21"/>
  <c r="P77" i="21"/>
  <c r="T68" i="21"/>
  <c r="AE67" i="21"/>
  <c r="AG85" i="21"/>
  <c r="AG69" i="21"/>
  <c r="AH67" i="21"/>
  <c r="AH70" i="21"/>
  <c r="S84" i="21"/>
  <c r="S83" i="21"/>
  <c r="V66" i="21"/>
  <c r="Z20" i="21"/>
  <c r="Z25" i="21" s="1"/>
  <c r="AM154" i="21"/>
  <c r="AM278" i="21"/>
  <c r="AM105" i="21"/>
  <c r="AM147" i="21"/>
  <c r="AM262" i="21"/>
  <c r="AM206" i="21"/>
  <c r="AM295" i="21"/>
  <c r="AM152" i="21"/>
  <c r="AM183" i="21"/>
  <c r="AM249" i="21"/>
  <c r="AM311" i="21"/>
  <c r="AM86" i="21" s="1"/>
  <c r="AM129" i="21"/>
  <c r="AM146" i="21"/>
  <c r="AM190" i="21"/>
  <c r="AM113" i="21"/>
  <c r="AM139" i="21"/>
  <c r="AM119" i="21"/>
  <c r="AM227" i="21"/>
  <c r="AM180" i="21"/>
  <c r="AM308" i="21"/>
  <c r="AM182" i="21"/>
  <c r="AM125" i="21"/>
  <c r="AM231" i="21"/>
  <c r="AM71" i="21" s="1"/>
  <c r="AM235" i="21"/>
  <c r="AM141" i="21"/>
  <c r="AM289" i="21"/>
  <c r="AM259" i="21"/>
  <c r="AM156" i="21"/>
  <c r="AM277" i="21"/>
  <c r="AM191" i="21"/>
  <c r="AM198" i="21"/>
  <c r="AM186" i="21"/>
  <c r="AM115" i="21"/>
  <c r="AM102" i="21"/>
  <c r="AM187" i="21"/>
  <c r="AM153" i="21"/>
  <c r="AM250" i="21"/>
  <c r="AM300" i="21"/>
  <c r="AM273" i="21"/>
  <c r="AM269" i="21"/>
  <c r="AM201" i="21"/>
  <c r="AM301" i="21"/>
  <c r="AM199" i="21"/>
  <c r="AM247" i="21"/>
  <c r="AM117" i="21"/>
  <c r="AM218" i="21"/>
  <c r="AM304" i="21"/>
  <c r="AM111" i="21"/>
  <c r="AM95" i="21"/>
  <c r="AM171" i="21"/>
  <c r="AM241" i="21"/>
  <c r="AM214" i="21"/>
  <c r="AM123" i="21"/>
  <c r="AM110" i="21"/>
  <c r="AM294" i="21"/>
  <c r="AM93" i="21"/>
  <c r="AM114" i="21"/>
  <c r="AM268" i="21"/>
  <c r="AM212" i="21"/>
  <c r="AM255" i="21"/>
  <c r="AM128" i="21"/>
  <c r="AM143" i="21"/>
  <c r="AM172" i="21"/>
  <c r="AM166" i="21"/>
  <c r="AM192" i="21"/>
  <c r="AM100" i="21"/>
  <c r="AM185" i="21"/>
  <c r="AM287" i="21"/>
  <c r="AM222" i="21"/>
  <c r="AM256" i="21"/>
  <c r="AM116" i="21"/>
  <c r="AM164" i="21"/>
  <c r="AM281" i="21"/>
  <c r="AM217" i="21"/>
  <c r="AM202" i="21"/>
  <c r="AM296" i="21"/>
  <c r="AM219" i="21"/>
  <c r="AM168" i="21"/>
  <c r="AM258" i="21"/>
  <c r="AM253" i="21"/>
  <c r="AM104" i="21"/>
  <c r="AM167" i="21"/>
  <c r="AM170" i="21"/>
  <c r="AM94" i="21"/>
  <c r="AM165" i="21"/>
  <c r="AM284" i="21"/>
  <c r="AM213" i="21"/>
  <c r="AM299" i="21"/>
  <c r="AM124" i="21"/>
  <c r="AM177" i="21"/>
  <c r="AM112" i="21"/>
  <c r="AM263" i="21"/>
  <c r="AM211" i="21"/>
  <c r="AM101" i="21"/>
  <c r="AM130" i="21"/>
  <c r="AM163" i="21"/>
  <c r="AM279" i="21"/>
  <c r="AM134" i="21"/>
  <c r="AM264" i="21"/>
  <c r="AM293" i="21"/>
  <c r="AM184" i="21"/>
  <c r="AM160" i="21"/>
  <c r="AM140" i="21"/>
  <c r="AM223" i="21"/>
  <c r="AM189" i="21"/>
  <c r="AM209" i="21"/>
  <c r="AM126" i="21"/>
  <c r="AM236" i="21"/>
  <c r="AM276" i="21"/>
  <c r="AM145" i="21"/>
  <c r="AM234" i="21"/>
  <c r="AM204" i="21"/>
  <c r="AM131" i="21"/>
  <c r="AM122" i="21"/>
  <c r="AM135" i="21"/>
  <c r="AM267" i="21"/>
  <c r="AM210" i="21"/>
  <c r="AM99" i="21"/>
  <c r="AM149" i="21"/>
  <c r="AM254" i="21"/>
  <c r="AM270" i="21"/>
  <c r="AM288" i="21"/>
  <c r="AM203" i="21"/>
  <c r="AM120" i="21"/>
  <c r="AM133" i="21"/>
  <c r="AM181" i="21"/>
  <c r="AM248" i="21"/>
  <c r="AM272" i="21"/>
  <c r="AM98" i="21"/>
  <c r="AM179" i="21"/>
  <c r="AM271" i="21"/>
  <c r="AM282" i="21"/>
  <c r="AM103" i="21"/>
  <c r="AM221" i="21"/>
  <c r="AM176" i="21"/>
  <c r="AM155" i="21"/>
  <c r="AM173" i="21"/>
  <c r="AM266" i="21"/>
  <c r="AM246" i="21"/>
  <c r="AM142" i="21"/>
  <c r="AM274" i="21"/>
  <c r="AM197" i="21"/>
  <c r="AM108" i="21"/>
  <c r="AM127" i="21"/>
  <c r="AM220" i="21"/>
  <c r="AM132" i="21"/>
  <c r="AM151" i="21"/>
  <c r="AM228" i="21"/>
  <c r="AM275" i="21"/>
  <c r="AM208" i="21"/>
  <c r="AM97" i="21"/>
  <c r="AM169" i="21"/>
  <c r="AM260" i="21"/>
  <c r="AM291" i="21"/>
  <c r="AM121" i="21"/>
  <c r="AM137" i="21"/>
  <c r="AM292" i="21"/>
  <c r="AM107" i="21"/>
  <c r="AM280" i="21"/>
  <c r="AM307" i="21"/>
  <c r="AM252" i="21"/>
  <c r="AM265" i="21"/>
  <c r="AM118" i="21"/>
  <c r="AM175" i="21"/>
  <c r="AM196" i="21"/>
  <c r="AM174" i="21"/>
  <c r="AM144" i="21"/>
  <c r="AM242" i="21"/>
  <c r="AM8" i="21"/>
  <c r="AM34" i="21" s="1"/>
  <c r="AM161" i="21"/>
  <c r="AM283" i="21"/>
  <c r="AM188" i="21"/>
  <c r="AM207" i="21"/>
  <c r="AM96" i="21"/>
  <c r="AM178" i="21"/>
  <c r="AM302" i="21"/>
  <c r="AM257" i="21"/>
  <c r="AM109" i="21"/>
  <c r="AM237" i="21"/>
  <c r="AM245" i="21"/>
  <c r="AM138" i="21"/>
  <c r="AM106" i="21"/>
  <c r="AM290" i="21"/>
  <c r="AM205" i="21"/>
  <c r="AM226" i="21"/>
  <c r="AM150" i="21"/>
  <c r="AM136" i="21"/>
  <c r="AM251" i="21"/>
  <c r="AM195" i="21"/>
  <c r="AM148" i="21"/>
  <c r="AM159" i="21"/>
  <c r="AM238" i="21"/>
  <c r="AL17" i="21"/>
  <c r="AJ17" i="21"/>
  <c r="AK17" i="21"/>
  <c r="AL14" i="21"/>
  <c r="AL11" i="21"/>
  <c r="AJ14" i="21"/>
  <c r="AJ11" i="21"/>
  <c r="AK14" i="21"/>
  <c r="AK11" i="21"/>
  <c r="AL70" i="21"/>
  <c r="AA27" i="15"/>
  <c r="AA26" i="15"/>
  <c r="M27" i="15"/>
  <c r="M26" i="15"/>
  <c r="L27" i="15"/>
  <c r="L26" i="15"/>
  <c r="P26" i="15"/>
  <c r="P27" i="15"/>
  <c r="AC27" i="15"/>
  <c r="AC26" i="15"/>
  <c r="K27" i="15"/>
  <c r="K26" i="15"/>
  <c r="I27" i="15"/>
  <c r="I26" i="15"/>
  <c r="Z27" i="15"/>
  <c r="Z26" i="15"/>
  <c r="O27" i="15"/>
  <c r="O26" i="15"/>
  <c r="N26" i="15"/>
  <c r="N27" i="15"/>
  <c r="AD26" i="15"/>
  <c r="AD27" i="15"/>
  <c r="J26" i="15"/>
  <c r="J27" i="15"/>
  <c r="Y27" i="15"/>
  <c r="Y26" i="15"/>
  <c r="H27" i="15"/>
  <c r="H26" i="15"/>
  <c r="W26" i="15"/>
  <c r="W27" i="15"/>
  <c r="G26" i="15"/>
  <c r="G27" i="15"/>
  <c r="E27" i="15"/>
  <c r="E26" i="15"/>
  <c r="X26" i="15"/>
  <c r="X27" i="15"/>
  <c r="R26" i="15"/>
  <c r="R27" i="15"/>
  <c r="AK78" i="21"/>
  <c r="AK67" i="21"/>
  <c r="AK66" i="21"/>
  <c r="AG26" i="15"/>
  <c r="AG27" i="15"/>
  <c r="AL84" i="21"/>
  <c r="AL85" i="21"/>
  <c r="AL83" i="21"/>
  <c r="AK84" i="21"/>
  <c r="AL77" i="21"/>
  <c r="AJ78" i="21"/>
  <c r="AL68" i="21"/>
  <c r="AH26" i="15"/>
  <c r="AH27" i="15"/>
  <c r="AJ85" i="21"/>
  <c r="AK82" i="21"/>
  <c r="AK77" i="21"/>
  <c r="AL67" i="21"/>
  <c r="AL66" i="21"/>
  <c r="AK83" i="21"/>
  <c r="AL78" i="21"/>
  <c r="AK68" i="21"/>
  <c r="AK85" i="21"/>
  <c r="AL82" i="21"/>
  <c r="AK70" i="21"/>
  <c r="AL69" i="21"/>
  <c r="AK69" i="21"/>
  <c r="AJ66" i="21"/>
  <c r="AJ70" i="21"/>
  <c r="AJ84" i="21"/>
  <c r="AJ67" i="21"/>
  <c r="AJ83" i="21"/>
  <c r="AJ68" i="21"/>
  <c r="AJ69" i="21"/>
  <c r="AF27" i="15"/>
  <c r="AF26" i="15"/>
  <c r="AJ82" i="21"/>
  <c r="AJ77" i="21"/>
  <c r="AI35" i="15"/>
  <c r="Y35" i="15"/>
  <c r="AK69" i="11"/>
  <c r="AE41" i="15"/>
  <c r="AF34" i="15"/>
  <c r="AF35" i="15" s="1"/>
  <c r="AH39" i="15"/>
  <c r="AH40" i="15" s="1"/>
  <c r="X39" i="15"/>
  <c r="X40" i="15" s="1"/>
  <c r="X41" i="15" s="1"/>
  <c r="AC35" i="15"/>
  <c r="AG35" i="15"/>
  <c r="Y39" i="15"/>
  <c r="Y40" i="15" s="1"/>
  <c r="AH35" i="15"/>
  <c r="AA39" i="15"/>
  <c r="AA40" i="15" s="1"/>
  <c r="AA41" i="15" s="1"/>
  <c r="Z39" i="15"/>
  <c r="Z40" i="15" s="1"/>
  <c r="Z41" i="15" s="1"/>
  <c r="AF39" i="15"/>
  <c r="AF40" i="15" s="1"/>
  <c r="AD39" i="15"/>
  <c r="AD40" i="15" s="1"/>
  <c r="AG39" i="15"/>
  <c r="AC39" i="15"/>
  <c r="AC40" i="15" s="1"/>
  <c r="AA35" i="15"/>
  <c r="AD35" i="15"/>
  <c r="R35" i="15"/>
  <c r="E33" i="15"/>
  <c r="E34" i="15" s="1"/>
  <c r="E35" i="15" s="1"/>
  <c r="G39" i="15"/>
  <c r="G40" i="15" s="1"/>
  <c r="G41" i="15" s="1"/>
  <c r="E39" i="15"/>
  <c r="I39" i="15"/>
  <c r="I40" i="15" s="1"/>
  <c r="I41" i="15" s="1"/>
  <c r="H39" i="15"/>
  <c r="H40" i="15" s="1"/>
  <c r="H41" i="15" s="1"/>
  <c r="J35" i="15"/>
  <c r="K39" i="15"/>
  <c r="K40" i="15" s="1"/>
  <c r="P39" i="15"/>
  <c r="N35" i="15"/>
  <c r="K34" i="15"/>
  <c r="K35" i="15" s="1"/>
  <c r="O39" i="15"/>
  <c r="O40" i="15" s="1"/>
  <c r="L35" i="15"/>
  <c r="R39" i="15"/>
  <c r="R40" i="15" s="1"/>
  <c r="J39" i="15"/>
  <c r="L39" i="15"/>
  <c r="V40" i="15"/>
  <c r="V41" i="15" s="1"/>
  <c r="O35" i="15"/>
  <c r="M39" i="15"/>
  <c r="M40" i="15" s="1"/>
  <c r="W39" i="15"/>
  <c r="W40" i="15" s="1"/>
  <c r="W41" i="15" s="1"/>
  <c r="P35" i="15"/>
  <c r="AK31" i="11"/>
  <c r="AK56" i="11"/>
  <c r="AK22" i="11"/>
  <c r="AK137" i="11"/>
  <c r="AK115" i="11"/>
  <c r="AK62" i="11"/>
  <c r="AK51" i="11"/>
  <c r="AK52" i="11"/>
  <c r="Y35" i="11"/>
  <c r="Y75" i="11"/>
  <c r="AK48" i="11"/>
  <c r="Y124" i="11"/>
  <c r="Y132" i="11"/>
  <c r="Y101" i="11"/>
  <c r="Y52" i="11"/>
  <c r="Y66" i="11"/>
  <c r="Y37" i="11"/>
  <c r="Y81" i="11"/>
  <c r="AK88" i="11"/>
  <c r="Y47" i="11"/>
  <c r="Y92" i="11"/>
  <c r="AK121" i="11"/>
  <c r="AK65" i="11"/>
  <c r="AK81" i="11"/>
  <c r="AK131" i="11"/>
  <c r="AK118" i="11"/>
  <c r="AK82" i="11"/>
  <c r="AK32" i="11"/>
  <c r="AK122" i="11"/>
  <c r="AK66" i="11"/>
  <c r="AK58" i="11"/>
  <c r="Y85" i="11"/>
  <c r="AK33" i="11"/>
  <c r="Y49" i="11"/>
  <c r="AK120" i="11"/>
  <c r="AK53" i="11"/>
  <c r="Y25" i="11"/>
  <c r="Y138" i="11"/>
  <c r="AK35" i="11"/>
  <c r="Y91" i="11"/>
  <c r="Y22" i="11"/>
  <c r="Y86" i="11"/>
  <c r="AK26" i="11"/>
  <c r="Y23" i="11"/>
  <c r="Y19" i="11"/>
  <c r="AK30" i="11"/>
  <c r="Y62" i="11"/>
  <c r="AK105" i="11"/>
  <c r="AK135" i="11"/>
  <c r="Y93" i="11"/>
  <c r="Y80" i="11"/>
  <c r="AK38" i="11"/>
  <c r="Y122" i="11"/>
  <c r="Y54" i="11"/>
  <c r="AK49" i="11"/>
  <c r="AK40" i="11"/>
  <c r="Y58" i="11"/>
  <c r="Y100" i="11"/>
  <c r="AK80" i="11"/>
  <c r="AK117" i="11"/>
  <c r="Y83" i="11"/>
  <c r="Y63" i="11"/>
  <c r="Y128" i="11"/>
  <c r="AK76" i="11"/>
  <c r="AK72" i="11"/>
  <c r="Y136" i="11"/>
  <c r="Y34" i="11"/>
  <c r="Y43" i="11"/>
  <c r="Y117" i="11"/>
  <c r="AK87" i="11"/>
  <c r="Y38" i="11"/>
  <c r="Y46" i="11"/>
  <c r="Y61" i="11"/>
  <c r="Y108" i="11"/>
  <c r="Y48" i="11"/>
  <c r="AK47" i="11"/>
  <c r="AK134" i="11"/>
  <c r="Y130" i="11"/>
  <c r="Y95" i="11"/>
  <c r="Y90" i="11"/>
  <c r="AK109" i="11"/>
  <c r="AK93" i="11"/>
  <c r="Y53" i="11"/>
  <c r="Y55" i="11"/>
  <c r="AK108" i="11"/>
  <c r="AK126" i="11"/>
  <c r="Y82" i="11"/>
  <c r="Y133" i="11"/>
  <c r="Y120" i="11"/>
  <c r="Y45" i="11"/>
  <c r="AK21" i="11"/>
  <c r="Y99" i="11"/>
  <c r="Y89" i="11"/>
  <c r="Y36" i="11"/>
  <c r="Y50" i="11"/>
  <c r="AK70" i="11"/>
  <c r="Y64" i="11"/>
  <c r="AK129" i="11"/>
  <c r="Y103" i="11"/>
  <c r="Y42" i="11"/>
  <c r="AK44" i="11"/>
  <c r="Y126" i="11"/>
  <c r="Y107" i="11"/>
  <c r="Y98" i="11"/>
  <c r="AK125" i="11"/>
  <c r="Y110" i="11"/>
  <c r="AK19" i="11"/>
  <c r="AK114" i="11"/>
  <c r="AK74" i="11"/>
  <c r="Y51" i="11"/>
  <c r="Y112" i="11"/>
  <c r="Y72" i="11"/>
  <c r="AK112" i="11"/>
  <c r="AK77" i="11"/>
  <c r="Y73" i="11"/>
  <c r="AK90" i="11"/>
  <c r="AK127" i="11"/>
  <c r="AK20" i="11"/>
  <c r="Y105" i="11"/>
  <c r="Y109" i="11"/>
  <c r="Y123" i="11"/>
  <c r="AK111" i="11"/>
  <c r="AK85" i="11"/>
  <c r="Y106" i="11"/>
  <c r="AB32" i="11"/>
  <c r="AB42" i="11"/>
  <c r="AK128" i="11"/>
  <c r="AA56" i="11"/>
  <c r="AA101" i="11"/>
  <c r="AK95" i="11"/>
  <c r="AK96" i="11"/>
  <c r="AK91" i="11"/>
  <c r="AK83" i="11"/>
  <c r="AK116" i="11"/>
  <c r="AK23" i="11"/>
  <c r="AK27" i="11"/>
  <c r="AK68" i="11"/>
  <c r="AK28" i="11"/>
  <c r="AK130" i="11"/>
  <c r="AK45" i="11"/>
  <c r="AK29" i="11"/>
  <c r="AK132" i="11"/>
  <c r="AK98" i="11"/>
  <c r="AK89" i="11"/>
  <c r="AK124" i="11"/>
  <c r="Y135" i="11"/>
  <c r="Y115" i="11"/>
  <c r="AK71" i="11"/>
  <c r="Y119" i="11"/>
  <c r="Y33" i="11"/>
  <c r="Y41" i="11"/>
  <c r="AK110" i="11"/>
  <c r="AK34" i="11"/>
  <c r="AK100" i="11"/>
  <c r="Y116" i="11"/>
  <c r="AK113" i="11"/>
  <c r="AK84" i="11"/>
  <c r="AK42" i="11"/>
  <c r="Y56" i="11"/>
  <c r="Y57" i="11"/>
  <c r="AK54" i="11"/>
  <c r="AK67" i="11"/>
  <c r="AK123" i="11"/>
  <c r="Y28" i="11"/>
  <c r="AB19" i="11"/>
  <c r="AK75" i="11"/>
  <c r="AK97" i="11"/>
  <c r="Y118" i="11"/>
  <c r="Y96" i="11"/>
  <c r="Y67" i="11"/>
  <c r="AK25" i="11"/>
  <c r="AB110" i="11"/>
  <c r="AJ9" i="11"/>
  <c r="AJ104" i="11" s="1"/>
  <c r="P9" i="11"/>
  <c r="P48" i="11" s="1"/>
  <c r="Q9" i="11"/>
  <c r="AG9" i="11"/>
  <c r="AG117" i="11" s="1"/>
  <c r="K9" i="11"/>
  <c r="K102" i="11" s="1"/>
  <c r="O9" i="11"/>
  <c r="O94" i="11" s="1"/>
  <c r="AD9" i="11"/>
  <c r="AD87" i="11" s="1"/>
  <c r="AM9" i="11"/>
  <c r="AM92" i="11" s="1"/>
  <c r="S9" i="11"/>
  <c r="S53" i="11" s="1"/>
  <c r="U9" i="11"/>
  <c r="U98" i="11" s="1"/>
  <c r="X9" i="11"/>
  <c r="X70" i="11" s="1"/>
  <c r="AL9" i="11"/>
  <c r="AL126" i="11" s="1"/>
  <c r="AF9" i="11"/>
  <c r="AF120" i="11" s="1"/>
  <c r="N9" i="11"/>
  <c r="N77" i="11" s="1"/>
  <c r="R9" i="11"/>
  <c r="R73" i="11" s="1"/>
  <c r="T9" i="11"/>
  <c r="T120" i="11" s="1"/>
  <c r="AE9" i="11"/>
  <c r="AE117" i="11" s="1"/>
  <c r="AN9" i="11"/>
  <c r="AN101" i="11" s="1"/>
  <c r="V9" i="11"/>
  <c r="V64" i="11" s="1"/>
  <c r="M9" i="11"/>
  <c r="M100" i="11" s="1"/>
  <c r="AI9" i="11"/>
  <c r="AI88" i="11" s="1"/>
  <c r="AC9" i="11"/>
  <c r="AC91" i="11" s="1"/>
  <c r="AA51" i="11"/>
  <c r="AA93" i="11"/>
  <c r="AA113" i="11"/>
  <c r="AA35" i="11"/>
  <c r="AA28" i="11"/>
  <c r="L12" i="11"/>
  <c r="L14" i="11" s="1"/>
  <c r="F22" i="15" s="1"/>
  <c r="AA105" i="11"/>
  <c r="AA30" i="11"/>
  <c r="AA55" i="11"/>
  <c r="AA84" i="11"/>
  <c r="AA85" i="11"/>
  <c r="AA32" i="11"/>
  <c r="AA41" i="11"/>
  <c r="AA86" i="11"/>
  <c r="AA45" i="11"/>
  <c r="AA75" i="11"/>
  <c r="AA50" i="11"/>
  <c r="AA22" i="11"/>
  <c r="AA114" i="11"/>
  <c r="AA66" i="11"/>
  <c r="AA38" i="11"/>
  <c r="AA73" i="11"/>
  <c r="AA31" i="11"/>
  <c r="AA44" i="11"/>
  <c r="AA40" i="11"/>
  <c r="AA104" i="11"/>
  <c r="AA46" i="11"/>
  <c r="AA133" i="11"/>
  <c r="AA77" i="11"/>
  <c r="AA83" i="11"/>
  <c r="AA27" i="11"/>
  <c r="AA108" i="11"/>
  <c r="AA21" i="11"/>
  <c r="AA20" i="11"/>
  <c r="AA102" i="11"/>
  <c r="AA70" i="11"/>
  <c r="AA33" i="11"/>
  <c r="AA64" i="11"/>
  <c r="AA121" i="11"/>
  <c r="AA39" i="11"/>
  <c r="AA123" i="11"/>
  <c r="AA72" i="11"/>
  <c r="AA88" i="11"/>
  <c r="AA132" i="11"/>
  <c r="AA117" i="11"/>
  <c r="AA42" i="11"/>
  <c r="AA89" i="11"/>
  <c r="AA134" i="11"/>
  <c r="AA82" i="11"/>
  <c r="AA109" i="11"/>
  <c r="AA19" i="11"/>
  <c r="AA24" i="11"/>
  <c r="AA137" i="11"/>
  <c r="AA118" i="11"/>
  <c r="AA96" i="11"/>
  <c r="AA115" i="11"/>
  <c r="AA80" i="11"/>
  <c r="AA87" i="11"/>
  <c r="AA116" i="11"/>
  <c r="AA36" i="11"/>
  <c r="AA25" i="11"/>
  <c r="AA69" i="11"/>
  <c r="AA130" i="11"/>
  <c r="AA122" i="11"/>
  <c r="AA47" i="11"/>
  <c r="AA99" i="11"/>
  <c r="AA49" i="11"/>
  <c r="AA29" i="11"/>
  <c r="AA90" i="11"/>
  <c r="AA63" i="11"/>
  <c r="AA131" i="11"/>
  <c r="AA91" i="11"/>
  <c r="AA71" i="11"/>
  <c r="AA43" i="11"/>
  <c r="AA127" i="11"/>
  <c r="AA54" i="11"/>
  <c r="AA92" i="11"/>
  <c r="AA112" i="11"/>
  <c r="AA37" i="11"/>
  <c r="AA110" i="11"/>
  <c r="AA119" i="11"/>
  <c r="AA81" i="11"/>
  <c r="AA26" i="11"/>
  <c r="AA23" i="11"/>
  <c r="AA97" i="11"/>
  <c r="AA106" i="11"/>
  <c r="AA68" i="11"/>
  <c r="AA57" i="11"/>
  <c r="AA52" i="11"/>
  <c r="AA65" i="11"/>
  <c r="AA34" i="11"/>
  <c r="AA126" i="11"/>
  <c r="AA128" i="11"/>
  <c r="AA74" i="11"/>
  <c r="AA111" i="11"/>
  <c r="AA53" i="11"/>
  <c r="AA136" i="11"/>
  <c r="AA76" i="11"/>
  <c r="AA129" i="11"/>
  <c r="AA62" i="11"/>
  <c r="AA94" i="11"/>
  <c r="AA124" i="11"/>
  <c r="AA125" i="11"/>
  <c r="AA100" i="11"/>
  <c r="AA138" i="11"/>
  <c r="AA120" i="11"/>
  <c r="AA98" i="11"/>
  <c r="AA95" i="11"/>
  <c r="AA59" i="11"/>
  <c r="AA58" i="11"/>
  <c r="AA60" i="11"/>
  <c r="AA48" i="11"/>
  <c r="AA61" i="11"/>
  <c r="AA103" i="11"/>
  <c r="AA135" i="11"/>
  <c r="AA107" i="11"/>
  <c r="AB70" i="11"/>
  <c r="AB30" i="11"/>
  <c r="AB86" i="11"/>
  <c r="L13" i="11"/>
  <c r="L15" i="11" s="1"/>
  <c r="F23" i="15" s="1"/>
  <c r="F44" i="15" s="1"/>
  <c r="J4" i="21" s="1"/>
  <c r="AB133" i="11"/>
  <c r="AB131" i="11"/>
  <c r="AB94" i="11"/>
  <c r="AB124" i="11"/>
  <c r="AB91" i="11"/>
  <c r="AB92" i="11"/>
  <c r="AB39" i="11"/>
  <c r="AB82" i="11"/>
  <c r="AB96" i="11"/>
  <c r="AB87" i="11"/>
  <c r="AB83" i="11"/>
  <c r="AB50" i="11"/>
  <c r="AB22" i="11"/>
  <c r="AB127" i="11"/>
  <c r="AB37" i="11"/>
  <c r="AB48" i="11"/>
  <c r="AB126" i="11"/>
  <c r="AB81" i="11"/>
  <c r="AB115" i="11"/>
  <c r="AB74" i="11"/>
  <c r="AB33" i="11"/>
  <c r="AB136" i="11"/>
  <c r="AB75" i="11"/>
  <c r="AB62" i="11"/>
  <c r="AB130" i="11"/>
  <c r="AB117" i="11"/>
  <c r="AB103" i="11"/>
  <c r="AB108" i="11"/>
  <c r="AB23" i="11"/>
  <c r="AB59" i="11"/>
  <c r="AB29" i="11"/>
  <c r="AB43" i="11"/>
  <c r="AB54" i="11"/>
  <c r="AB66" i="11"/>
  <c r="AB51" i="11"/>
  <c r="AB41" i="11"/>
  <c r="AB40" i="11"/>
  <c r="AB69" i="11"/>
  <c r="AB128" i="11"/>
  <c r="AB121" i="11"/>
  <c r="AB104" i="11"/>
  <c r="AB100" i="11"/>
  <c r="AB138" i="11"/>
  <c r="AB73" i="11"/>
  <c r="AB84" i="11"/>
  <c r="AB132" i="11"/>
  <c r="AB57" i="11"/>
  <c r="AB80" i="11"/>
  <c r="AB89" i="11"/>
  <c r="AB109" i="11"/>
  <c r="AB93" i="11"/>
  <c r="AB65" i="11"/>
  <c r="AB38" i="11"/>
  <c r="AB44" i="11"/>
  <c r="AB137" i="11"/>
  <c r="AB122" i="11"/>
  <c r="AB98" i="11"/>
  <c r="AB105" i="11"/>
  <c r="AB53" i="11"/>
  <c r="AB116" i="11"/>
  <c r="AB99" i="11"/>
  <c r="AB118" i="11"/>
  <c r="AB68" i="11"/>
  <c r="AB135" i="11"/>
  <c r="AB102" i="11"/>
  <c r="AB21" i="11"/>
  <c r="AB113" i="11"/>
  <c r="AB34" i="11"/>
  <c r="AB27" i="11"/>
  <c r="AB63" i="11"/>
  <c r="AB134" i="11"/>
  <c r="AB20" i="11"/>
  <c r="AB76" i="11"/>
  <c r="AB24" i="11"/>
  <c r="AB72" i="11"/>
  <c r="AB52" i="11"/>
  <c r="AB36" i="11"/>
  <c r="AB125" i="11"/>
  <c r="AB88" i="11"/>
  <c r="AB85" i="11"/>
  <c r="AB61" i="11"/>
  <c r="AB56" i="11"/>
  <c r="AB129" i="11"/>
  <c r="AB114" i="11"/>
  <c r="AB26" i="11"/>
  <c r="AB119" i="11"/>
  <c r="AB60" i="11"/>
  <c r="AB45" i="11"/>
  <c r="AB28" i="11"/>
  <c r="AB47" i="11"/>
  <c r="AB71" i="11"/>
  <c r="AB101" i="11"/>
  <c r="AB49" i="11"/>
  <c r="AB95" i="11"/>
  <c r="AB67" i="11"/>
  <c r="AB31" i="11"/>
  <c r="AB123" i="11"/>
  <c r="AB90" i="11"/>
  <c r="AB58" i="11"/>
  <c r="AB64" i="11"/>
  <c r="AB35" i="11"/>
  <c r="AB97" i="11"/>
  <c r="AB55" i="11"/>
  <c r="AB46" i="11"/>
  <c r="AB111" i="11"/>
  <c r="AB106" i="11"/>
  <c r="AB112" i="11"/>
  <c r="AB77" i="11"/>
  <c r="AB107" i="11"/>
  <c r="AB120" i="11"/>
  <c r="Y44" i="11"/>
  <c r="Y137" i="11"/>
  <c r="Y69" i="11"/>
  <c r="Y65" i="11"/>
  <c r="Y30" i="11"/>
  <c r="Y74" i="11"/>
  <c r="Y114" i="11"/>
  <c r="Y59" i="11"/>
  <c r="Y68" i="11"/>
  <c r="Y26" i="11"/>
  <c r="Y125" i="11"/>
  <c r="Y104" i="11"/>
  <c r="Y29" i="11"/>
  <c r="Y97" i="11"/>
  <c r="Y88" i="11"/>
  <c r="Y32" i="11"/>
  <c r="Y60" i="11"/>
  <c r="Y121" i="11"/>
  <c r="Y84" i="11"/>
  <c r="Y111" i="11"/>
  <c r="Y20" i="11"/>
  <c r="Y39" i="11"/>
  <c r="Y113" i="11"/>
  <c r="Y21" i="11"/>
  <c r="Y76" i="11"/>
  <c r="Y70" i="11"/>
  <c r="Y27" i="11"/>
  <c r="Y40" i="11"/>
  <c r="Y71" i="11"/>
  <c r="Y87" i="11"/>
  <c r="Y131" i="11"/>
  <c r="Y94" i="11"/>
  <c r="Y127" i="11"/>
  <c r="Y77" i="11"/>
  <c r="Y24" i="11"/>
  <c r="Y129" i="11"/>
  <c r="Y134" i="11"/>
  <c r="Y102" i="11"/>
  <c r="AK102" i="11"/>
  <c r="AK119" i="11"/>
  <c r="AK86" i="11"/>
  <c r="AK73" i="11"/>
  <c r="AK36" i="11"/>
  <c r="AK55" i="11"/>
  <c r="AK138" i="11"/>
  <c r="AK37" i="11"/>
  <c r="AK24" i="11"/>
  <c r="AK41" i="11"/>
  <c r="AK99" i="11"/>
  <c r="AK101" i="11"/>
  <c r="AK57" i="11"/>
  <c r="AK106" i="11"/>
  <c r="AK136" i="11"/>
  <c r="AK61" i="11"/>
  <c r="AK107" i="11"/>
  <c r="AK103" i="11"/>
  <c r="AK64" i="11"/>
  <c r="AK63" i="11"/>
  <c r="AK39" i="11"/>
  <c r="AK60" i="11"/>
  <c r="AK94" i="11"/>
  <c r="AK50" i="11"/>
  <c r="AK133" i="11"/>
  <c r="AK104" i="11"/>
  <c r="AK92" i="11"/>
  <c r="AK46" i="11"/>
  <c r="AK43" i="11"/>
  <c r="I18" i="13"/>
  <c r="I6" i="13"/>
  <c r="O3" i="11" s="1"/>
  <c r="O69" i="21" l="1"/>
  <c r="AN6" i="13"/>
  <c r="AT3" i="11" s="1"/>
  <c r="P38" i="24"/>
  <c r="P40" i="24" s="1"/>
  <c r="P69" i="21"/>
  <c r="P67" i="21"/>
  <c r="P84" i="21"/>
  <c r="P82" i="21"/>
  <c r="P66" i="21"/>
  <c r="Q119" i="11"/>
  <c r="AB98" i="23"/>
  <c r="AB99" i="23" s="1"/>
  <c r="AP16" i="13"/>
  <c r="AP17" i="13" s="1"/>
  <c r="AP18" i="13" s="1"/>
  <c r="O70" i="21"/>
  <c r="BF78" i="26"/>
  <c r="BF85" i="26"/>
  <c r="BF95" i="26"/>
  <c r="BF92" i="26"/>
  <c r="BF98" i="26"/>
  <c r="BF83" i="26"/>
  <c r="BF86" i="26"/>
  <c r="BF93" i="26"/>
  <c r="BF87" i="26"/>
  <c r="BF90" i="26"/>
  <c r="BF88" i="26"/>
  <c r="BF82" i="26"/>
  <c r="BF96" i="26"/>
  <c r="BF77" i="26"/>
  <c r="BF94" i="26"/>
  <c r="BF81" i="26"/>
  <c r="BF80" i="26"/>
  <c r="BF79" i="26"/>
  <c r="BF75" i="26"/>
  <c r="BF76" i="26"/>
  <c r="BF97" i="26"/>
  <c r="BF91" i="26"/>
  <c r="BF89" i="26"/>
  <c r="BF84" i="26"/>
  <c r="BF63" i="26"/>
  <c r="BF59" i="26"/>
  <c r="BF56" i="26"/>
  <c r="BF55" i="26"/>
  <c r="BF49" i="26"/>
  <c r="BF66" i="26"/>
  <c r="BF54" i="26"/>
  <c r="BF70" i="26"/>
  <c r="BF47" i="26"/>
  <c r="BF48" i="26"/>
  <c r="BF60" i="26"/>
  <c r="BF64" i="26"/>
  <c r="BF62" i="26"/>
  <c r="BF51" i="26"/>
  <c r="BF61" i="26"/>
  <c r="BF69" i="26"/>
  <c r="BF67" i="26"/>
  <c r="BF50" i="26"/>
  <c r="BF65" i="26"/>
  <c r="BF57" i="26"/>
  <c r="BF58" i="26"/>
  <c r="BF52" i="26"/>
  <c r="BF68" i="26"/>
  <c r="BF53" i="26"/>
  <c r="BC4" i="25"/>
  <c r="BC14" i="25" s="1"/>
  <c r="BI4" i="26" s="1"/>
  <c r="BI3" i="26"/>
  <c r="BH102" i="26"/>
  <c r="BB82" i="25" s="1"/>
  <c r="BB83" i="25" s="1"/>
  <c r="BH45" i="26"/>
  <c r="BB38" i="25" s="1"/>
  <c r="BB39" i="25" s="1"/>
  <c r="BH73" i="26"/>
  <c r="BB60" i="25" s="1"/>
  <c r="BB61" i="25" s="1"/>
  <c r="BH11" i="26"/>
  <c r="BH72" i="26"/>
  <c r="BH44" i="26"/>
  <c r="BH101" i="26"/>
  <c r="BH14" i="26"/>
  <c r="BB17" i="25" s="1"/>
  <c r="BB18" i="25" s="1"/>
  <c r="P39" i="24"/>
  <c r="O85" i="21"/>
  <c r="O77" i="21"/>
  <c r="BF20" i="26"/>
  <c r="BF34" i="26"/>
  <c r="BF40" i="26"/>
  <c r="BF30" i="26"/>
  <c r="BF36" i="26"/>
  <c r="BF22" i="26"/>
  <c r="BF39" i="26"/>
  <c r="BF25" i="26"/>
  <c r="BF38" i="26"/>
  <c r="BF41" i="26"/>
  <c r="BF21" i="26"/>
  <c r="BF42" i="26"/>
  <c r="BF28" i="26"/>
  <c r="BF23" i="26"/>
  <c r="BF33" i="26"/>
  <c r="BF26" i="26"/>
  <c r="BF19" i="26"/>
  <c r="BF37" i="26"/>
  <c r="BF24" i="26"/>
  <c r="BF29" i="26"/>
  <c r="BF35" i="26"/>
  <c r="BF27" i="26"/>
  <c r="BF31" i="26"/>
  <c r="BF32" i="26"/>
  <c r="BF115" i="26"/>
  <c r="BF125" i="26"/>
  <c r="BF126" i="26"/>
  <c r="BF118" i="26"/>
  <c r="BF113" i="26"/>
  <c r="BF121" i="26"/>
  <c r="BF112" i="26"/>
  <c r="BF120" i="26"/>
  <c r="BF109" i="26"/>
  <c r="BF122" i="26"/>
  <c r="BF104" i="26"/>
  <c r="BF114" i="26"/>
  <c r="BF107" i="26"/>
  <c r="BF127" i="26"/>
  <c r="BF108" i="26"/>
  <c r="BF119" i="26"/>
  <c r="BF123" i="26"/>
  <c r="BF111" i="26"/>
  <c r="BF106" i="26"/>
  <c r="BF116" i="26"/>
  <c r="BF105" i="26"/>
  <c r="BF124" i="26"/>
  <c r="BF117" i="26"/>
  <c r="BF110" i="26"/>
  <c r="BE3" i="13"/>
  <c r="BD3" i="25"/>
  <c r="BG5" i="26"/>
  <c r="BA19" i="25"/>
  <c r="BA20" i="25" s="1"/>
  <c r="AC169" i="23"/>
  <c r="AC170" i="23" s="1"/>
  <c r="BE18" i="26"/>
  <c r="BG6" i="26"/>
  <c r="BA40" i="25"/>
  <c r="BA41" i="25" s="1"/>
  <c r="O82" i="21"/>
  <c r="U45" i="25"/>
  <c r="U46" i="25" s="1"/>
  <c r="O66" i="21"/>
  <c r="O72" i="21" s="1"/>
  <c r="O74" i="21" s="1"/>
  <c r="O84" i="21"/>
  <c r="O68" i="21"/>
  <c r="O67" i="21"/>
  <c r="AP14" i="13"/>
  <c r="AP6" i="18"/>
  <c r="BG7" i="26"/>
  <c r="BA62" i="25"/>
  <c r="BA63" i="25" s="1"/>
  <c r="BE103" i="26"/>
  <c r="BE74" i="26"/>
  <c r="BG8" i="26"/>
  <c r="BA84" i="25"/>
  <c r="BA85" i="25" s="1"/>
  <c r="BE46" i="26"/>
  <c r="U87" i="21"/>
  <c r="U25" i="21"/>
  <c r="U35" i="21" s="1"/>
  <c r="U36" i="21" s="1"/>
  <c r="K65" i="23"/>
  <c r="K67" i="23" s="1"/>
  <c r="K69" i="23" s="1"/>
  <c r="H169" i="23"/>
  <c r="H170" i="23" s="1"/>
  <c r="H172" i="23" s="1"/>
  <c r="J98" i="25"/>
  <c r="J101" i="25" s="1"/>
  <c r="J12" i="25" s="1"/>
  <c r="H54" i="25"/>
  <c r="H57" i="25" s="1"/>
  <c r="H8" i="25" s="1"/>
  <c r="AC42" i="25"/>
  <c r="AC43" i="25" s="1"/>
  <c r="AC45" i="25" s="1"/>
  <c r="AC46" i="25" s="1"/>
  <c r="M46" i="25"/>
  <c r="K33" i="25"/>
  <c r="K36" i="25" s="1"/>
  <c r="K6" i="25" s="1"/>
  <c r="F54" i="25"/>
  <c r="F57" i="25" s="1"/>
  <c r="F8" i="25" s="1"/>
  <c r="I54" i="25"/>
  <c r="I57" i="25" s="1"/>
  <c r="I8" i="25" s="1"/>
  <c r="E54" i="25"/>
  <c r="E57" i="25" s="1"/>
  <c r="E8" i="25" s="1"/>
  <c r="H98" i="25"/>
  <c r="H101" i="25" s="1"/>
  <c r="H12" i="25" s="1"/>
  <c r="G76" i="25"/>
  <c r="G79" i="25" s="1"/>
  <c r="G10" i="25" s="1"/>
  <c r="F76" i="25"/>
  <c r="F79" i="25" s="1"/>
  <c r="F10" i="25" s="1"/>
  <c r="K54" i="25"/>
  <c r="K57" i="25" s="1"/>
  <c r="K8" i="25" s="1"/>
  <c r="J33" i="25"/>
  <c r="J36" i="25" s="1"/>
  <c r="J6" i="25" s="1"/>
  <c r="AK64" i="25"/>
  <c r="AK65" i="25" s="1"/>
  <c r="M95" i="25"/>
  <c r="M96" i="25" s="1"/>
  <c r="M97" i="25" s="1"/>
  <c r="M99" i="25" s="1"/>
  <c r="M100" i="25" s="1"/>
  <c r="N51" i="25"/>
  <c r="N52" i="25" s="1"/>
  <c r="N53" i="25" s="1"/>
  <c r="N55" i="25" s="1"/>
  <c r="N56" i="25" s="1"/>
  <c r="K77" i="25"/>
  <c r="K78" i="25" s="1"/>
  <c r="K76" i="25"/>
  <c r="O30" i="25"/>
  <c r="O31" i="25" s="1"/>
  <c r="O32" i="25" s="1"/>
  <c r="O34" i="25" s="1"/>
  <c r="O35" i="25" s="1"/>
  <c r="AM64" i="25"/>
  <c r="AM65" i="25" s="1"/>
  <c r="O73" i="25"/>
  <c r="O74" i="25" s="1"/>
  <c r="N73" i="25"/>
  <c r="N74" i="25" s="1"/>
  <c r="N75" i="25" s="1"/>
  <c r="N77" i="25" s="1"/>
  <c r="N78" i="25" s="1"/>
  <c r="M73" i="25"/>
  <c r="M74" i="25" s="1"/>
  <c r="AO86" i="25"/>
  <c r="AO87" i="25" s="1"/>
  <c r="M51" i="25"/>
  <c r="M52" i="25" s="1"/>
  <c r="M53" i="25" s="1"/>
  <c r="N95" i="25"/>
  <c r="N96" i="25" s="1"/>
  <c r="N97" i="25" s="1"/>
  <c r="G99" i="25"/>
  <c r="G100" i="25" s="1"/>
  <c r="G98" i="25"/>
  <c r="AF7" i="25"/>
  <c r="AF45" i="25"/>
  <c r="T91" i="25"/>
  <c r="T92" i="25" s="1"/>
  <c r="T93" i="25"/>
  <c r="T94" i="25" s="1"/>
  <c r="AC89" i="25"/>
  <c r="AC90" i="25" s="1"/>
  <c r="AC11" i="25"/>
  <c r="AI64" i="25"/>
  <c r="AI65" i="25" s="1"/>
  <c r="Z9" i="25"/>
  <c r="Z67" i="25"/>
  <c r="AG45" i="25"/>
  <c r="AG7" i="25"/>
  <c r="AC67" i="25"/>
  <c r="AC9" i="25"/>
  <c r="T71" i="25"/>
  <c r="T72" i="25" s="1"/>
  <c r="T69" i="25"/>
  <c r="T70" i="25" s="1"/>
  <c r="AN42" i="25"/>
  <c r="AN43" i="25" s="1"/>
  <c r="AK86" i="25"/>
  <c r="AK87" i="25" s="1"/>
  <c r="AA67" i="25"/>
  <c r="AA68" i="25" s="1"/>
  <c r="AA9" i="25"/>
  <c r="T49" i="25"/>
  <c r="T50" i="25" s="1"/>
  <c r="T47" i="25"/>
  <c r="T48" i="25" s="1"/>
  <c r="AG89" i="25"/>
  <c r="AG90" i="25" s="1"/>
  <c r="AG11" i="25"/>
  <c r="Y47" i="25"/>
  <c r="Y48" i="25" s="1"/>
  <c r="Y49" i="25" s="1"/>
  <c r="Y50" i="25" s="1"/>
  <c r="J53" i="25"/>
  <c r="J55" i="25" s="1"/>
  <c r="J56" i="25" s="1"/>
  <c r="U91" i="25"/>
  <c r="U92" i="25" s="1"/>
  <c r="U93" i="25"/>
  <c r="U94" i="25" s="1"/>
  <c r="R51" i="25"/>
  <c r="R52" i="25" s="1"/>
  <c r="R53" i="25" s="1"/>
  <c r="R55" i="25" s="1"/>
  <c r="R56" i="25" s="1"/>
  <c r="AE67" i="25"/>
  <c r="AE68" i="25" s="1"/>
  <c r="AE9" i="25"/>
  <c r="AB9" i="25"/>
  <c r="AB67" i="25"/>
  <c r="AM86" i="25"/>
  <c r="AM87" i="25" s="1"/>
  <c r="G54" i="25"/>
  <c r="G57" i="25" s="1"/>
  <c r="G8" i="25" s="1"/>
  <c r="Y91" i="25"/>
  <c r="Y92" i="25" s="1"/>
  <c r="Y93" i="25" s="1"/>
  <c r="Y94" i="25" s="1"/>
  <c r="AE89" i="25"/>
  <c r="AE90" i="25" s="1"/>
  <c r="AE11" i="25"/>
  <c r="P95" i="25"/>
  <c r="P96" i="25" s="1"/>
  <c r="P97" i="25" s="1"/>
  <c r="P99" i="25" s="1"/>
  <c r="P100" i="25" s="1"/>
  <c r="Q30" i="25"/>
  <c r="Q31" i="25" s="1"/>
  <c r="Q32" i="25" s="1"/>
  <c r="Q34" i="25" s="1"/>
  <c r="Q35" i="25" s="1"/>
  <c r="O51" i="25"/>
  <c r="O52" i="25" s="1"/>
  <c r="O53" i="25" s="1"/>
  <c r="O55" i="25" s="1"/>
  <c r="O56" i="25" s="1"/>
  <c r="AD64" i="25"/>
  <c r="AD65" i="25" s="1"/>
  <c r="X47" i="25"/>
  <c r="X48" i="25" s="1"/>
  <c r="X49" i="25" s="1"/>
  <c r="X50" i="25" s="1"/>
  <c r="Z11" i="25"/>
  <c r="Z89" i="25"/>
  <c r="P51" i="25"/>
  <c r="P52" i="25" s="1"/>
  <c r="W91" i="25"/>
  <c r="W92" i="25" s="1"/>
  <c r="W93" i="25"/>
  <c r="W94" i="25" s="1"/>
  <c r="L51" i="25"/>
  <c r="L52" i="25" s="1"/>
  <c r="Q95" i="25"/>
  <c r="Q96" i="25" s="1"/>
  <c r="Q97" i="25" s="1"/>
  <c r="Q99" i="25" s="1"/>
  <c r="Q100" i="25" s="1"/>
  <c r="S51" i="25"/>
  <c r="S52" i="25" s="1"/>
  <c r="S53" i="25" s="1"/>
  <c r="S55" i="25" s="1"/>
  <c r="S56" i="25" s="1"/>
  <c r="X46" i="25"/>
  <c r="AH86" i="25"/>
  <c r="AH87" i="25" s="1"/>
  <c r="W90" i="25"/>
  <c r="F98" i="25"/>
  <c r="F101" i="25" s="1"/>
  <c r="F12" i="25" s="1"/>
  <c r="AL86" i="25"/>
  <c r="AL87" i="25" s="1"/>
  <c r="H76" i="25"/>
  <c r="H79" i="25" s="1"/>
  <c r="H10" i="25" s="1"/>
  <c r="Q73" i="25"/>
  <c r="Q74" i="25" s="1"/>
  <c r="Q75" i="25" s="1"/>
  <c r="Q77" i="25" s="1"/>
  <c r="Q78" i="25" s="1"/>
  <c r="X67" i="25"/>
  <c r="X68" i="25" s="1"/>
  <c r="X9" i="25"/>
  <c r="Z47" i="25"/>
  <c r="Z48" i="25" s="1"/>
  <c r="Z49" i="25" s="1"/>
  <c r="Z50" i="25" s="1"/>
  <c r="V47" i="25"/>
  <c r="V48" i="25" s="1"/>
  <c r="V49" i="25"/>
  <c r="V50" i="25" s="1"/>
  <c r="AD89" i="25"/>
  <c r="AD90" i="25" s="1"/>
  <c r="AD11" i="25"/>
  <c r="H33" i="25"/>
  <c r="H36" i="25" s="1"/>
  <c r="H6" i="25" s="1"/>
  <c r="R93" i="25"/>
  <c r="R94" i="25" s="1"/>
  <c r="R91" i="25"/>
  <c r="R92" i="25" s="1"/>
  <c r="AF64" i="25"/>
  <c r="AF65" i="25" s="1"/>
  <c r="W69" i="25"/>
  <c r="W70" i="25" s="1"/>
  <c r="W71" i="25"/>
  <c r="W72" i="25" s="1"/>
  <c r="Z46" i="25"/>
  <c r="AK42" i="25"/>
  <c r="AK43" i="25" s="1"/>
  <c r="P30" i="25"/>
  <c r="P31" i="25" s="1"/>
  <c r="AH64" i="25"/>
  <c r="AH65" i="25" s="1"/>
  <c r="AB89" i="25"/>
  <c r="AB90" i="25" s="1"/>
  <c r="AB11" i="25"/>
  <c r="AA45" i="25"/>
  <c r="AA7" i="25"/>
  <c r="I97" i="25"/>
  <c r="I99" i="25" s="1"/>
  <c r="I100" i="25" s="1"/>
  <c r="AJ86" i="25"/>
  <c r="AJ87" i="25" s="1"/>
  <c r="X91" i="25"/>
  <c r="X92" i="25" s="1"/>
  <c r="X93" i="25" s="1"/>
  <c r="X94" i="25" s="1"/>
  <c r="L95" i="25"/>
  <c r="L96" i="25" s="1"/>
  <c r="L97" i="25" s="1"/>
  <c r="L99" i="25" s="1"/>
  <c r="L100" i="25" s="1"/>
  <c r="AL42" i="25"/>
  <c r="AL43" i="25" s="1"/>
  <c r="P73" i="25"/>
  <c r="P74" i="25" s="1"/>
  <c r="L73" i="25"/>
  <c r="L74" i="25" s="1"/>
  <c r="L75" i="25" s="1"/>
  <c r="L77" i="25" s="1"/>
  <c r="L78" i="25" s="1"/>
  <c r="AI42" i="25"/>
  <c r="AI43" i="25" s="1"/>
  <c r="AO42" i="25"/>
  <c r="AO43" i="25" s="1"/>
  <c r="V69" i="25"/>
  <c r="V70" i="25" s="1"/>
  <c r="V71" i="25"/>
  <c r="V72" i="25" s="1"/>
  <c r="AA89" i="25"/>
  <c r="AA90" i="25" s="1"/>
  <c r="AA11" i="25"/>
  <c r="S69" i="25"/>
  <c r="S70" i="25" s="1"/>
  <c r="S71" i="25"/>
  <c r="S72" i="25" s="1"/>
  <c r="R71" i="25"/>
  <c r="R72" i="25" s="1"/>
  <c r="R69" i="25"/>
  <c r="R70" i="25" s="1"/>
  <c r="AD45" i="25"/>
  <c r="AD46" i="25" s="1"/>
  <c r="AD7" i="25"/>
  <c r="Q51" i="25"/>
  <c r="Q52" i="25" s="1"/>
  <c r="Q53" i="25" s="1"/>
  <c r="Q55" i="25" s="1"/>
  <c r="Q56" i="25" s="1"/>
  <c r="Y9" i="25"/>
  <c r="Y67" i="25"/>
  <c r="Y68" i="25" s="1"/>
  <c r="AB45" i="25"/>
  <c r="AB46" i="25" s="1"/>
  <c r="AB7" i="25"/>
  <c r="W49" i="25"/>
  <c r="W50" i="25" s="1"/>
  <c r="W47" i="25"/>
  <c r="W48" i="25" s="1"/>
  <c r="S93" i="25"/>
  <c r="S94" i="25" s="1"/>
  <c r="S91" i="25"/>
  <c r="S92" i="25" s="1"/>
  <c r="AI86" i="25"/>
  <c r="AI87" i="25" s="1"/>
  <c r="R68" i="25"/>
  <c r="AG64" i="25"/>
  <c r="AG65" i="25" s="1"/>
  <c r="AJ42" i="25"/>
  <c r="AJ43" i="25" s="1"/>
  <c r="O95" i="25"/>
  <c r="O96" i="25" s="1"/>
  <c r="AF89" i="25"/>
  <c r="AF90" i="25" s="1"/>
  <c r="AF11" i="25"/>
  <c r="V93" i="25"/>
  <c r="V94" i="25" s="1"/>
  <c r="V91" i="25"/>
  <c r="V92" i="25" s="1"/>
  <c r="AH42" i="25"/>
  <c r="AH43" i="25" s="1"/>
  <c r="U68" i="25"/>
  <c r="U69" i="25"/>
  <c r="U70" i="25" s="1"/>
  <c r="U71" i="25"/>
  <c r="U72" i="25" s="1"/>
  <c r="AM42" i="25"/>
  <c r="AM43" i="25" s="1"/>
  <c r="I76" i="25"/>
  <c r="I79" i="25" s="1"/>
  <c r="I10" i="25" s="1"/>
  <c r="J75" i="25"/>
  <c r="J77" i="25" s="1"/>
  <c r="J78" i="25" s="1"/>
  <c r="K98" i="25"/>
  <c r="K101" i="25" s="1"/>
  <c r="K12" i="25" s="1"/>
  <c r="AE7" i="25"/>
  <c r="AE45" i="25"/>
  <c r="AE46" i="25" s="1"/>
  <c r="W28" i="25"/>
  <c r="W29" i="25" s="1"/>
  <c r="W26" i="25"/>
  <c r="W27" i="25" s="1"/>
  <c r="E42" i="24"/>
  <c r="E45" i="24" s="1"/>
  <c r="W79" i="21"/>
  <c r="AF70" i="21"/>
  <c r="AF84" i="21"/>
  <c r="AH135" i="23"/>
  <c r="AH136" i="23" s="1"/>
  <c r="AH140" i="23" s="1"/>
  <c r="AF11" i="21"/>
  <c r="AF14" i="21"/>
  <c r="AF20" i="21" s="1"/>
  <c r="AF17" i="21"/>
  <c r="F38" i="24"/>
  <c r="AN101" i="23"/>
  <c r="AN105" i="23" s="1"/>
  <c r="AN107" i="23" s="1"/>
  <c r="U28" i="21"/>
  <c r="U31" i="21" s="1"/>
  <c r="AI167" i="23"/>
  <c r="Y63" i="23"/>
  <c r="Y67" i="23" s="1"/>
  <c r="Y69" i="23" s="1"/>
  <c r="Z87" i="21"/>
  <c r="I96" i="14"/>
  <c r="I97" i="14" s="1"/>
  <c r="Y72" i="21"/>
  <c r="Y74" i="21" s="1"/>
  <c r="AF85" i="21"/>
  <c r="Y87" i="21"/>
  <c r="Z79" i="21"/>
  <c r="AF78" i="21"/>
  <c r="F65" i="23"/>
  <c r="F67" i="23" s="1"/>
  <c r="F69" i="23" s="1"/>
  <c r="L169" i="23"/>
  <c r="L170" i="23" s="1"/>
  <c r="L172" i="23" s="1"/>
  <c r="Q101" i="14"/>
  <c r="Q105" i="14" s="1"/>
  <c r="Q99" i="14"/>
  <c r="Q102" i="14" s="1"/>
  <c r="Q106" i="14" s="1"/>
  <c r="W72" i="21"/>
  <c r="W74" i="21" s="1"/>
  <c r="AA96" i="14"/>
  <c r="AA97" i="14" s="1"/>
  <c r="AA101" i="14" s="1"/>
  <c r="AA105" i="14" s="1"/>
  <c r="Y31" i="21"/>
  <c r="AF77" i="21"/>
  <c r="I38" i="24"/>
  <c r="I39" i="24" s="1"/>
  <c r="AA63" i="23"/>
  <c r="AA67" i="23" s="1"/>
  <c r="AA69" i="23" s="1"/>
  <c r="K62" i="14"/>
  <c r="K63" i="14" s="1"/>
  <c r="K61" i="14"/>
  <c r="AI61" i="14"/>
  <c r="AI64" i="14" s="1"/>
  <c r="AI65" i="14" s="1"/>
  <c r="AF82" i="21"/>
  <c r="AF67" i="21"/>
  <c r="AF68" i="21"/>
  <c r="AF66" i="21"/>
  <c r="AF69" i="21"/>
  <c r="AF83" i="21"/>
  <c r="AS12" i="14"/>
  <c r="AI168" i="23"/>
  <c r="AN58" i="14"/>
  <c r="AN59" i="14" s="1"/>
  <c r="AN60" i="14" s="1"/>
  <c r="AN62" i="14" s="1"/>
  <c r="AN63" i="14" s="1"/>
  <c r="R61" i="14"/>
  <c r="R64" i="14" s="1"/>
  <c r="AA61" i="14"/>
  <c r="AA64" i="14" s="1"/>
  <c r="AA65" i="14" s="1"/>
  <c r="AO58" i="14"/>
  <c r="AO59" i="14" s="1"/>
  <c r="AO60" i="14" s="1"/>
  <c r="AO62" i="14" s="1"/>
  <c r="AO63" i="14" s="1"/>
  <c r="Z96" i="14"/>
  <c r="Z97" i="14" s="1"/>
  <c r="I64" i="14"/>
  <c r="I65" i="14" s="1"/>
  <c r="J61" i="14"/>
  <c r="J64" i="14" s="1"/>
  <c r="J65" i="14" s="1"/>
  <c r="T60" i="14"/>
  <c r="T62" i="14" s="1"/>
  <c r="T63" i="14" s="1"/>
  <c r="X61" i="14"/>
  <c r="X64" i="14" s="1"/>
  <c r="X65" i="14" s="1"/>
  <c r="AB61" i="14"/>
  <c r="AB64" i="14" s="1"/>
  <c r="AB65" i="14" s="1"/>
  <c r="E60" i="14"/>
  <c r="E62" i="14" s="1"/>
  <c r="E63" i="14" s="1"/>
  <c r="L96" i="14"/>
  <c r="L97" i="14" s="1"/>
  <c r="U99" i="14"/>
  <c r="U102" i="14" s="1"/>
  <c r="U106" i="14" s="1"/>
  <c r="U108" i="14" s="1"/>
  <c r="O96" i="14"/>
  <c r="O97" i="14" s="1"/>
  <c r="O101" i="14" s="1"/>
  <c r="O105" i="14" s="1"/>
  <c r="W169" i="23"/>
  <c r="W170" i="23" s="1"/>
  <c r="W172" i="23" s="1"/>
  <c r="J26" i="21"/>
  <c r="W87" i="21"/>
  <c r="U72" i="21"/>
  <c r="U74" i="21" s="1"/>
  <c r="Z135" i="23"/>
  <c r="Z136" i="23" s="1"/>
  <c r="Z140" i="23" s="1"/>
  <c r="G96" i="14"/>
  <c r="G97" i="14" s="1"/>
  <c r="G101" i="14" s="1"/>
  <c r="G105" i="14" s="1"/>
  <c r="E96" i="14"/>
  <c r="E97" i="14" s="1"/>
  <c r="AO99" i="14"/>
  <c r="AO102" i="14" s="1"/>
  <c r="AO106" i="14" s="1"/>
  <c r="AO108" i="14" s="1"/>
  <c r="N115" i="14"/>
  <c r="Y101" i="14"/>
  <c r="Y105" i="14" s="1"/>
  <c r="AK70" i="23"/>
  <c r="H96" i="14"/>
  <c r="H97" i="14" s="1"/>
  <c r="H101" i="14" s="1"/>
  <c r="H105" i="14" s="1"/>
  <c r="S169" i="23"/>
  <c r="S170" i="23" s="1"/>
  <c r="S174" i="23" s="1"/>
  <c r="AM99" i="14"/>
  <c r="AM102" i="14" s="1"/>
  <c r="AM106" i="14" s="1"/>
  <c r="AM101" i="14"/>
  <c r="AM105" i="14" s="1"/>
  <c r="V96" i="14"/>
  <c r="V97" i="14" s="1"/>
  <c r="V101" i="14" s="1"/>
  <c r="V105" i="14" s="1"/>
  <c r="J96" i="14"/>
  <c r="J97" i="14" s="1"/>
  <c r="J99" i="14" s="1"/>
  <c r="J102" i="14" s="1"/>
  <c r="J106" i="14" s="1"/>
  <c r="AL140" i="23"/>
  <c r="AL142" i="23" s="1"/>
  <c r="AL144" i="23" s="1"/>
  <c r="AL9" i="23" s="1"/>
  <c r="E169" i="23"/>
  <c r="E170" i="23" s="1"/>
  <c r="E174" i="23" s="1"/>
  <c r="AE101" i="14"/>
  <c r="AE105" i="14" s="1"/>
  <c r="AF96" i="14"/>
  <c r="AF97" i="14" s="1"/>
  <c r="W93" i="14"/>
  <c r="W94" i="14"/>
  <c r="W95" i="14" s="1"/>
  <c r="S96" i="14"/>
  <c r="S97" i="14" s="1"/>
  <c r="M96" i="14"/>
  <c r="M97" i="14" s="1"/>
  <c r="Y99" i="14"/>
  <c r="Y102" i="14" s="1"/>
  <c r="Y106" i="14" s="1"/>
  <c r="AK108" i="14"/>
  <c r="AD96" i="14"/>
  <c r="AD97" i="14" s="1"/>
  <c r="AB94" i="14"/>
  <c r="AB95" i="14" s="1"/>
  <c r="AB93" i="14"/>
  <c r="R96" i="14"/>
  <c r="R97" i="14" s="1"/>
  <c r="AE99" i="14"/>
  <c r="AE102" i="14" s="1"/>
  <c r="AE106" i="14" s="1"/>
  <c r="AI96" i="14"/>
  <c r="AI97" i="14" s="1"/>
  <c r="AI101" i="14" s="1"/>
  <c r="AI105" i="14" s="1"/>
  <c r="K96" i="14"/>
  <c r="K97" i="14" s="1"/>
  <c r="Z72" i="21"/>
  <c r="Z74" i="21" s="1"/>
  <c r="R42" i="24"/>
  <c r="R45" i="24" s="1"/>
  <c r="BG101" i="14"/>
  <c r="BG105" i="14" s="1"/>
  <c r="BG99" i="14"/>
  <c r="BG102" i="14" s="1"/>
  <c r="BG106" i="14" s="1"/>
  <c r="P101" i="14"/>
  <c r="P105" i="14" s="1"/>
  <c r="P99" i="14"/>
  <c r="P102" i="14" s="1"/>
  <c r="P106" i="14" s="1"/>
  <c r="AH99" i="14"/>
  <c r="AH102" i="14" s="1"/>
  <c r="AH106" i="14" s="1"/>
  <c r="AH101" i="14"/>
  <c r="AH105" i="14" s="1"/>
  <c r="T96" i="14"/>
  <c r="T97" i="14" s="1"/>
  <c r="AG96" i="14"/>
  <c r="AG97" i="14" s="1"/>
  <c r="AL99" i="14"/>
  <c r="AL102" i="14" s="1"/>
  <c r="AL106" i="14" s="1"/>
  <c r="AL101" i="14"/>
  <c r="AL105" i="14" s="1"/>
  <c r="X94" i="14"/>
  <c r="X95" i="14" s="1"/>
  <c r="X93" i="14"/>
  <c r="AC99" i="14"/>
  <c r="AC102" i="14" s="1"/>
  <c r="AC106" i="14" s="1"/>
  <c r="AC101" i="14"/>
  <c r="AC105" i="14" s="1"/>
  <c r="AN96" i="14"/>
  <c r="AN97" i="14" s="1"/>
  <c r="W134" i="11"/>
  <c r="W106" i="11"/>
  <c r="W101" i="11"/>
  <c r="W58" i="11"/>
  <c r="W38" i="11"/>
  <c r="W123" i="11"/>
  <c r="AH80" i="11"/>
  <c r="AA98" i="23"/>
  <c r="AA99" i="23" s="1"/>
  <c r="AA101" i="23" s="1"/>
  <c r="O70" i="23"/>
  <c r="AD25" i="21"/>
  <c r="AD35" i="21" s="1"/>
  <c r="AD36" i="21" s="1"/>
  <c r="AF135" i="23"/>
  <c r="AF136" i="23" s="1"/>
  <c r="AF140" i="23" s="1"/>
  <c r="AB135" i="23"/>
  <c r="AB136" i="23" s="1"/>
  <c r="AB138" i="23" s="1"/>
  <c r="X98" i="23"/>
  <c r="X99" i="23" s="1"/>
  <c r="X103" i="23" s="1"/>
  <c r="AB26" i="15"/>
  <c r="AB27" i="15"/>
  <c r="AA34" i="24"/>
  <c r="AA35" i="24" s="1"/>
  <c r="AA36" i="24" s="1"/>
  <c r="AA37" i="24" s="1"/>
  <c r="AA38" i="24" s="1"/>
  <c r="BG169" i="23"/>
  <c r="BG170" i="23" s="1"/>
  <c r="BG172" i="23" s="1"/>
  <c r="E98" i="23"/>
  <c r="E99" i="23" s="1"/>
  <c r="E103" i="23" s="1"/>
  <c r="E135" i="23"/>
  <c r="E136" i="23" s="1"/>
  <c r="E140" i="23" s="1"/>
  <c r="AH98" i="23"/>
  <c r="AH99" i="23" s="1"/>
  <c r="AH103" i="23" s="1"/>
  <c r="W41" i="11"/>
  <c r="W115" i="11"/>
  <c r="W35" i="11"/>
  <c r="W105" i="11"/>
  <c r="W22" i="11"/>
  <c r="W100" i="11"/>
  <c r="W48" i="11"/>
  <c r="W43" i="11"/>
  <c r="W40" i="11"/>
  <c r="W69" i="11"/>
  <c r="W104" i="11"/>
  <c r="W39" i="11"/>
  <c r="W93" i="11"/>
  <c r="W95" i="11"/>
  <c r="W118" i="11"/>
  <c r="W76" i="11"/>
  <c r="W85" i="11"/>
  <c r="W112" i="11"/>
  <c r="W60" i="11"/>
  <c r="W96" i="11"/>
  <c r="W74" i="11"/>
  <c r="W32" i="11"/>
  <c r="J65" i="23"/>
  <c r="J67" i="23" s="1"/>
  <c r="J69" i="23" s="1"/>
  <c r="J70" i="23" s="1"/>
  <c r="W47" i="11"/>
  <c r="W63" i="11"/>
  <c r="W56" i="11"/>
  <c r="W111" i="11"/>
  <c r="W55" i="11"/>
  <c r="W50" i="11"/>
  <c r="W88" i="11"/>
  <c r="W133" i="11"/>
  <c r="W21" i="11"/>
  <c r="W49" i="11"/>
  <c r="W23" i="11"/>
  <c r="W99" i="11"/>
  <c r="W135" i="11"/>
  <c r="W70" i="11"/>
  <c r="W20" i="11"/>
  <c r="W84" i="11"/>
  <c r="W34" i="11"/>
  <c r="W77" i="11"/>
  <c r="W138" i="11"/>
  <c r="W72" i="11"/>
  <c r="W102" i="11"/>
  <c r="W75" i="11"/>
  <c r="W19" i="11"/>
  <c r="W82" i="11"/>
  <c r="W65" i="11"/>
  <c r="W28" i="11"/>
  <c r="W129" i="11"/>
  <c r="W67" i="11"/>
  <c r="W92" i="11"/>
  <c r="W89" i="11"/>
  <c r="W64" i="11"/>
  <c r="W36" i="11"/>
  <c r="W131" i="11"/>
  <c r="W109" i="11"/>
  <c r="W73" i="11"/>
  <c r="W98" i="11"/>
  <c r="W52" i="11"/>
  <c r="W44" i="11"/>
  <c r="W87" i="11"/>
  <c r="W24" i="11"/>
  <c r="W27" i="11"/>
  <c r="W57" i="11"/>
  <c r="W46" i="11"/>
  <c r="W119" i="11"/>
  <c r="W71" i="11"/>
  <c r="W108" i="11"/>
  <c r="W137" i="11"/>
  <c r="W122" i="11"/>
  <c r="W107" i="11"/>
  <c r="W66" i="11"/>
  <c r="W31" i="11"/>
  <c r="W121" i="11"/>
  <c r="W103" i="11"/>
  <c r="W125" i="11"/>
  <c r="W25" i="11"/>
  <c r="W62" i="11"/>
  <c r="W86" i="11"/>
  <c r="W83" i="11"/>
  <c r="W42" i="11"/>
  <c r="W54" i="11"/>
  <c r="W37" i="11"/>
  <c r="W90" i="11"/>
  <c r="W61" i="11"/>
  <c r="W110" i="11"/>
  <c r="W130" i="11"/>
  <c r="AI25" i="21"/>
  <c r="AI35" i="21" s="1"/>
  <c r="W45" i="11"/>
  <c r="W81" i="11"/>
  <c r="W120" i="11"/>
  <c r="W30" i="11"/>
  <c r="W53" i="11"/>
  <c r="W94" i="11"/>
  <c r="W117" i="11"/>
  <c r="W116" i="11"/>
  <c r="W113" i="11"/>
  <c r="S41" i="24"/>
  <c r="S43" i="24" s="1"/>
  <c r="S45" i="24" s="1"/>
  <c r="W91" i="11"/>
  <c r="W68" i="11"/>
  <c r="W136" i="11"/>
  <c r="W59" i="11"/>
  <c r="W126" i="11"/>
  <c r="W97" i="11"/>
  <c r="W127" i="11"/>
  <c r="V169" i="23"/>
  <c r="V170" i="23" s="1"/>
  <c r="V172" i="23" s="1"/>
  <c r="W124" i="11"/>
  <c r="W128" i="11"/>
  <c r="W26" i="11"/>
  <c r="W132" i="11"/>
  <c r="W29" i="11"/>
  <c r="W33" i="11"/>
  <c r="W114" i="11"/>
  <c r="W80" i="11"/>
  <c r="R63" i="23"/>
  <c r="R67" i="23" s="1"/>
  <c r="R69" i="23" s="1"/>
  <c r="M38" i="24"/>
  <c r="M40" i="24" s="1"/>
  <c r="AL67" i="23"/>
  <c r="AL69" i="23" s="1"/>
  <c r="AL11" i="23" s="1"/>
  <c r="E63" i="23"/>
  <c r="E67" i="23" s="1"/>
  <c r="E69" i="23" s="1"/>
  <c r="E70" i="23" s="1"/>
  <c r="AM172" i="23"/>
  <c r="AM176" i="23" s="1"/>
  <c r="AM178" i="23" s="1"/>
  <c r="AM12" i="23" s="1"/>
  <c r="AK138" i="23"/>
  <c r="AK142" i="23" s="1"/>
  <c r="AK144" i="23" s="1"/>
  <c r="AK9" i="23" s="1"/>
  <c r="AB31" i="21"/>
  <c r="K98" i="23"/>
  <c r="K99" i="23" s="1"/>
  <c r="K103" i="23" s="1"/>
  <c r="T41" i="15"/>
  <c r="H38" i="24"/>
  <c r="H39" i="24" s="1"/>
  <c r="J135" i="23"/>
  <c r="J136" i="23" s="1"/>
  <c r="J138" i="23" s="1"/>
  <c r="K33" i="24"/>
  <c r="K34" i="24"/>
  <c r="K35" i="24" s="1"/>
  <c r="K36" i="24" s="1"/>
  <c r="K37" i="24" s="1"/>
  <c r="AE135" i="23"/>
  <c r="AE136" i="23" s="1"/>
  <c r="AE140" i="23" s="1"/>
  <c r="O24" i="22"/>
  <c r="O5" i="22" s="1"/>
  <c r="O7" i="13" s="1"/>
  <c r="K135" i="23"/>
  <c r="K136" i="23" s="1"/>
  <c r="K140" i="23" s="1"/>
  <c r="AN11" i="23"/>
  <c r="AN70" i="23"/>
  <c r="I63" i="23"/>
  <c r="I67" i="23" s="1"/>
  <c r="I69" i="23" s="1"/>
  <c r="AK174" i="23"/>
  <c r="AK172" i="23"/>
  <c r="Q98" i="23"/>
  <c r="Q99" i="23" s="1"/>
  <c r="Q101" i="23" s="1"/>
  <c r="AN172" i="23"/>
  <c r="AN176" i="23" s="1"/>
  <c r="AN178" i="23" s="1"/>
  <c r="AN12" i="23" s="1"/>
  <c r="AR76" i="14"/>
  <c r="AR79" i="14" s="1"/>
  <c r="AR81" i="14" s="1"/>
  <c r="AR78" i="14"/>
  <c r="AR77" i="14"/>
  <c r="N63" i="23"/>
  <c r="N67" i="23" s="1"/>
  <c r="N69" i="23" s="1"/>
  <c r="N70" i="23" s="1"/>
  <c r="AM67" i="23"/>
  <c r="AM69" i="23" s="1"/>
  <c r="AM70" i="23" s="1"/>
  <c r="I98" i="23"/>
  <c r="I99" i="23" s="1"/>
  <c r="I101" i="23" s="1"/>
  <c r="X85" i="21"/>
  <c r="T103" i="23"/>
  <c r="T105" i="23" s="1"/>
  <c r="T107" i="23" s="1"/>
  <c r="T110" i="23" s="1"/>
  <c r="Q169" i="23"/>
  <c r="Q170" i="23" s="1"/>
  <c r="Q172" i="23" s="1"/>
  <c r="AG65" i="23"/>
  <c r="AG67" i="23" s="1"/>
  <c r="AG69" i="23" s="1"/>
  <c r="AR10" i="14"/>
  <c r="W135" i="23"/>
  <c r="W136" i="23" s="1"/>
  <c r="W138" i="23" s="1"/>
  <c r="X67" i="21"/>
  <c r="AK103" i="23"/>
  <c r="AK101" i="23"/>
  <c r="AD38" i="24"/>
  <c r="AD39" i="24" s="1"/>
  <c r="AG169" i="23"/>
  <c r="AG170" i="23" s="1"/>
  <c r="AG174" i="23" s="1"/>
  <c r="R44" i="24"/>
  <c r="R47" i="24" s="1"/>
  <c r="R48" i="24" s="1"/>
  <c r="L63" i="23"/>
  <c r="L67" i="23" s="1"/>
  <c r="L69" i="23" s="1"/>
  <c r="L70" i="23" s="1"/>
  <c r="V11" i="23"/>
  <c r="AC38" i="24"/>
  <c r="W40" i="24"/>
  <c r="W39" i="24"/>
  <c r="AM140" i="23"/>
  <c r="AM138" i="23"/>
  <c r="X82" i="21"/>
  <c r="X83" i="21"/>
  <c r="X66" i="21"/>
  <c r="X84" i="21"/>
  <c r="X70" i="21"/>
  <c r="X78" i="21"/>
  <c r="X68" i="21"/>
  <c r="X77" i="21"/>
  <c r="X69" i="21"/>
  <c r="AC79" i="21"/>
  <c r="L79" i="21"/>
  <c r="V98" i="23"/>
  <c r="V99" i="23" s="1"/>
  <c r="V101" i="23" s="1"/>
  <c r="AF34" i="24"/>
  <c r="AF35" i="24" s="1"/>
  <c r="AF36" i="24" s="1"/>
  <c r="AF37" i="24" s="1"/>
  <c r="AF33" i="24"/>
  <c r="J98" i="23"/>
  <c r="J99" i="23" s="1"/>
  <c r="J103" i="23" s="1"/>
  <c r="N38" i="24"/>
  <c r="P169" i="23"/>
  <c r="P170" i="23" s="1"/>
  <c r="P174" i="23" s="1"/>
  <c r="AL174" i="23"/>
  <c r="AL172" i="23"/>
  <c r="T26" i="15"/>
  <c r="T27" i="15"/>
  <c r="Z9" i="11"/>
  <c r="Z70" i="11" s="1"/>
  <c r="AL103" i="23"/>
  <c r="AL101" i="23"/>
  <c r="Z67" i="23"/>
  <c r="Z69" i="23" s="1"/>
  <c r="V45" i="24"/>
  <c r="N98" i="23"/>
  <c r="N99" i="23" s="1"/>
  <c r="N101" i="23" s="1"/>
  <c r="AM103" i="23"/>
  <c r="AM101" i="23"/>
  <c r="AE169" i="23"/>
  <c r="AE170" i="23" s="1"/>
  <c r="AE174" i="23" s="1"/>
  <c r="AI60" i="23"/>
  <c r="AI61" i="23" s="1"/>
  <c r="AI63" i="23" s="1"/>
  <c r="I169" i="23"/>
  <c r="I170" i="23" s="1"/>
  <c r="I172" i="23" s="1"/>
  <c r="BG135" i="23"/>
  <c r="BG136" i="23" s="1"/>
  <c r="AN140" i="23"/>
  <c r="AN138" i="23"/>
  <c r="X11" i="21"/>
  <c r="X34" i="21"/>
  <c r="X17" i="21"/>
  <c r="X14" i="21"/>
  <c r="R98" i="23"/>
  <c r="R99" i="23" s="1"/>
  <c r="R103" i="23" s="1"/>
  <c r="Z169" i="23"/>
  <c r="Z170" i="23" s="1"/>
  <c r="Z174" i="23" s="1"/>
  <c r="M135" i="23"/>
  <c r="M136" i="23" s="1"/>
  <c r="M138" i="23" s="1"/>
  <c r="Y98" i="23"/>
  <c r="Y99" i="23" s="1"/>
  <c r="Y103" i="23" s="1"/>
  <c r="AF98" i="23"/>
  <c r="AF99" i="23" s="1"/>
  <c r="AF101" i="23" s="1"/>
  <c r="AG98" i="23"/>
  <c r="AG99" i="23" s="1"/>
  <c r="AG101" i="23" s="1"/>
  <c r="S67" i="23"/>
  <c r="S69" i="23" s="1"/>
  <c r="AS69" i="14"/>
  <c r="AS11" i="14"/>
  <c r="AR6" i="23"/>
  <c r="AR74" i="14"/>
  <c r="AH38" i="24"/>
  <c r="AA135" i="23"/>
  <c r="AA136" i="23" s="1"/>
  <c r="AA140" i="23" s="1"/>
  <c r="N135" i="23"/>
  <c r="N136" i="23" s="1"/>
  <c r="N138" i="23" s="1"/>
  <c r="AB79" i="21"/>
  <c r="AE89" i="21" s="1"/>
  <c r="AE90" i="21" s="1"/>
  <c r="K79" i="21"/>
  <c r="AI79" i="21"/>
  <c r="AP14" i="14"/>
  <c r="AP25" i="14" s="1"/>
  <c r="AP71" i="14"/>
  <c r="AP84" i="14" s="1"/>
  <c r="AQ14" i="14"/>
  <c r="AQ25" i="14" s="1"/>
  <c r="AQ71" i="14"/>
  <c r="AQ84" i="14" s="1"/>
  <c r="O98" i="23"/>
  <c r="O99" i="23" s="1"/>
  <c r="AB63" i="23"/>
  <c r="AB65" i="23"/>
  <c r="U98" i="23"/>
  <c r="U99" i="23" s="1"/>
  <c r="AE98" i="23"/>
  <c r="AE99" i="23" s="1"/>
  <c r="W101" i="23"/>
  <c r="W103" i="23"/>
  <c r="AD169" i="23"/>
  <c r="AD170" i="23" s="1"/>
  <c r="AC65" i="23"/>
  <c r="AC63" i="23"/>
  <c r="T63" i="23"/>
  <c r="T65" i="23"/>
  <c r="AA169" i="23"/>
  <c r="AA170" i="23" s="1"/>
  <c r="Y138" i="23"/>
  <c r="Y140" i="23"/>
  <c r="S135" i="23"/>
  <c r="S136" i="23" s="1"/>
  <c r="AC135" i="23"/>
  <c r="AC136" i="23" s="1"/>
  <c r="M98" i="23"/>
  <c r="M99" i="23" s="1"/>
  <c r="T140" i="23"/>
  <c r="T138" i="23"/>
  <c r="O135" i="23"/>
  <c r="O136" i="23" s="1"/>
  <c r="X63" i="23"/>
  <c r="X65" i="23"/>
  <c r="F98" i="23"/>
  <c r="F99" i="23" s="1"/>
  <c r="R135" i="23"/>
  <c r="R136" i="23" s="1"/>
  <c r="K169" i="23"/>
  <c r="K170" i="23" s="1"/>
  <c r="Y38" i="24"/>
  <c r="T43" i="24"/>
  <c r="T45" i="24" s="1"/>
  <c r="T44" i="24"/>
  <c r="T47" i="24" s="1"/>
  <c r="T48" i="24" s="1"/>
  <c r="G38" i="24"/>
  <c r="G67" i="23"/>
  <c r="G69" i="23" s="1"/>
  <c r="J169" i="23"/>
  <c r="J170" i="23" s="1"/>
  <c r="W63" i="23"/>
  <c r="W65" i="23"/>
  <c r="M63" i="23"/>
  <c r="M65" i="23"/>
  <c r="AD135" i="23"/>
  <c r="AD136" i="23" s="1"/>
  <c r="Q138" i="23"/>
  <c r="Q140" i="23"/>
  <c r="I135" i="23"/>
  <c r="I136" i="23" s="1"/>
  <c r="Z98" i="23"/>
  <c r="Z99" i="23" s="1"/>
  <c r="AH63" i="23"/>
  <c r="AH65" i="23"/>
  <c r="V135" i="23"/>
  <c r="V136" i="23" s="1"/>
  <c r="X135" i="23"/>
  <c r="X136" i="23" s="1"/>
  <c r="G135" i="23"/>
  <c r="G136" i="23" s="1"/>
  <c r="H135" i="23"/>
  <c r="H136" i="23" s="1"/>
  <c r="O169" i="23"/>
  <c r="O170" i="23" s="1"/>
  <c r="N169" i="23"/>
  <c r="N170" i="23" s="1"/>
  <c r="U42" i="24"/>
  <c r="U41" i="24"/>
  <c r="U43" i="24" s="1"/>
  <c r="P135" i="23"/>
  <c r="P136" i="23" s="1"/>
  <c r="AB169" i="23"/>
  <c r="AB170" i="23" s="1"/>
  <c r="AB103" i="23"/>
  <c r="AB101" i="23"/>
  <c r="AI96" i="23"/>
  <c r="AI95" i="23"/>
  <c r="AI97" i="23"/>
  <c r="AF169" i="23"/>
  <c r="AF170" i="23" s="1"/>
  <c r="BG98" i="23"/>
  <c r="BG99" i="23" s="1"/>
  <c r="AH169" i="23"/>
  <c r="AH170" i="23" s="1"/>
  <c r="AI129" i="23"/>
  <c r="AI130" i="23"/>
  <c r="F135" i="23"/>
  <c r="F136" i="23" s="1"/>
  <c r="G169" i="23"/>
  <c r="G170" i="23" s="1"/>
  <c r="U135" i="23"/>
  <c r="U136" i="23" s="1"/>
  <c r="AI87" i="21"/>
  <c r="AC98" i="23"/>
  <c r="AC99" i="23" s="1"/>
  <c r="AC174" i="23"/>
  <c r="AC172" i="23"/>
  <c r="L38" i="24"/>
  <c r="AD98" i="23"/>
  <c r="AD99" i="23" s="1"/>
  <c r="AI92" i="23"/>
  <c r="AI93" i="23"/>
  <c r="BG65" i="23"/>
  <c r="BG63" i="23"/>
  <c r="U67" i="23"/>
  <c r="U69" i="23" s="1"/>
  <c r="Q43" i="24"/>
  <c r="Q45" i="24" s="1"/>
  <c r="Q44" i="24"/>
  <c r="Q47" i="24" s="1"/>
  <c r="Q48" i="24" s="1"/>
  <c r="AI133" i="23"/>
  <c r="AI132" i="23"/>
  <c r="AI134" i="23"/>
  <c r="T172" i="23"/>
  <c r="T174" i="23"/>
  <c r="AF63" i="23"/>
  <c r="AF65" i="23"/>
  <c r="U169" i="23"/>
  <c r="U170" i="23" s="1"/>
  <c r="Y169" i="23"/>
  <c r="Y170" i="23" s="1"/>
  <c r="L135" i="23"/>
  <c r="L136" i="23" s="1"/>
  <c r="AE63" i="23"/>
  <c r="AE65" i="23"/>
  <c r="AD65" i="23"/>
  <c r="AD63" i="23"/>
  <c r="H63" i="23"/>
  <c r="H65" i="23"/>
  <c r="Q63" i="23"/>
  <c r="Q65" i="23"/>
  <c r="H98" i="23"/>
  <c r="H99" i="23" s="1"/>
  <c r="R169" i="23"/>
  <c r="R170" i="23" s="1"/>
  <c r="AG135" i="23"/>
  <c r="AG136" i="23" s="1"/>
  <c r="BG39" i="24"/>
  <c r="BG40" i="24"/>
  <c r="X174" i="23"/>
  <c r="X172" i="23"/>
  <c r="M169" i="23"/>
  <c r="M170" i="23" s="1"/>
  <c r="P42" i="24"/>
  <c r="P41" i="24"/>
  <c r="P43" i="24" s="1"/>
  <c r="L98" i="23"/>
  <c r="L99" i="23" s="1"/>
  <c r="P65" i="23"/>
  <c r="P63" i="23"/>
  <c r="AI32" i="24"/>
  <c r="AI29" i="24"/>
  <c r="AI31" i="24" s="1"/>
  <c r="S98" i="23"/>
  <c r="S99" i="23" s="1"/>
  <c r="F169" i="23"/>
  <c r="F170" i="23" s="1"/>
  <c r="P98" i="23"/>
  <c r="P99" i="23" s="1"/>
  <c r="G98" i="23"/>
  <c r="G99" i="23" s="1"/>
  <c r="AH138" i="23"/>
  <c r="J38" i="24"/>
  <c r="V44" i="24"/>
  <c r="V47" i="24" s="1"/>
  <c r="V48" i="24" s="1"/>
  <c r="AI72" i="21"/>
  <c r="AI74" i="21" s="1"/>
  <c r="BK57" i="24"/>
  <c r="BK59" i="24" s="1"/>
  <c r="BK67" i="24" s="1"/>
  <c r="AP189" i="23"/>
  <c r="AP190" i="23" s="1"/>
  <c r="AP191" i="23" s="1"/>
  <c r="AP192" i="23" s="1"/>
  <c r="AP196" i="23" s="1"/>
  <c r="AP198" i="23" s="1"/>
  <c r="AO172" i="23"/>
  <c r="AO176" i="23" s="1"/>
  <c r="AO178" i="23" s="1"/>
  <c r="AO12" i="23" s="1"/>
  <c r="BH60" i="24"/>
  <c r="BH68" i="24"/>
  <c r="BJ53" i="24"/>
  <c r="BJ65" i="24" s="1"/>
  <c r="N79" i="21"/>
  <c r="AD72" i="21"/>
  <c r="AD74" i="21" s="1"/>
  <c r="AO138" i="23"/>
  <c r="AO142" i="23" s="1"/>
  <c r="AO144" i="23" s="1"/>
  <c r="AO9" i="23" s="1"/>
  <c r="AO18" i="22"/>
  <c r="AO19" i="22" s="1"/>
  <c r="AP48" i="23"/>
  <c r="AP51" i="23" s="1"/>
  <c r="AP148" i="23"/>
  <c r="AP149" i="23" s="1"/>
  <c r="AP152" i="23"/>
  <c r="AP151" i="23"/>
  <c r="AP150" i="23"/>
  <c r="AP117" i="23"/>
  <c r="AP116" i="23"/>
  <c r="AP114" i="23"/>
  <c r="AP115" i="23" s="1"/>
  <c r="AP118" i="23"/>
  <c r="AR4" i="23"/>
  <c r="AP77" i="23"/>
  <c r="AP78" i="23" s="1"/>
  <c r="AP81" i="23"/>
  <c r="AP80" i="23"/>
  <c r="AP79" i="23"/>
  <c r="AO101" i="23"/>
  <c r="AO103" i="23"/>
  <c r="AS8" i="14"/>
  <c r="AS5" i="14"/>
  <c r="AS72" i="14" s="1"/>
  <c r="AS7" i="14"/>
  <c r="AS74" i="14" s="1"/>
  <c r="AS9" i="14"/>
  <c r="AS6" i="14"/>
  <c r="AS73" i="14" s="1"/>
  <c r="AQ113" i="23"/>
  <c r="AQ42" i="23"/>
  <c r="AQ147" i="23"/>
  <c r="AQ76" i="23"/>
  <c r="AQ41" i="23"/>
  <c r="AQ38" i="23"/>
  <c r="AQ40" i="23" s="1"/>
  <c r="AQ43" i="23"/>
  <c r="AQ181" i="23"/>
  <c r="AQ184" i="23"/>
  <c r="AQ183" i="23"/>
  <c r="AQ185" i="23" s="1"/>
  <c r="AQ186" i="23" s="1"/>
  <c r="AR17" i="14"/>
  <c r="AR5" i="23"/>
  <c r="AR16" i="14"/>
  <c r="AR18" i="14" s="1"/>
  <c r="AR19" i="14" s="1"/>
  <c r="AR21" i="14" s="1"/>
  <c r="K87" i="21"/>
  <c r="AE39" i="24"/>
  <c r="AE40" i="24"/>
  <c r="AN23" i="24"/>
  <c r="AO23" i="24"/>
  <c r="AO29" i="24"/>
  <c r="AP18" i="24"/>
  <c r="AP19" i="24" s="1"/>
  <c r="AP20" i="24" s="1"/>
  <c r="AP21" i="24" s="1"/>
  <c r="AP25" i="24" s="1"/>
  <c r="AP27" i="24" s="1"/>
  <c r="AP32" i="24" s="1"/>
  <c r="AO32" i="22"/>
  <c r="AO33" i="22"/>
  <c r="AO34" i="22" s="1"/>
  <c r="AR5" i="24"/>
  <c r="AR7" i="24"/>
  <c r="AR6" i="24"/>
  <c r="AQ13" i="24"/>
  <c r="AQ12" i="24"/>
  <c r="AQ49" i="14"/>
  <c r="AQ50" i="14" s="1"/>
  <c r="AT3" i="24"/>
  <c r="AO33" i="24"/>
  <c r="AO34" i="24"/>
  <c r="AO35" i="24" s="1"/>
  <c r="AO36" i="24" s="1"/>
  <c r="AO37" i="24" s="1"/>
  <c r="AN32" i="24"/>
  <c r="AN29" i="24"/>
  <c r="BI61" i="24"/>
  <c r="BI66" i="24"/>
  <c r="BH69" i="24"/>
  <c r="BH70" i="24"/>
  <c r="BH71" i="24" s="1"/>
  <c r="BI57" i="24"/>
  <c r="BI59" i="24" s="1"/>
  <c r="BI67" i="24" s="1"/>
  <c r="BI70" i="24"/>
  <c r="BI71" i="24" s="1"/>
  <c r="BI69" i="24"/>
  <c r="BK65" i="24"/>
  <c r="BK66" i="24"/>
  <c r="BK61" i="24"/>
  <c r="BJ55" i="24"/>
  <c r="BJ56" i="24" s="1"/>
  <c r="BJ58" i="24" s="1"/>
  <c r="O40" i="24"/>
  <c r="O39" i="24"/>
  <c r="I40" i="24"/>
  <c r="AB39" i="24"/>
  <c r="AB40" i="24"/>
  <c r="Z41" i="24"/>
  <c r="Z43" i="24" s="1"/>
  <c r="Z42" i="24"/>
  <c r="AG42" i="24"/>
  <c r="AG41" i="24"/>
  <c r="AG43" i="24" s="1"/>
  <c r="AK42" i="24"/>
  <c r="AK41" i="24"/>
  <c r="AK43" i="24" s="1"/>
  <c r="X42" i="24"/>
  <c r="X41" i="24"/>
  <c r="X43" i="24" s="1"/>
  <c r="E44" i="24"/>
  <c r="E47" i="24" s="1"/>
  <c r="E48" i="24" s="1"/>
  <c r="AD28" i="21"/>
  <c r="AD31" i="21" s="1"/>
  <c r="K25" i="21"/>
  <c r="K35" i="21" s="1"/>
  <c r="K36" i="21" s="1"/>
  <c r="K31" i="21"/>
  <c r="AR16" i="18"/>
  <c r="AR17" i="18"/>
  <c r="AR10" i="18"/>
  <c r="AR47" i="14"/>
  <c r="AQ44" i="14"/>
  <c r="AQ13" i="13" s="1"/>
  <c r="AQ29" i="22"/>
  <c r="AQ30" i="22" s="1"/>
  <c r="AQ28" i="22"/>
  <c r="AQ10" i="22"/>
  <c r="AQ7" i="22"/>
  <c r="AQ9" i="22"/>
  <c r="AQ27" i="22"/>
  <c r="AQ8" i="22"/>
  <c r="AR3" i="22"/>
  <c r="AR42" i="14"/>
  <c r="AR36" i="14"/>
  <c r="AR48" i="14"/>
  <c r="AS5" i="18"/>
  <c r="AS7" i="18"/>
  <c r="AS4" i="18"/>
  <c r="AP16" i="22"/>
  <c r="AP17" i="22"/>
  <c r="AP31" i="22"/>
  <c r="AP32" i="22" s="1"/>
  <c r="AQ19" i="18"/>
  <c r="AQ21" i="18" s="1"/>
  <c r="AQ18" i="18"/>
  <c r="AQ20" i="18" s="1"/>
  <c r="AT3" i="18"/>
  <c r="AT3" i="14"/>
  <c r="AP12" i="22"/>
  <c r="AP11" i="22"/>
  <c r="AP13" i="22"/>
  <c r="AP14" i="22" s="1"/>
  <c r="AQ14" i="18"/>
  <c r="AQ23" i="18" s="1"/>
  <c r="AQ12" i="18"/>
  <c r="BM47" i="11"/>
  <c r="L87" i="21"/>
  <c r="K72" i="21"/>
  <c r="K74" i="21" s="1"/>
  <c r="P79" i="21"/>
  <c r="L28" i="21"/>
  <c r="L31" i="21" s="1"/>
  <c r="AD79" i="21"/>
  <c r="AD87" i="21"/>
  <c r="BM95" i="11"/>
  <c r="I79" i="21"/>
  <c r="AC25" i="21"/>
  <c r="AC35" i="21" s="1"/>
  <c r="AC36" i="21" s="1"/>
  <c r="BM80" i="11"/>
  <c r="BM72" i="11"/>
  <c r="L72" i="21"/>
  <c r="L74" i="21" s="1"/>
  <c r="AC28" i="21"/>
  <c r="AC31" i="21" s="1"/>
  <c r="AC87" i="21"/>
  <c r="BM113" i="11"/>
  <c r="BM124" i="11"/>
  <c r="AB72" i="21"/>
  <c r="AB74" i="21" s="1"/>
  <c r="AB75" i="21" s="1"/>
  <c r="AC75" i="21" s="1"/>
  <c r="BM98" i="11"/>
  <c r="AB87" i="21"/>
  <c r="BM22" i="11"/>
  <c r="BM42" i="11"/>
  <c r="BM102" i="11"/>
  <c r="BM70" i="11"/>
  <c r="BM115" i="11"/>
  <c r="BM92" i="11"/>
  <c r="BM105" i="11"/>
  <c r="BM85" i="11"/>
  <c r="BM101" i="11"/>
  <c r="BM74" i="11"/>
  <c r="BM112" i="11"/>
  <c r="Q79" i="21"/>
  <c r="BM43" i="11"/>
  <c r="BM66" i="11"/>
  <c r="BM89" i="11"/>
  <c r="BM114" i="11"/>
  <c r="BM110" i="11"/>
  <c r="BM71" i="11"/>
  <c r="BM20" i="11"/>
  <c r="BM62" i="11"/>
  <c r="BM88" i="11"/>
  <c r="BM50" i="11"/>
  <c r="BM90" i="11"/>
  <c r="BM129" i="11"/>
  <c r="BM137" i="11"/>
  <c r="BM111" i="11"/>
  <c r="BM67" i="11"/>
  <c r="BM76" i="11"/>
  <c r="BM116" i="11"/>
  <c r="BM83" i="11"/>
  <c r="BM87" i="11"/>
  <c r="BM134" i="11"/>
  <c r="BM25" i="11"/>
  <c r="BM107" i="11"/>
  <c r="BM126" i="11"/>
  <c r="BM108" i="11"/>
  <c r="BM40" i="11"/>
  <c r="BM133" i="11"/>
  <c r="BM103" i="11"/>
  <c r="BM24" i="11"/>
  <c r="BM41" i="11"/>
  <c r="BM49" i="11"/>
  <c r="BM23" i="11"/>
  <c r="U26" i="21"/>
  <c r="BM35" i="11"/>
  <c r="BM52" i="11"/>
  <c r="BM104" i="11"/>
  <c r="BM31" i="11"/>
  <c r="BM123" i="11"/>
  <c r="BM27" i="11"/>
  <c r="BM75" i="11"/>
  <c r="BM61" i="11"/>
  <c r="BM135" i="11"/>
  <c r="BM37" i="11"/>
  <c r="BM128" i="11"/>
  <c r="BM32" i="11"/>
  <c r="M25" i="21"/>
  <c r="M35" i="21" s="1"/>
  <c r="M36" i="21" s="1"/>
  <c r="BM109" i="11"/>
  <c r="BM125" i="11"/>
  <c r="BM51" i="11"/>
  <c r="N87" i="21"/>
  <c r="BM130" i="11"/>
  <c r="BM82" i="11"/>
  <c r="BM60" i="11"/>
  <c r="BM127" i="11"/>
  <c r="BM122" i="11"/>
  <c r="BM119" i="11"/>
  <c r="Q28" i="21"/>
  <c r="Q31" i="21" s="1"/>
  <c r="BM56" i="11"/>
  <c r="BM96" i="11"/>
  <c r="BM68" i="11"/>
  <c r="BM77" i="11"/>
  <c r="AH79" i="21"/>
  <c r="BM100" i="11"/>
  <c r="BM94" i="11"/>
  <c r="BM36" i="11"/>
  <c r="BM46" i="11"/>
  <c r="M79" i="21"/>
  <c r="BM57" i="11"/>
  <c r="BM64" i="11"/>
  <c r="BM91" i="11"/>
  <c r="BM48" i="11"/>
  <c r="AN20" i="22"/>
  <c r="AN21" i="22"/>
  <c r="AN22" i="22" s="1"/>
  <c r="S25" i="21"/>
  <c r="S35" i="21" s="1"/>
  <c r="S36" i="21" s="1"/>
  <c r="Q72" i="21"/>
  <c r="Q74" i="21" s="1"/>
  <c r="AA79" i="21"/>
  <c r="AI21" i="22"/>
  <c r="AI22" i="22" s="1"/>
  <c r="AI24" i="22" s="1"/>
  <c r="AI5" i="22" s="1"/>
  <c r="AI7" i="13" s="1"/>
  <c r="Y26" i="21"/>
  <c r="AS128" i="21"/>
  <c r="AS210" i="21"/>
  <c r="AS303" i="21"/>
  <c r="AS262" i="21"/>
  <c r="AS118" i="21"/>
  <c r="AS203" i="21"/>
  <c r="AS162" i="21"/>
  <c r="AS151" i="21"/>
  <c r="AS311" i="21"/>
  <c r="AS86" i="21" s="1"/>
  <c r="N72" i="21"/>
  <c r="N74" i="21" s="1"/>
  <c r="BK79" i="21"/>
  <c r="AC72" i="21"/>
  <c r="AC74" i="21" s="1"/>
  <c r="Q25" i="21"/>
  <c r="Q35" i="21" s="1"/>
  <c r="Q36" i="21" s="1"/>
  <c r="AS255" i="21"/>
  <c r="AS123" i="21"/>
  <c r="AS8" i="21"/>
  <c r="AS17" i="21" s="1"/>
  <c r="AS277" i="21"/>
  <c r="AS171" i="21"/>
  <c r="AS109" i="21"/>
  <c r="AS170" i="21"/>
  <c r="AS228" i="21"/>
  <c r="AS122" i="21"/>
  <c r="AS238" i="21"/>
  <c r="AS135" i="21"/>
  <c r="AS113" i="21"/>
  <c r="AS253" i="21"/>
  <c r="AS266" i="21"/>
  <c r="AS289" i="21"/>
  <c r="AS196" i="21"/>
  <c r="AS220" i="21"/>
  <c r="AS108" i="21"/>
  <c r="AS168" i="21"/>
  <c r="AS274" i="21"/>
  <c r="AS226" i="21"/>
  <c r="AS105" i="21"/>
  <c r="AS186" i="21"/>
  <c r="AS265" i="21"/>
  <c r="AS254" i="21"/>
  <c r="AS180" i="21"/>
  <c r="AS237" i="21"/>
  <c r="AS147" i="21"/>
  <c r="AS201" i="21"/>
  <c r="AS95" i="21"/>
  <c r="AS219" i="21"/>
  <c r="AS150" i="21"/>
  <c r="AS185" i="21"/>
  <c r="AS199" i="21"/>
  <c r="AS154" i="21"/>
  <c r="AS287" i="21"/>
  <c r="AS120" i="21"/>
  <c r="AS294" i="21"/>
  <c r="AS245" i="21"/>
  <c r="AS174" i="21"/>
  <c r="AS93" i="21"/>
  <c r="AS169" i="21"/>
  <c r="AS179" i="21"/>
  <c r="AS227" i="21"/>
  <c r="AS260" i="21"/>
  <c r="AS119" i="21"/>
  <c r="AS148" i="21"/>
  <c r="AS153" i="21"/>
  <c r="AS296" i="21"/>
  <c r="AS138" i="21"/>
  <c r="AS304" i="21"/>
  <c r="AS94" i="21"/>
  <c r="AS234" i="21"/>
  <c r="AS127" i="21"/>
  <c r="AS106" i="21"/>
  <c r="AS302" i="21"/>
  <c r="AS256" i="21"/>
  <c r="AS307" i="21"/>
  <c r="AS288" i="21"/>
  <c r="AS152" i="21"/>
  <c r="AS149" i="21"/>
  <c r="AS269" i="21"/>
  <c r="AO18" i="15"/>
  <c r="AU10" i="11" s="1"/>
  <c r="AS278" i="21"/>
  <c r="AS248" i="21"/>
  <c r="AS207" i="21"/>
  <c r="AS144" i="21"/>
  <c r="AS295" i="21"/>
  <c r="AS134" i="21"/>
  <c r="AS163" i="21"/>
  <c r="AO10" i="15"/>
  <c r="AU6" i="11" s="1"/>
  <c r="AS301" i="21"/>
  <c r="AS99" i="21"/>
  <c r="AS195" i="21"/>
  <c r="AS281" i="21"/>
  <c r="AS97" i="21"/>
  <c r="AS130" i="21"/>
  <c r="AS100" i="21"/>
  <c r="S79" i="21"/>
  <c r="AS252" i="21"/>
  <c r="AS268" i="21"/>
  <c r="AS200" i="21"/>
  <c r="AS178" i="21"/>
  <c r="AS159" i="21"/>
  <c r="AS107" i="21"/>
  <c r="AS183" i="21"/>
  <c r="BM28" i="11"/>
  <c r="V79" i="21"/>
  <c r="AS165" i="21"/>
  <c r="AS284" i="21"/>
  <c r="AS124" i="21"/>
  <c r="AS236" i="21"/>
  <c r="AS270" i="21"/>
  <c r="AS133" i="21"/>
  <c r="AS300" i="21"/>
  <c r="AS111" i="21"/>
  <c r="AS160" i="21"/>
  <c r="AS176" i="21"/>
  <c r="AS166" i="21"/>
  <c r="AS291" i="21"/>
  <c r="AS139" i="21"/>
  <c r="AS209" i="21"/>
  <c r="AS140" i="21"/>
  <c r="AS250" i="21"/>
  <c r="AS246" i="21"/>
  <c r="AS103" i="21"/>
  <c r="AS283" i="21"/>
  <c r="AS126" i="21"/>
  <c r="AS167" i="21"/>
  <c r="AS117" i="21"/>
  <c r="AS182" i="21"/>
  <c r="AS121" i="21"/>
  <c r="AS275" i="21"/>
  <c r="AS104" i="21"/>
  <c r="AS173" i="21"/>
  <c r="AS276" i="21"/>
  <c r="AS112" i="21"/>
  <c r="AO8" i="15"/>
  <c r="AU5" i="11" s="1"/>
  <c r="AU4" i="11"/>
  <c r="AO9" i="13"/>
  <c r="AS177" i="21"/>
  <c r="AS172" i="21"/>
  <c r="AS206" i="21"/>
  <c r="AO14" i="15"/>
  <c r="AU8" i="11" s="1"/>
  <c r="AO30" i="15"/>
  <c r="AO38" i="15" s="1"/>
  <c r="AO39" i="15" s="1"/>
  <c r="AO40" i="15" s="1"/>
  <c r="AO41" i="15" s="1"/>
  <c r="AO32" i="15"/>
  <c r="AO33" i="15" s="1"/>
  <c r="AO34" i="15" s="1"/>
  <c r="AO35" i="15" s="1"/>
  <c r="AO20" i="15"/>
  <c r="AU11" i="11" s="1"/>
  <c r="AO16" i="15"/>
  <c r="AU9" i="11" s="1"/>
  <c r="AS129" i="21"/>
  <c r="AS223" i="21"/>
  <c r="AS184" i="21"/>
  <c r="AS145" i="21"/>
  <c r="AS141" i="21"/>
  <c r="AS213" i="21"/>
  <c r="AS271" i="21"/>
  <c r="AS299" i="21"/>
  <c r="AS208" i="21"/>
  <c r="AS191" i="21"/>
  <c r="AS115" i="21"/>
  <c r="AS137" i="21"/>
  <c r="AS142" i="21"/>
  <c r="AS267" i="21"/>
  <c r="AS143" i="21"/>
  <c r="AS264" i="21"/>
  <c r="AS212" i="21"/>
  <c r="AS217" i="21"/>
  <c r="AS204" i="21"/>
  <c r="AS132" i="21"/>
  <c r="AS241" i="21"/>
  <c r="AS198" i="21"/>
  <c r="AS181" i="21"/>
  <c r="AS96" i="21"/>
  <c r="AS197" i="21"/>
  <c r="AS98" i="21"/>
  <c r="AS290" i="21"/>
  <c r="AS292" i="21"/>
  <c r="AS242" i="21"/>
  <c r="AS189" i="21"/>
  <c r="AS249" i="21"/>
  <c r="AS192" i="21"/>
  <c r="AS155" i="21"/>
  <c r="AS258" i="21"/>
  <c r="AS218" i="21"/>
  <c r="AS211" i="21"/>
  <c r="AS247" i="21"/>
  <c r="AS279" i="21"/>
  <c r="AS102" i="21"/>
  <c r="AS161" i="21"/>
  <c r="AS125" i="21"/>
  <c r="AS293" i="21"/>
  <c r="AS251" i="21"/>
  <c r="AS280" i="21"/>
  <c r="AS221" i="21"/>
  <c r="AS222" i="21"/>
  <c r="AS146" i="21"/>
  <c r="AS188" i="21"/>
  <c r="AS235" i="21"/>
  <c r="AS136" i="21"/>
  <c r="AS131" i="21"/>
  <c r="AS110" i="21"/>
  <c r="AS214" i="21"/>
  <c r="AS231" i="21"/>
  <c r="AS71" i="21" s="1"/>
  <c r="AS259" i="21"/>
  <c r="AS114" i="21"/>
  <c r="AS273" i="21"/>
  <c r="AS175" i="21"/>
  <c r="AS202" i="21"/>
  <c r="AS308" i="21"/>
  <c r="AS263" i="21"/>
  <c r="AS164" i="21"/>
  <c r="AS101" i="21"/>
  <c r="AS257" i="21"/>
  <c r="AS272" i="21"/>
  <c r="AS261" i="21"/>
  <c r="AS156" i="21"/>
  <c r="AS205" i="21"/>
  <c r="AS190" i="21"/>
  <c r="AS116" i="21"/>
  <c r="AS187" i="21"/>
  <c r="AR219" i="21"/>
  <c r="AR148" i="21"/>
  <c r="AR304" i="21"/>
  <c r="AR221" i="21"/>
  <c r="AR120" i="21"/>
  <c r="AR137" i="21"/>
  <c r="AR238" i="21"/>
  <c r="AR135" i="21"/>
  <c r="AR190" i="21"/>
  <c r="AR118" i="21"/>
  <c r="AR275" i="21"/>
  <c r="AR144" i="21"/>
  <c r="AR269" i="21"/>
  <c r="AR226" i="21"/>
  <c r="AR223" i="21"/>
  <c r="AR249" i="21"/>
  <c r="AR129" i="21"/>
  <c r="AR202" i="21"/>
  <c r="AR247" i="21"/>
  <c r="AR103" i="21"/>
  <c r="AR178" i="21"/>
  <c r="AR176" i="21"/>
  <c r="AR208" i="21"/>
  <c r="AR258" i="21"/>
  <c r="AR205" i="21"/>
  <c r="AR197" i="21"/>
  <c r="AR201" i="21"/>
  <c r="AR174" i="21"/>
  <c r="AR276" i="21"/>
  <c r="AR124" i="21"/>
  <c r="AR138" i="21"/>
  <c r="AR141" i="21"/>
  <c r="AR121" i="21"/>
  <c r="AR302" i="21"/>
  <c r="AR256" i="21"/>
  <c r="AR254" i="21"/>
  <c r="AR283" i="21"/>
  <c r="AR147" i="21"/>
  <c r="AR248" i="21"/>
  <c r="AR172" i="21"/>
  <c r="AR263" i="21"/>
  <c r="AR177" i="21"/>
  <c r="AR149" i="21"/>
  <c r="AR94" i="21"/>
  <c r="AR110" i="21"/>
  <c r="AR300" i="21"/>
  <c r="AR108" i="21"/>
  <c r="AR260" i="21"/>
  <c r="AR156" i="21"/>
  <c r="AR101" i="21"/>
  <c r="AR293" i="21"/>
  <c r="AR128" i="21"/>
  <c r="AR252" i="21"/>
  <c r="AR301" i="21"/>
  <c r="AR308" i="21"/>
  <c r="AR303" i="21"/>
  <c r="AR131" i="21"/>
  <c r="AR222" i="21"/>
  <c r="AR104" i="21"/>
  <c r="AR192" i="21"/>
  <c r="AR231" i="21"/>
  <c r="AR71" i="21" s="1"/>
  <c r="AR299" i="21"/>
  <c r="AR290" i="21"/>
  <c r="AR122" i="21"/>
  <c r="AR189" i="21"/>
  <c r="AR273" i="21"/>
  <c r="AR272" i="21"/>
  <c r="AR165" i="21"/>
  <c r="AR100" i="21"/>
  <c r="AR218" i="21"/>
  <c r="AR117" i="21"/>
  <c r="AR134" i="21"/>
  <c r="AR136" i="21"/>
  <c r="AR237" i="21"/>
  <c r="AR214" i="21"/>
  <c r="AR284" i="21"/>
  <c r="AR267" i="21"/>
  <c r="AR228" i="21"/>
  <c r="AR236" i="21"/>
  <c r="AR204" i="21"/>
  <c r="AR242" i="21"/>
  <c r="AR139" i="21"/>
  <c r="AR274" i="21"/>
  <c r="AR291" i="21"/>
  <c r="AR170" i="21"/>
  <c r="AR107" i="21"/>
  <c r="AR93" i="21"/>
  <c r="AR207" i="21"/>
  <c r="AR152" i="21"/>
  <c r="AR271" i="21"/>
  <c r="AR168" i="21"/>
  <c r="AR173" i="21"/>
  <c r="AR119" i="21"/>
  <c r="AR217" i="21"/>
  <c r="AR220" i="21"/>
  <c r="AR154" i="21"/>
  <c r="AR261" i="21"/>
  <c r="AR241" i="21"/>
  <c r="AR8" i="21"/>
  <c r="AR105" i="21"/>
  <c r="AR278" i="21"/>
  <c r="AR203" i="21"/>
  <c r="AR262" i="21"/>
  <c r="AR182" i="21"/>
  <c r="AR211" i="21"/>
  <c r="AR98" i="21"/>
  <c r="AR125" i="21"/>
  <c r="AR187" i="21"/>
  <c r="AR292" i="21"/>
  <c r="AR287" i="21"/>
  <c r="AR235" i="21"/>
  <c r="AR251" i="21"/>
  <c r="AR102" i="21"/>
  <c r="AR115" i="21"/>
  <c r="AR175" i="21"/>
  <c r="AR130" i="21"/>
  <c r="AR199" i="21"/>
  <c r="AR268" i="21"/>
  <c r="AR151" i="21"/>
  <c r="AR296" i="21"/>
  <c r="AR289" i="21"/>
  <c r="AR171" i="21"/>
  <c r="AR279" i="21"/>
  <c r="AR206" i="21"/>
  <c r="AR195" i="21"/>
  <c r="AR99" i="21"/>
  <c r="AR311" i="21"/>
  <c r="AR86" i="21" s="1"/>
  <c r="AR159" i="21"/>
  <c r="AR142" i="21"/>
  <c r="AR209" i="21"/>
  <c r="AR246" i="21"/>
  <c r="AR153" i="21"/>
  <c r="AR307" i="21"/>
  <c r="AR270" i="21"/>
  <c r="AR161" i="21"/>
  <c r="AR210" i="21"/>
  <c r="AR96" i="21"/>
  <c r="AR132" i="21"/>
  <c r="AR97" i="21"/>
  <c r="AR255" i="21"/>
  <c r="AR140" i="21"/>
  <c r="AR294" i="21"/>
  <c r="AR188" i="21"/>
  <c r="AR127" i="21"/>
  <c r="AR143" i="21"/>
  <c r="AR186" i="21"/>
  <c r="AR113" i="21"/>
  <c r="AR179" i="21"/>
  <c r="AR169" i="21"/>
  <c r="AR133" i="21"/>
  <c r="AR212" i="21"/>
  <c r="AR166" i="21"/>
  <c r="AR213" i="21"/>
  <c r="AR184" i="21"/>
  <c r="AR181" i="21"/>
  <c r="AR146" i="21"/>
  <c r="AR111" i="21"/>
  <c r="AR155" i="21"/>
  <c r="AR227" i="21"/>
  <c r="AR109" i="21"/>
  <c r="AR266" i="21"/>
  <c r="AR164" i="21"/>
  <c r="AR264" i="21"/>
  <c r="AR126" i="21"/>
  <c r="AR281" i="21"/>
  <c r="AR259" i="21"/>
  <c r="AR282" i="21"/>
  <c r="AR112" i="21"/>
  <c r="AR265" i="21"/>
  <c r="AR163" i="21"/>
  <c r="AR191" i="21"/>
  <c r="AR162" i="21"/>
  <c r="AR253" i="21"/>
  <c r="AR106" i="21"/>
  <c r="AR95" i="21"/>
  <c r="AR123" i="21"/>
  <c r="AR277" i="21"/>
  <c r="AR150" i="21"/>
  <c r="AR198" i="21"/>
  <c r="AR245" i="21"/>
  <c r="AR160" i="21"/>
  <c r="AR234" i="21"/>
  <c r="AR180" i="21"/>
  <c r="AR295" i="21"/>
  <c r="AR196" i="21"/>
  <c r="AR200" i="21"/>
  <c r="AR250" i="21"/>
  <c r="AR183" i="21"/>
  <c r="AR145" i="21"/>
  <c r="AR257" i="21"/>
  <c r="AR167" i="21"/>
  <c r="AR116" i="21"/>
  <c r="AR288" i="21"/>
  <c r="AR185" i="21"/>
  <c r="AR114" i="21"/>
  <c r="AR280" i="21"/>
  <c r="AT4" i="11"/>
  <c r="AN16" i="15"/>
  <c r="AN12" i="15"/>
  <c r="AT7" i="11" s="1"/>
  <c r="AN8" i="15"/>
  <c r="AT5" i="11" s="1"/>
  <c r="AN30" i="15"/>
  <c r="AN38" i="15" s="1"/>
  <c r="AN39" i="15" s="1"/>
  <c r="AN40" i="15" s="1"/>
  <c r="AN41" i="15" s="1"/>
  <c r="AN18" i="15"/>
  <c r="AT10" i="11" s="1"/>
  <c r="AN14" i="15"/>
  <c r="AT8" i="11" s="1"/>
  <c r="AN10" i="15"/>
  <c r="AT6" i="11" s="1"/>
  <c r="AN32" i="15"/>
  <c r="AN33" i="15" s="1"/>
  <c r="AN34" i="15" s="1"/>
  <c r="AN35" i="15" s="1"/>
  <c r="AN20" i="15"/>
  <c r="AT11" i="11" s="1"/>
  <c r="AN9" i="13"/>
  <c r="AI26" i="15"/>
  <c r="AI27" i="15"/>
  <c r="L35" i="21"/>
  <c r="L36" i="21" s="1"/>
  <c r="AO56" i="11"/>
  <c r="AG25" i="21"/>
  <c r="AG26" i="21" s="1"/>
  <c r="O25" i="21"/>
  <c r="O35" i="21" s="1"/>
  <c r="O36" i="21" s="1"/>
  <c r="T79" i="21"/>
  <c r="BM34" i="11"/>
  <c r="BM39" i="11"/>
  <c r="P25" i="21"/>
  <c r="P26" i="21" s="1"/>
  <c r="Q87" i="21"/>
  <c r="N25" i="21"/>
  <c r="N28" i="21"/>
  <c r="N31" i="21" s="1"/>
  <c r="BM81" i="11"/>
  <c r="BM117" i="11"/>
  <c r="BM26" i="11"/>
  <c r="AA25" i="21"/>
  <c r="AA35" i="21" s="1"/>
  <c r="AA36" i="21" s="1"/>
  <c r="T87" i="21"/>
  <c r="BM33" i="11"/>
  <c r="BM30" i="11"/>
  <c r="BM118" i="11"/>
  <c r="BM53" i="11"/>
  <c r="BM121" i="11"/>
  <c r="BM136" i="11"/>
  <c r="BM38" i="11"/>
  <c r="AF25" i="21"/>
  <c r="AF26" i="21" s="1"/>
  <c r="AH87" i="21"/>
  <c r="BM84" i="11"/>
  <c r="BM58" i="11"/>
  <c r="BM45" i="11"/>
  <c r="BM131" i="11"/>
  <c r="BM120" i="11"/>
  <c r="BM138" i="11"/>
  <c r="BM55" i="11"/>
  <c r="BM29" i="11"/>
  <c r="BM99" i="11"/>
  <c r="BM106" i="11"/>
  <c r="BM65" i="11"/>
  <c r="BM63" i="11"/>
  <c r="BM69" i="11"/>
  <c r="BM86" i="11"/>
  <c r="BM44" i="11"/>
  <c r="BM19" i="11"/>
  <c r="BM21" i="11"/>
  <c r="BM73" i="11"/>
  <c r="BM132" i="11"/>
  <c r="BM97" i="11"/>
  <c r="BM54" i="11"/>
  <c r="BM93" i="11"/>
  <c r="AE31" i="21"/>
  <c r="V25" i="21"/>
  <c r="V35" i="21" s="1"/>
  <c r="V36" i="21" s="1"/>
  <c r="BK72" i="21"/>
  <c r="BK74" i="21" s="1"/>
  <c r="AG72" i="21"/>
  <c r="AG74" i="21" s="1"/>
  <c r="S72" i="21"/>
  <c r="S74" i="21" s="1"/>
  <c r="V72" i="21"/>
  <c r="V74" i="21" s="1"/>
  <c r="BG35" i="15"/>
  <c r="BK25" i="21"/>
  <c r="P72" i="21"/>
  <c r="P74" i="21" s="1"/>
  <c r="AG79" i="21"/>
  <c r="Z28" i="21"/>
  <c r="Z31" i="21" s="1"/>
  <c r="BK28" i="21"/>
  <c r="BK31" i="21" s="1"/>
  <c r="O79" i="21"/>
  <c r="BK87" i="21"/>
  <c r="I31" i="21"/>
  <c r="V87" i="21"/>
  <c r="M87" i="21"/>
  <c r="AA72" i="21"/>
  <c r="AA74" i="21" s="1"/>
  <c r="I72" i="21"/>
  <c r="I74" i="21" s="1"/>
  <c r="R72" i="21"/>
  <c r="R74" i="21" s="1"/>
  <c r="J53" i="21"/>
  <c r="J54" i="21" s="1"/>
  <c r="J46" i="21"/>
  <c r="J47" i="21" s="1"/>
  <c r="J48" i="21" s="1"/>
  <c r="J43" i="21"/>
  <c r="J39" i="21"/>
  <c r="AF28" i="21"/>
  <c r="R87" i="21"/>
  <c r="P87" i="21"/>
  <c r="AE25" i="21"/>
  <c r="AA87" i="21"/>
  <c r="M72" i="21"/>
  <c r="M74" i="21" s="1"/>
  <c r="T72" i="21"/>
  <c r="T74" i="21" s="1"/>
  <c r="AG28" i="21"/>
  <c r="AG31" i="21" s="1"/>
  <c r="P28" i="21"/>
  <c r="P31" i="21" s="1"/>
  <c r="AG87" i="21"/>
  <c r="AB25" i="21"/>
  <c r="O28" i="21"/>
  <c r="O31" i="21" s="1"/>
  <c r="V28" i="21"/>
  <c r="V31" i="21" s="1"/>
  <c r="AE87" i="21"/>
  <c r="AA28" i="21"/>
  <c r="AA31" i="21" s="1"/>
  <c r="R79" i="21"/>
  <c r="AE72" i="21"/>
  <c r="AE74" i="21" s="1"/>
  <c r="Z35" i="21"/>
  <c r="Z36" i="21" s="1"/>
  <c r="Z26" i="21"/>
  <c r="S28" i="21"/>
  <c r="S31" i="21" s="1"/>
  <c r="I87" i="21"/>
  <c r="AE79" i="21"/>
  <c r="S87" i="21"/>
  <c r="R20" i="21"/>
  <c r="R25" i="21" s="1"/>
  <c r="M28" i="21"/>
  <c r="M31" i="21" s="1"/>
  <c r="W35" i="21"/>
  <c r="W36" i="21" s="1"/>
  <c r="W26" i="21"/>
  <c r="AH72" i="21"/>
  <c r="AH74" i="21" s="1"/>
  <c r="I25" i="21"/>
  <c r="T20" i="21"/>
  <c r="T25" i="21" s="1"/>
  <c r="AH20" i="21"/>
  <c r="AH25" i="21" s="1"/>
  <c r="AM84" i="21"/>
  <c r="AM85" i="21"/>
  <c r="AM69" i="21"/>
  <c r="AM70" i="21"/>
  <c r="AM78" i="21"/>
  <c r="AM68" i="21"/>
  <c r="AM83" i="21"/>
  <c r="AM82" i="21"/>
  <c r="AM17" i="21"/>
  <c r="AM67" i="21"/>
  <c r="AM77" i="21"/>
  <c r="AM66" i="21"/>
  <c r="AM11" i="21"/>
  <c r="AM14" i="21"/>
  <c r="AM20" i="21" s="1"/>
  <c r="AK20" i="21"/>
  <c r="AK25" i="21" s="1"/>
  <c r="AJ20" i="21"/>
  <c r="AJ28" i="21" s="1"/>
  <c r="AJ31" i="21" s="1"/>
  <c r="AL20" i="21"/>
  <c r="AL25" i="21" s="1"/>
  <c r="AI28" i="21"/>
  <c r="AI31" i="21" s="1"/>
  <c r="AK79" i="21"/>
  <c r="F45" i="15"/>
  <c r="F46" i="15" s="1"/>
  <c r="F47" i="15" s="1"/>
  <c r="AL79" i="21"/>
  <c r="AL72" i="21"/>
  <c r="AL74" i="21" s="1"/>
  <c r="AK87" i="21"/>
  <c r="AJ79" i="21"/>
  <c r="AL87" i="21"/>
  <c r="AJ87" i="21"/>
  <c r="AK72" i="21"/>
  <c r="AK74" i="21" s="1"/>
  <c r="AJ72" i="21"/>
  <c r="AJ74" i="21" s="1"/>
  <c r="R41" i="15"/>
  <c r="Y41" i="15"/>
  <c r="AI41" i="15"/>
  <c r="AF41" i="15"/>
  <c r="AC41" i="15"/>
  <c r="AH41" i="15"/>
  <c r="AG40" i="15"/>
  <c r="AG41" i="15" s="1"/>
  <c r="E40" i="15"/>
  <c r="E41" i="15" s="1"/>
  <c r="AD41" i="15"/>
  <c r="O41" i="15"/>
  <c r="K41" i="15"/>
  <c r="M41" i="15"/>
  <c r="L40" i="15"/>
  <c r="L41" i="15" s="1"/>
  <c r="P40" i="15"/>
  <c r="P41" i="15" s="1"/>
  <c r="J40" i="15"/>
  <c r="J41" i="15" s="1"/>
  <c r="AF54" i="11"/>
  <c r="P24" i="11"/>
  <c r="K128" i="11"/>
  <c r="K101" i="11"/>
  <c r="K108" i="11"/>
  <c r="K109" i="11"/>
  <c r="K113" i="11"/>
  <c r="K115" i="11"/>
  <c r="K42" i="11"/>
  <c r="K52" i="11"/>
  <c r="K32" i="11"/>
  <c r="K75" i="11"/>
  <c r="K51" i="11"/>
  <c r="K35" i="11"/>
  <c r="K121" i="11"/>
  <c r="K38" i="11"/>
  <c r="K30" i="11"/>
  <c r="K29" i="11"/>
  <c r="K89" i="11"/>
  <c r="K124" i="11"/>
  <c r="K81" i="11"/>
  <c r="K117" i="11"/>
  <c r="K55" i="11"/>
  <c r="K28" i="11"/>
  <c r="K62" i="11"/>
  <c r="K105" i="11"/>
  <c r="K93" i="11"/>
  <c r="K97" i="11"/>
  <c r="K133" i="11"/>
  <c r="K49" i="11"/>
  <c r="K37" i="11"/>
  <c r="K50" i="11"/>
  <c r="K137" i="11"/>
  <c r="K125" i="11"/>
  <c r="K129" i="11"/>
  <c r="K86" i="11"/>
  <c r="K64" i="11"/>
  <c r="K34" i="11"/>
  <c r="K136" i="11"/>
  <c r="K74" i="11"/>
  <c r="K46" i="11"/>
  <c r="K135" i="11"/>
  <c r="K103" i="11"/>
  <c r="K118" i="11"/>
  <c r="K57" i="11"/>
  <c r="K60" i="11"/>
  <c r="K59" i="11"/>
  <c r="K72" i="11"/>
  <c r="K90" i="11"/>
  <c r="K94" i="11"/>
  <c r="K82" i="11"/>
  <c r="K134" i="11"/>
  <c r="K24" i="11"/>
  <c r="K26" i="11"/>
  <c r="K66" i="11"/>
  <c r="K70" i="11"/>
  <c r="K106" i="11"/>
  <c r="K110" i="11"/>
  <c r="K114" i="11"/>
  <c r="K63" i="11"/>
  <c r="K39" i="11"/>
  <c r="K21" i="11"/>
  <c r="K56" i="11"/>
  <c r="K122" i="11"/>
  <c r="K126" i="11"/>
  <c r="K130" i="11"/>
  <c r="K69" i="11"/>
  <c r="K67" i="11"/>
  <c r="K54" i="11"/>
  <c r="K95" i="11"/>
  <c r="K83" i="11"/>
  <c r="K58" i="11"/>
  <c r="K36" i="11"/>
  <c r="K77" i="11"/>
  <c r="K73" i="11"/>
  <c r="K88" i="11"/>
  <c r="K111" i="11"/>
  <c r="K84" i="11"/>
  <c r="K47" i="11"/>
  <c r="K71" i="11"/>
  <c r="K33" i="11"/>
  <c r="K43" i="11"/>
  <c r="K40" i="11"/>
  <c r="K120" i="11"/>
  <c r="K127" i="11"/>
  <c r="K100" i="11"/>
  <c r="K138" i="11"/>
  <c r="K68" i="11"/>
  <c r="K48" i="11"/>
  <c r="K19" i="11"/>
  <c r="K22" i="11"/>
  <c r="K91" i="11"/>
  <c r="K104" i="11"/>
  <c r="K116" i="11"/>
  <c r="K65" i="11"/>
  <c r="K44" i="11"/>
  <c r="K61" i="11"/>
  <c r="K41" i="11"/>
  <c r="K107" i="11"/>
  <c r="K80" i="11"/>
  <c r="K132" i="11"/>
  <c r="K31" i="11"/>
  <c r="K53" i="11"/>
  <c r="K45" i="11"/>
  <c r="K25" i="11"/>
  <c r="K123" i="11"/>
  <c r="K96" i="11"/>
  <c r="K99" i="11"/>
  <c r="K76" i="11"/>
  <c r="K20" i="11"/>
  <c r="K27" i="11"/>
  <c r="K92" i="11"/>
  <c r="K112" i="11"/>
  <c r="K85" i="11"/>
  <c r="AG25" i="11"/>
  <c r="AG84" i="11"/>
  <c r="AN132" i="11"/>
  <c r="AN126" i="11"/>
  <c r="AN89" i="11"/>
  <c r="AN55" i="11"/>
  <c r="K119" i="11"/>
  <c r="K131" i="11"/>
  <c r="AN113" i="11"/>
  <c r="AN70" i="11"/>
  <c r="K87" i="11"/>
  <c r="K23" i="11"/>
  <c r="K98" i="11"/>
  <c r="P55" i="11"/>
  <c r="P102" i="11"/>
  <c r="P103" i="11"/>
  <c r="AJ33" i="11"/>
  <c r="AJ75" i="11"/>
  <c r="AN137" i="11"/>
  <c r="N126" i="11"/>
  <c r="O120" i="11"/>
  <c r="AO43" i="11"/>
  <c r="O115" i="11"/>
  <c r="AO111" i="11"/>
  <c r="AO123" i="11"/>
  <c r="AJ132" i="11"/>
  <c r="AJ127" i="11"/>
  <c r="AJ56" i="11"/>
  <c r="AJ84" i="11"/>
  <c r="AJ62" i="11"/>
  <c r="AF90" i="11"/>
  <c r="AJ86" i="11"/>
  <c r="AH89" i="11"/>
  <c r="AJ118" i="11"/>
  <c r="O68" i="11"/>
  <c r="AJ31" i="11"/>
  <c r="AJ52" i="11"/>
  <c r="P60" i="11"/>
  <c r="AO46" i="11"/>
  <c r="P51" i="11"/>
  <c r="AO121" i="11"/>
  <c r="AO45" i="11"/>
  <c r="AJ60" i="11"/>
  <c r="AO60" i="11"/>
  <c r="O95" i="11"/>
  <c r="AJ30" i="11"/>
  <c r="AO41" i="11"/>
  <c r="O125" i="11"/>
  <c r="AJ133" i="11"/>
  <c r="AO32" i="11"/>
  <c r="AJ53" i="11"/>
  <c r="AJ42" i="11"/>
  <c r="AO132" i="11"/>
  <c r="AO47" i="11"/>
  <c r="AJ21" i="11"/>
  <c r="P68" i="11"/>
  <c r="AG108" i="11"/>
  <c r="AG107" i="11"/>
  <c r="P21" i="11"/>
  <c r="P85" i="11"/>
  <c r="P39" i="11"/>
  <c r="AG87" i="11"/>
  <c r="AG47" i="11"/>
  <c r="AJ99" i="11"/>
  <c r="AJ111" i="11"/>
  <c r="P67" i="11"/>
  <c r="AJ125" i="11"/>
  <c r="U30" i="11"/>
  <c r="P124" i="11"/>
  <c r="AJ59" i="11"/>
  <c r="AG38" i="11"/>
  <c r="P138" i="11"/>
  <c r="O56" i="11"/>
  <c r="O90" i="11"/>
  <c r="AJ51" i="11"/>
  <c r="AJ73" i="11"/>
  <c r="AJ117" i="11"/>
  <c r="AO44" i="11"/>
  <c r="AO24" i="11"/>
  <c r="AO67" i="11"/>
  <c r="AO21" i="11"/>
  <c r="AO84" i="11"/>
  <c r="AO80" i="11"/>
  <c r="AO113" i="11"/>
  <c r="AO95" i="11"/>
  <c r="AO97" i="11"/>
  <c r="AO75" i="11"/>
  <c r="AO61" i="11"/>
  <c r="AO85" i="11"/>
  <c r="AO83" i="11"/>
  <c r="AO105" i="11"/>
  <c r="AO135" i="11"/>
  <c r="AJ69" i="11"/>
  <c r="AJ50" i="11"/>
  <c r="AJ122" i="11"/>
  <c r="AJ77" i="11"/>
  <c r="AO99" i="11"/>
  <c r="AO137" i="11"/>
  <c r="AO25" i="11"/>
  <c r="AO138" i="11"/>
  <c r="AO119" i="11"/>
  <c r="AJ20" i="11"/>
  <c r="AJ26" i="11"/>
  <c r="AJ46" i="11"/>
  <c r="AJ121" i="11"/>
  <c r="AO103" i="11"/>
  <c r="AO108" i="11"/>
  <c r="AO58" i="11"/>
  <c r="AO72" i="11"/>
  <c r="AO70" i="11"/>
  <c r="AJ85" i="11"/>
  <c r="AJ136" i="11"/>
  <c r="AJ81" i="11"/>
  <c r="AJ25" i="11"/>
  <c r="AO76" i="11"/>
  <c r="AO48" i="11"/>
  <c r="AO106" i="11"/>
  <c r="AO59" i="11"/>
  <c r="AO54" i="11"/>
  <c r="AJ96" i="11"/>
  <c r="AJ95" i="11"/>
  <c r="AJ29" i="11"/>
  <c r="AJ98" i="11"/>
  <c r="AJ70" i="11"/>
  <c r="O46" i="11"/>
  <c r="AO36" i="11"/>
  <c r="AO130" i="11"/>
  <c r="AO74" i="11"/>
  <c r="AO34" i="11"/>
  <c r="AO42" i="11"/>
  <c r="AJ71" i="11"/>
  <c r="AJ38" i="11"/>
  <c r="AJ37" i="11"/>
  <c r="AJ64" i="11"/>
  <c r="O113" i="11"/>
  <c r="AO86" i="11"/>
  <c r="AO88" i="11"/>
  <c r="AO66" i="11"/>
  <c r="AO19" i="11"/>
  <c r="AO62" i="11"/>
  <c r="AO63" i="11"/>
  <c r="AO57" i="11"/>
  <c r="AO65" i="11"/>
  <c r="AO116" i="11"/>
  <c r="AO73" i="11"/>
  <c r="AJ93" i="11"/>
  <c r="AJ101" i="11"/>
  <c r="AJ48" i="11"/>
  <c r="AJ103" i="11"/>
  <c r="AH73" i="11"/>
  <c r="AO125" i="11"/>
  <c r="AO100" i="11"/>
  <c r="AO114" i="11"/>
  <c r="AO55" i="11"/>
  <c r="AO22" i="11"/>
  <c r="AO120" i="11"/>
  <c r="AO101" i="11"/>
  <c r="AO102" i="11"/>
  <c r="AO35" i="11"/>
  <c r="AO109" i="11"/>
  <c r="AJ80" i="11"/>
  <c r="AJ89" i="11"/>
  <c r="AJ47" i="11"/>
  <c r="AJ123" i="11"/>
  <c r="AO89" i="11"/>
  <c r="AO124" i="11"/>
  <c r="AO68" i="11"/>
  <c r="AO49" i="11"/>
  <c r="AO87" i="11"/>
  <c r="O36" i="11"/>
  <c r="O19" i="11"/>
  <c r="AJ28" i="11"/>
  <c r="AJ45" i="11"/>
  <c r="AJ55" i="11"/>
  <c r="AJ97" i="11"/>
  <c r="AO33" i="11"/>
  <c r="AO20" i="11"/>
  <c r="AO92" i="11"/>
  <c r="AO127" i="11"/>
  <c r="AO26" i="11"/>
  <c r="P83" i="11"/>
  <c r="O84" i="11"/>
  <c r="O73" i="11"/>
  <c r="AJ32" i="11"/>
  <c r="AJ76" i="11"/>
  <c r="AJ19" i="11"/>
  <c r="AO117" i="11"/>
  <c r="AO23" i="11"/>
  <c r="AO90" i="11"/>
  <c r="AO96" i="11"/>
  <c r="AO51" i="11"/>
  <c r="P70" i="11"/>
  <c r="N93" i="11"/>
  <c r="N109" i="11"/>
  <c r="N62" i="11"/>
  <c r="P76" i="11"/>
  <c r="N94" i="11"/>
  <c r="P123" i="11"/>
  <c r="P47" i="11"/>
  <c r="R22" i="11"/>
  <c r="N49" i="11"/>
  <c r="P87" i="11"/>
  <c r="P44" i="11"/>
  <c r="P27" i="11"/>
  <c r="AJ88" i="11"/>
  <c r="AJ112" i="11"/>
  <c r="AJ120" i="11"/>
  <c r="AJ126" i="11"/>
  <c r="AJ65" i="11"/>
  <c r="AJ57" i="11"/>
  <c r="AN111" i="11"/>
  <c r="N86" i="11"/>
  <c r="P81" i="11"/>
  <c r="P75" i="11"/>
  <c r="AJ90" i="11"/>
  <c r="AJ34" i="11"/>
  <c r="AJ138" i="11"/>
  <c r="AJ43" i="11"/>
  <c r="AJ128" i="11"/>
  <c r="AJ72" i="11"/>
  <c r="AN61" i="11"/>
  <c r="N117" i="11"/>
  <c r="P97" i="11"/>
  <c r="P29" i="11"/>
  <c r="AJ66" i="11"/>
  <c r="AJ100" i="11"/>
  <c r="AJ87" i="11"/>
  <c r="AJ108" i="11"/>
  <c r="AJ35" i="11"/>
  <c r="AJ23" i="11"/>
  <c r="AN124" i="11"/>
  <c r="N65" i="11"/>
  <c r="P101" i="11"/>
  <c r="P117" i="11"/>
  <c r="AJ92" i="11"/>
  <c r="AJ27" i="11"/>
  <c r="AJ82" i="11"/>
  <c r="AJ24" i="11"/>
  <c r="AJ36" i="11"/>
  <c r="AJ135" i="11"/>
  <c r="AJ67" i="11"/>
  <c r="AN54" i="11"/>
  <c r="N138" i="11"/>
  <c r="P89" i="11"/>
  <c r="P127" i="11"/>
  <c r="AJ94" i="11"/>
  <c r="AJ113" i="11"/>
  <c r="AJ39" i="11"/>
  <c r="AJ102" i="11"/>
  <c r="P96" i="11"/>
  <c r="P113" i="11"/>
  <c r="AM116" i="11"/>
  <c r="AJ114" i="11"/>
  <c r="AJ131" i="11"/>
  <c r="AJ119" i="11"/>
  <c r="AJ129" i="11"/>
  <c r="AJ116" i="11"/>
  <c r="AJ91" i="11"/>
  <c r="AJ106" i="11"/>
  <c r="O27" i="11"/>
  <c r="P90" i="11"/>
  <c r="P134" i="11"/>
  <c r="P120" i="11"/>
  <c r="AM65" i="11"/>
  <c r="AJ130" i="11"/>
  <c r="AJ54" i="11"/>
  <c r="AJ44" i="11"/>
  <c r="AJ61" i="11"/>
  <c r="AJ68" i="11"/>
  <c r="AJ41" i="11"/>
  <c r="AJ58" i="11"/>
  <c r="O98" i="11"/>
  <c r="P132" i="11"/>
  <c r="P66" i="11"/>
  <c r="AM94" i="11"/>
  <c r="AH113" i="11"/>
  <c r="AH59" i="11"/>
  <c r="N29" i="11"/>
  <c r="N40" i="11"/>
  <c r="N95" i="11"/>
  <c r="N110" i="11"/>
  <c r="N96" i="11"/>
  <c r="AH35" i="11"/>
  <c r="AH67" i="11"/>
  <c r="AH86" i="11"/>
  <c r="N114" i="11"/>
  <c r="N58" i="11"/>
  <c r="N76" i="11"/>
  <c r="N127" i="11"/>
  <c r="N83" i="11"/>
  <c r="P37" i="11"/>
  <c r="AF83" i="11"/>
  <c r="N22" i="11"/>
  <c r="N121" i="11"/>
  <c r="N89" i="11"/>
  <c r="N32" i="11"/>
  <c r="N70" i="11"/>
  <c r="N85" i="11"/>
  <c r="N107" i="11"/>
  <c r="N102" i="11"/>
  <c r="N119" i="11"/>
  <c r="N100" i="11"/>
  <c r="P100" i="11"/>
  <c r="P93" i="11"/>
  <c r="P65" i="11"/>
  <c r="P84" i="11"/>
  <c r="P77" i="11"/>
  <c r="AF32" i="11"/>
  <c r="AM30" i="11"/>
  <c r="N91" i="11"/>
  <c r="N21" i="11"/>
  <c r="N66" i="11"/>
  <c r="N137" i="11"/>
  <c r="N124" i="11"/>
  <c r="N52" i="11"/>
  <c r="N82" i="11"/>
  <c r="N129" i="11"/>
  <c r="N39" i="11"/>
  <c r="N84" i="11"/>
  <c r="P122" i="11"/>
  <c r="P59" i="11"/>
  <c r="P62" i="11"/>
  <c r="P98" i="11"/>
  <c r="P119" i="11"/>
  <c r="AM38" i="11"/>
  <c r="AJ22" i="11"/>
  <c r="AH30" i="11"/>
  <c r="N53" i="11"/>
  <c r="N37" i="11"/>
  <c r="N118" i="11"/>
  <c r="N90" i="11"/>
  <c r="N48" i="11"/>
  <c r="P86" i="11"/>
  <c r="P88" i="11"/>
  <c r="P40" i="11"/>
  <c r="P73" i="11"/>
  <c r="P95" i="11"/>
  <c r="AM98" i="11"/>
  <c r="O104" i="11"/>
  <c r="AH123" i="11"/>
  <c r="N108" i="11"/>
  <c r="N134" i="11"/>
  <c r="N23" i="11"/>
  <c r="N125" i="11"/>
  <c r="N47" i="11"/>
  <c r="P26" i="11"/>
  <c r="P118" i="11"/>
  <c r="P74" i="11"/>
  <c r="AM125" i="11"/>
  <c r="AH128" i="11"/>
  <c r="N131" i="11"/>
  <c r="N130" i="11"/>
  <c r="N41" i="11"/>
  <c r="N59" i="11"/>
  <c r="N88" i="11"/>
  <c r="AH106" i="11"/>
  <c r="N33" i="11"/>
  <c r="N36" i="11"/>
  <c r="N80" i="11"/>
  <c r="N28" i="11"/>
  <c r="N69" i="11"/>
  <c r="P50" i="11"/>
  <c r="P19" i="11"/>
  <c r="P105" i="11"/>
  <c r="P35" i="11"/>
  <c r="P82" i="11"/>
  <c r="AJ40" i="11"/>
  <c r="AH100" i="11"/>
  <c r="N63" i="11"/>
  <c r="N105" i="11"/>
  <c r="N115" i="11"/>
  <c r="N113" i="11"/>
  <c r="N116" i="11"/>
  <c r="P109" i="11"/>
  <c r="P131" i="11"/>
  <c r="P72" i="11"/>
  <c r="P20" i="11"/>
  <c r="P52" i="11"/>
  <c r="O60" i="11"/>
  <c r="O59" i="11"/>
  <c r="V62" i="11"/>
  <c r="AH112" i="11"/>
  <c r="AJ109" i="11"/>
  <c r="AH44" i="11"/>
  <c r="N123" i="11"/>
  <c r="N74" i="11"/>
  <c r="N122" i="11"/>
  <c r="N101" i="11"/>
  <c r="N104" i="11"/>
  <c r="P64" i="11"/>
  <c r="P92" i="11"/>
  <c r="P136" i="11"/>
  <c r="P46" i="11"/>
  <c r="P23" i="11"/>
  <c r="O21" i="11"/>
  <c r="O106" i="11"/>
  <c r="O85" i="11"/>
  <c r="AH98" i="11"/>
  <c r="AJ74" i="11"/>
  <c r="AH53" i="11"/>
  <c r="N128" i="11"/>
  <c r="N20" i="11"/>
  <c r="N54" i="11"/>
  <c r="N25" i="11"/>
  <c r="N61" i="11"/>
  <c r="P121" i="11"/>
  <c r="P36" i="11"/>
  <c r="P53" i="11"/>
  <c r="P107" i="11"/>
  <c r="P126" i="11"/>
  <c r="O121" i="11"/>
  <c r="AH63" i="11"/>
  <c r="AH24" i="11"/>
  <c r="N132" i="11"/>
  <c r="N44" i="11"/>
  <c r="N43" i="11"/>
  <c r="N27" i="11"/>
  <c r="N51" i="11"/>
  <c r="P57" i="11"/>
  <c r="P135" i="11"/>
  <c r="P133" i="11"/>
  <c r="P137" i="11"/>
  <c r="P42" i="11"/>
  <c r="O118" i="11"/>
  <c r="AH131" i="11"/>
  <c r="AI32" i="11"/>
  <c r="AF110" i="11"/>
  <c r="AF107" i="11"/>
  <c r="AF69" i="11"/>
  <c r="AF114" i="11"/>
  <c r="AG27" i="11"/>
  <c r="AG32" i="11"/>
  <c r="AF129" i="11"/>
  <c r="AF52" i="11"/>
  <c r="U65" i="11"/>
  <c r="AH57" i="11"/>
  <c r="O58" i="11"/>
  <c r="N68" i="11"/>
  <c r="N30" i="11"/>
  <c r="N31" i="11"/>
  <c r="N50" i="11"/>
  <c r="N75" i="11"/>
  <c r="N35" i="11"/>
  <c r="N19" i="11"/>
  <c r="N99" i="11"/>
  <c r="P128" i="11"/>
  <c r="P125" i="11"/>
  <c r="P130" i="11"/>
  <c r="P115" i="11"/>
  <c r="P43" i="11"/>
  <c r="P41" i="11"/>
  <c r="P80" i="11"/>
  <c r="AF133" i="11"/>
  <c r="O49" i="11"/>
  <c r="AH48" i="11"/>
  <c r="AH76" i="11"/>
  <c r="O83" i="11"/>
  <c r="N67" i="11"/>
  <c r="N24" i="11"/>
  <c r="N98" i="11"/>
  <c r="N60" i="11"/>
  <c r="N112" i="11"/>
  <c r="N106" i="11"/>
  <c r="P63" i="11"/>
  <c r="P111" i="11"/>
  <c r="P31" i="11"/>
  <c r="P106" i="11"/>
  <c r="P22" i="11"/>
  <c r="O88" i="11"/>
  <c r="AH119" i="11"/>
  <c r="N72" i="11"/>
  <c r="N133" i="11"/>
  <c r="N34" i="11"/>
  <c r="N26" i="11"/>
  <c r="N103" i="11"/>
  <c r="N55" i="11"/>
  <c r="N42" i="11"/>
  <c r="N135" i="11"/>
  <c r="P54" i="11"/>
  <c r="P49" i="11"/>
  <c r="P45" i="11"/>
  <c r="P129" i="11"/>
  <c r="P91" i="11"/>
  <c r="P110" i="11"/>
  <c r="P25" i="11"/>
  <c r="O67" i="11"/>
  <c r="AH115" i="11"/>
  <c r="N71" i="11"/>
  <c r="N136" i="11"/>
  <c r="N56" i="11"/>
  <c r="N45" i="11"/>
  <c r="N38" i="11"/>
  <c r="N97" i="11"/>
  <c r="N81" i="11"/>
  <c r="N57" i="11"/>
  <c r="P38" i="11"/>
  <c r="P58" i="11"/>
  <c r="P116" i="11"/>
  <c r="P112" i="11"/>
  <c r="P33" i="11"/>
  <c r="P28" i="11"/>
  <c r="P108" i="11"/>
  <c r="O100" i="11"/>
  <c r="N73" i="11"/>
  <c r="N120" i="11"/>
  <c r="N87" i="11"/>
  <c r="N92" i="11"/>
  <c r="N111" i="11"/>
  <c r="N46" i="11"/>
  <c r="N64" i="11"/>
  <c r="P99" i="11"/>
  <c r="P71" i="11"/>
  <c r="P69" i="11"/>
  <c r="P61" i="11"/>
  <c r="P30" i="11"/>
  <c r="P32" i="11"/>
  <c r="P34" i="11"/>
  <c r="AH38" i="11"/>
  <c r="O122" i="11"/>
  <c r="AM114" i="11"/>
  <c r="AI73" i="11"/>
  <c r="AM57" i="11"/>
  <c r="AI52" i="11"/>
  <c r="AO94" i="11"/>
  <c r="AO64" i="11"/>
  <c r="O66" i="11"/>
  <c r="O61" i="11"/>
  <c r="AM96" i="11"/>
  <c r="AH51" i="11"/>
  <c r="AI40" i="11"/>
  <c r="AM49" i="11"/>
  <c r="AH54" i="11"/>
  <c r="AO93" i="11"/>
  <c r="AO110" i="11"/>
  <c r="AO82" i="11"/>
  <c r="AO112" i="11"/>
  <c r="AO38" i="11"/>
  <c r="AO134" i="11"/>
  <c r="AO133" i="11"/>
  <c r="O70" i="11"/>
  <c r="AH26" i="11"/>
  <c r="AM134" i="11"/>
  <c r="AJ83" i="11"/>
  <c r="AH60" i="11"/>
  <c r="AO53" i="11"/>
  <c r="AO136" i="11"/>
  <c r="AO50" i="11"/>
  <c r="AO98" i="11"/>
  <c r="AO27" i="11"/>
  <c r="AO81" i="11"/>
  <c r="AO122" i="11"/>
  <c r="AH32" i="11"/>
  <c r="AH85" i="11"/>
  <c r="AM70" i="11"/>
  <c r="O135" i="11"/>
  <c r="AH41" i="11"/>
  <c r="U105" i="11"/>
  <c r="AO129" i="11"/>
  <c r="AO77" i="11"/>
  <c r="AO30" i="11"/>
  <c r="AO115" i="11"/>
  <c r="AO91" i="11"/>
  <c r="AO52" i="11"/>
  <c r="AO126" i="11"/>
  <c r="AH130" i="11"/>
  <c r="AH133" i="11"/>
  <c r="AM135" i="11"/>
  <c r="O26" i="11"/>
  <c r="AH58" i="11"/>
  <c r="O63" i="11"/>
  <c r="AO28" i="11"/>
  <c r="AO39" i="11"/>
  <c r="AO69" i="11"/>
  <c r="AO40" i="11"/>
  <c r="AO107" i="11"/>
  <c r="AO71" i="11"/>
  <c r="AO131" i="11"/>
  <c r="AH99" i="11"/>
  <c r="AH124" i="11"/>
  <c r="AM35" i="11"/>
  <c r="AH40" i="11"/>
  <c r="AH25" i="11"/>
  <c r="S129" i="11"/>
  <c r="AO37" i="11"/>
  <c r="AO29" i="11"/>
  <c r="AO31" i="11"/>
  <c r="AO118" i="11"/>
  <c r="AO128" i="11"/>
  <c r="AO104" i="11"/>
  <c r="AH22" i="11"/>
  <c r="AH36" i="11"/>
  <c r="AM118" i="11"/>
  <c r="AH65" i="11"/>
  <c r="AF121" i="11"/>
  <c r="AF130" i="11"/>
  <c r="AF102" i="11"/>
  <c r="AF99" i="11"/>
  <c r="AF41" i="11"/>
  <c r="AF25" i="11"/>
  <c r="AF81" i="11"/>
  <c r="AF37" i="11"/>
  <c r="AF93" i="11"/>
  <c r="AF57" i="11"/>
  <c r="AF131" i="11"/>
  <c r="AF109" i="11"/>
  <c r="AF106" i="11"/>
  <c r="AF124" i="11"/>
  <c r="AF22" i="11"/>
  <c r="AF56" i="11"/>
  <c r="AF44" i="11"/>
  <c r="AF100" i="11"/>
  <c r="AF122" i="11"/>
  <c r="AF98" i="11"/>
  <c r="S122" i="11"/>
  <c r="AJ49" i="11"/>
  <c r="AF50" i="11"/>
  <c r="AF94" i="11"/>
  <c r="AF31" i="11"/>
  <c r="AF125" i="11"/>
  <c r="AF76" i="11"/>
  <c r="AF138" i="11"/>
  <c r="AF46" i="11"/>
  <c r="AF62" i="11"/>
  <c r="AF117" i="11"/>
  <c r="AF88" i="11"/>
  <c r="AF75" i="11"/>
  <c r="AF29" i="11"/>
  <c r="S104" i="11"/>
  <c r="AF21" i="11"/>
  <c r="AF39" i="11"/>
  <c r="AF111" i="11"/>
  <c r="AF86" i="11"/>
  <c r="AF119" i="11"/>
  <c r="AF82" i="11"/>
  <c r="AF84" i="11"/>
  <c r="AF101" i="11"/>
  <c r="AF55" i="11"/>
  <c r="AF23" i="11"/>
  <c r="AF58" i="11"/>
  <c r="AF126" i="11"/>
  <c r="AF71" i="11"/>
  <c r="AF85" i="11"/>
  <c r="AF60" i="11"/>
  <c r="AD76" i="11"/>
  <c r="AF53" i="11"/>
  <c r="AF33" i="11"/>
  <c r="AF45" i="11"/>
  <c r="AF64" i="11"/>
  <c r="AF112" i="11"/>
  <c r="AD46" i="11"/>
  <c r="AF96" i="11"/>
  <c r="AF108" i="11"/>
  <c r="AF59" i="11"/>
  <c r="AF26" i="11"/>
  <c r="AF136" i="11"/>
  <c r="AM72" i="11"/>
  <c r="AM117" i="11"/>
  <c r="AD96" i="11"/>
  <c r="AF61" i="11"/>
  <c r="AF73" i="11"/>
  <c r="AF134" i="11"/>
  <c r="AF74" i="11"/>
  <c r="AF19" i="11"/>
  <c r="AJ115" i="11"/>
  <c r="P94" i="11"/>
  <c r="AM102" i="11"/>
  <c r="AM46" i="11"/>
  <c r="AD86" i="11"/>
  <c r="AF20" i="11"/>
  <c r="AF36" i="11"/>
  <c r="AF63" i="11"/>
  <c r="AF104" i="11"/>
  <c r="AF40" i="11"/>
  <c r="AM48" i="11"/>
  <c r="AM133" i="11"/>
  <c r="AG118" i="11"/>
  <c r="AF72" i="11"/>
  <c r="AF132" i="11"/>
  <c r="AF128" i="11"/>
  <c r="AF38" i="11"/>
  <c r="AF66" i="11"/>
  <c r="AJ110" i="11"/>
  <c r="AM129" i="11"/>
  <c r="AM85" i="11"/>
  <c r="O105" i="11"/>
  <c r="AF127" i="11"/>
  <c r="AF68" i="11"/>
  <c r="AF92" i="11"/>
  <c r="AF89" i="11"/>
  <c r="AF65" i="11"/>
  <c r="AM63" i="11"/>
  <c r="AM82" i="11"/>
  <c r="AH134" i="11"/>
  <c r="O76" i="11"/>
  <c r="AG37" i="11"/>
  <c r="AC111" i="11"/>
  <c r="S83" i="11"/>
  <c r="AC96" i="11"/>
  <c r="AN94" i="11"/>
  <c r="S138" i="11"/>
  <c r="S46" i="11"/>
  <c r="AI22" i="11"/>
  <c r="AN95" i="11"/>
  <c r="S51" i="11"/>
  <c r="AI23" i="11"/>
  <c r="AH75" i="11"/>
  <c r="AI71" i="11"/>
  <c r="AH81" i="11"/>
  <c r="AI134" i="11"/>
  <c r="AE34" i="11"/>
  <c r="AH132" i="11"/>
  <c r="AH87" i="11"/>
  <c r="AI112" i="11"/>
  <c r="AI49" i="11"/>
  <c r="AG52" i="11"/>
  <c r="AM80" i="11"/>
  <c r="AH68" i="11"/>
  <c r="AI96" i="11"/>
  <c r="AI34" i="11"/>
  <c r="AI133" i="11"/>
  <c r="AG65" i="11"/>
  <c r="AN64" i="11"/>
  <c r="R56" i="11"/>
  <c r="AH111" i="11"/>
  <c r="X130" i="11"/>
  <c r="Y12" i="11"/>
  <c r="Y14" i="11" s="1"/>
  <c r="S22" i="15" s="1"/>
  <c r="AI89" i="11"/>
  <c r="AI58" i="11"/>
  <c r="AG100" i="11"/>
  <c r="AM131" i="11"/>
  <c r="AM109" i="11"/>
  <c r="AN109" i="11"/>
  <c r="R52" i="11"/>
  <c r="AH61" i="11"/>
  <c r="X109" i="11"/>
  <c r="AG75" i="11"/>
  <c r="AI20" i="11"/>
  <c r="AM68" i="11"/>
  <c r="AM64" i="11"/>
  <c r="M132" i="11"/>
  <c r="S75" i="11"/>
  <c r="X89" i="11"/>
  <c r="AG104" i="11"/>
  <c r="AM91" i="11"/>
  <c r="AM67" i="11"/>
  <c r="M123" i="11"/>
  <c r="AG96" i="11"/>
  <c r="S42" i="11"/>
  <c r="AD70" i="11"/>
  <c r="AG62" i="11"/>
  <c r="AM25" i="11"/>
  <c r="AM20" i="11"/>
  <c r="P104" i="11"/>
  <c r="O127" i="11"/>
  <c r="AH114" i="11"/>
  <c r="AD98" i="11"/>
  <c r="S134" i="11"/>
  <c r="AD26" i="11"/>
  <c r="AG123" i="11"/>
  <c r="Q94" i="11"/>
  <c r="Q130" i="11"/>
  <c r="AE105" i="11"/>
  <c r="AC52" i="11"/>
  <c r="T74" i="11"/>
  <c r="AM53" i="11"/>
  <c r="M120" i="11"/>
  <c r="S57" i="11"/>
  <c r="S111" i="11"/>
  <c r="S88" i="11"/>
  <c r="AI137" i="11"/>
  <c r="X92" i="11"/>
  <c r="X49" i="11"/>
  <c r="X80" i="11"/>
  <c r="AD51" i="11"/>
  <c r="AD118" i="11"/>
  <c r="AD36" i="11"/>
  <c r="AH120" i="11"/>
  <c r="Q32" i="11"/>
  <c r="Q57" i="11"/>
  <c r="Q86" i="11"/>
  <c r="AE80" i="11"/>
  <c r="AC92" i="11"/>
  <c r="M92" i="11"/>
  <c r="AF91" i="11"/>
  <c r="S76" i="11"/>
  <c r="S95" i="11"/>
  <c r="AI46" i="11"/>
  <c r="X131" i="11"/>
  <c r="X73" i="11"/>
  <c r="X137" i="11"/>
  <c r="AD77" i="11"/>
  <c r="AD57" i="11"/>
  <c r="AD40" i="11"/>
  <c r="AI102" i="11"/>
  <c r="Q138" i="11"/>
  <c r="Q77" i="11"/>
  <c r="Y13" i="11"/>
  <c r="Y15" i="11" s="1"/>
  <c r="S23" i="15" s="1"/>
  <c r="S44" i="15" s="1"/>
  <c r="W4" i="21" s="1"/>
  <c r="W39" i="21" s="1"/>
  <c r="AE74" i="11"/>
  <c r="AC95" i="11"/>
  <c r="M116" i="11"/>
  <c r="AL125" i="11"/>
  <c r="X75" i="11"/>
  <c r="X94" i="11"/>
  <c r="X135" i="11"/>
  <c r="AD127" i="11"/>
  <c r="AD133" i="11"/>
  <c r="AD56" i="11"/>
  <c r="Q92" i="11"/>
  <c r="Q91" i="11"/>
  <c r="Q19" i="11"/>
  <c r="AE70" i="11"/>
  <c r="AC121" i="11"/>
  <c r="AM43" i="11"/>
  <c r="AM89" i="11"/>
  <c r="AM123" i="11"/>
  <c r="AN28" i="11"/>
  <c r="M51" i="11"/>
  <c r="X90" i="11"/>
  <c r="S64" i="11"/>
  <c r="S31" i="11"/>
  <c r="S50" i="11"/>
  <c r="AL120" i="11"/>
  <c r="X46" i="11"/>
  <c r="X125" i="11"/>
  <c r="X61" i="11"/>
  <c r="AD114" i="11"/>
  <c r="AD122" i="11"/>
  <c r="AD74" i="11"/>
  <c r="Q112" i="11"/>
  <c r="Q106" i="11"/>
  <c r="Q117" i="11"/>
  <c r="AE113" i="11"/>
  <c r="AC107" i="11"/>
  <c r="AM110" i="11"/>
  <c r="AM39" i="11"/>
  <c r="AM47" i="11"/>
  <c r="AM50" i="11"/>
  <c r="AN136" i="11"/>
  <c r="M110" i="11"/>
  <c r="AH88" i="11"/>
  <c r="S58" i="11"/>
  <c r="S48" i="11"/>
  <c r="S86" i="11"/>
  <c r="X77" i="11"/>
  <c r="X133" i="11"/>
  <c r="X124" i="11"/>
  <c r="AD97" i="11"/>
  <c r="AD42" i="11"/>
  <c r="AD103" i="11"/>
  <c r="Q72" i="11"/>
  <c r="Q123" i="11"/>
  <c r="AE132" i="11"/>
  <c r="AC106" i="11"/>
  <c r="AM36" i="11"/>
  <c r="M71" i="11"/>
  <c r="AN42" i="11"/>
  <c r="S107" i="11"/>
  <c r="S92" i="11"/>
  <c r="S36" i="11"/>
  <c r="X29" i="11"/>
  <c r="X120" i="11"/>
  <c r="X95" i="11"/>
  <c r="X31" i="11"/>
  <c r="AD35" i="11"/>
  <c r="AD117" i="11"/>
  <c r="AD85" i="11"/>
  <c r="Q54" i="11"/>
  <c r="Q101" i="11"/>
  <c r="V41" i="11"/>
  <c r="X41" i="11"/>
  <c r="AE71" i="11"/>
  <c r="AC54" i="11"/>
  <c r="AF67" i="11"/>
  <c r="AM56" i="11"/>
  <c r="AM97" i="11"/>
  <c r="AM103" i="11"/>
  <c r="AM121" i="11"/>
  <c r="AM40" i="11"/>
  <c r="AN97" i="11"/>
  <c r="M37" i="11"/>
  <c r="AN120" i="11"/>
  <c r="AH90" i="11"/>
  <c r="AH49" i="11"/>
  <c r="AH82" i="11"/>
  <c r="S77" i="11"/>
  <c r="S26" i="11"/>
  <c r="S98" i="11"/>
  <c r="X72" i="11"/>
  <c r="X127" i="11"/>
  <c r="X110" i="11"/>
  <c r="X108" i="11"/>
  <c r="AD108" i="11"/>
  <c r="AD44" i="11"/>
  <c r="AD137" i="11"/>
  <c r="Q51" i="11"/>
  <c r="Q128" i="11"/>
  <c r="V83" i="11"/>
  <c r="AE87" i="11"/>
  <c r="AC104" i="11"/>
  <c r="AC49" i="11"/>
  <c r="AM132" i="11"/>
  <c r="AM32" i="11"/>
  <c r="AM119" i="11"/>
  <c r="AM26" i="11"/>
  <c r="AM71" i="11"/>
  <c r="AN116" i="11"/>
  <c r="M56" i="11"/>
  <c r="AH108" i="11"/>
  <c r="AH125" i="11"/>
  <c r="AH19" i="11"/>
  <c r="S80" i="11"/>
  <c r="S103" i="11"/>
  <c r="S131" i="11"/>
  <c r="S91" i="11"/>
  <c r="X22" i="11"/>
  <c r="X23" i="11"/>
  <c r="X59" i="11"/>
  <c r="X25" i="11"/>
  <c r="AD52" i="11"/>
  <c r="AD136" i="11"/>
  <c r="AD39" i="11"/>
  <c r="Q56" i="11"/>
  <c r="Q34" i="11"/>
  <c r="V98" i="11"/>
  <c r="AI50" i="11"/>
  <c r="AE20" i="11"/>
  <c r="AF27" i="11"/>
  <c r="AF116" i="11"/>
  <c r="AF49" i="11"/>
  <c r="AF80" i="11"/>
  <c r="AF103" i="11"/>
  <c r="AF123" i="11"/>
  <c r="AC120" i="11"/>
  <c r="AC43" i="11"/>
  <c r="AM107" i="11"/>
  <c r="AM29" i="11"/>
  <c r="AM19" i="11"/>
  <c r="AM122" i="11"/>
  <c r="AM34" i="11"/>
  <c r="AN69" i="11"/>
  <c r="M40" i="11"/>
  <c r="AH117" i="11"/>
  <c r="AH45" i="11"/>
  <c r="AH91" i="11"/>
  <c r="AH93" i="11"/>
  <c r="S132" i="11"/>
  <c r="S71" i="11"/>
  <c r="S59" i="11"/>
  <c r="S82" i="11"/>
  <c r="X123" i="11"/>
  <c r="X128" i="11"/>
  <c r="X96" i="11"/>
  <c r="X38" i="11"/>
  <c r="AD121" i="11"/>
  <c r="AD131" i="11"/>
  <c r="U127" i="11"/>
  <c r="AG30" i="11"/>
  <c r="Q43" i="11"/>
  <c r="Q136" i="11"/>
  <c r="AJ63" i="11"/>
  <c r="Q132" i="11"/>
  <c r="AE28" i="11"/>
  <c r="AC36" i="11"/>
  <c r="AC89" i="11"/>
  <c r="AM76" i="11"/>
  <c r="AM28" i="11"/>
  <c r="AM112" i="11"/>
  <c r="AM23" i="11"/>
  <c r="AM126" i="11"/>
  <c r="AN102" i="11"/>
  <c r="M131" i="11"/>
  <c r="AH84" i="11"/>
  <c r="AH77" i="11"/>
  <c r="AH55" i="11"/>
  <c r="AH118" i="11"/>
  <c r="S116" i="11"/>
  <c r="S49" i="11"/>
  <c r="S117" i="11"/>
  <c r="S120" i="11"/>
  <c r="X117" i="11"/>
  <c r="X103" i="11"/>
  <c r="X19" i="11"/>
  <c r="AD120" i="11"/>
  <c r="AD63" i="11"/>
  <c r="AD71" i="11"/>
  <c r="U44" i="11"/>
  <c r="AG109" i="11"/>
  <c r="Q67" i="11"/>
  <c r="Q26" i="11"/>
  <c r="P56" i="11"/>
  <c r="AI60" i="11"/>
  <c r="AE64" i="11"/>
  <c r="AF135" i="11"/>
  <c r="AF34" i="11"/>
  <c r="AF113" i="11"/>
  <c r="AF70" i="11"/>
  <c r="AF35" i="11"/>
  <c r="AF47" i="11"/>
  <c r="AC29" i="11"/>
  <c r="AC93" i="11"/>
  <c r="AH69" i="11"/>
  <c r="AM87" i="11"/>
  <c r="AM69" i="11"/>
  <c r="AM52" i="11"/>
  <c r="AM44" i="11"/>
  <c r="AM128" i="11"/>
  <c r="AN134" i="11"/>
  <c r="M94" i="11"/>
  <c r="AH83" i="11"/>
  <c r="AH31" i="11"/>
  <c r="AH46" i="11"/>
  <c r="AH135" i="11"/>
  <c r="S125" i="11"/>
  <c r="S130" i="11"/>
  <c r="S63" i="11"/>
  <c r="S93" i="11"/>
  <c r="X58" i="11"/>
  <c r="X116" i="11"/>
  <c r="X85" i="11"/>
  <c r="AD101" i="11"/>
  <c r="AD80" i="11"/>
  <c r="AD27" i="11"/>
  <c r="U123" i="11"/>
  <c r="AI67" i="11"/>
  <c r="Q90" i="11"/>
  <c r="Q105" i="11"/>
  <c r="AF48" i="11"/>
  <c r="AE46" i="11"/>
  <c r="AC97" i="11"/>
  <c r="AC61" i="11"/>
  <c r="AI113" i="11"/>
  <c r="M113" i="11"/>
  <c r="S19" i="11"/>
  <c r="S106" i="11"/>
  <c r="S69" i="11"/>
  <c r="X76" i="11"/>
  <c r="X132" i="11"/>
  <c r="X66" i="11"/>
  <c r="AD64" i="11"/>
  <c r="AD43" i="11"/>
  <c r="AD32" i="11"/>
  <c r="U68" i="11"/>
  <c r="AI104" i="11"/>
  <c r="Q28" i="11"/>
  <c r="Q126" i="11"/>
  <c r="X136" i="11"/>
  <c r="AK13" i="11"/>
  <c r="AK15" i="11" s="1"/>
  <c r="AC137" i="11"/>
  <c r="AM84" i="11"/>
  <c r="AM54" i="11"/>
  <c r="AM66" i="11"/>
  <c r="AI94" i="11"/>
  <c r="M20" i="11"/>
  <c r="S97" i="11"/>
  <c r="S35" i="11"/>
  <c r="S124" i="11"/>
  <c r="X48" i="11"/>
  <c r="X35" i="11"/>
  <c r="X98" i="11"/>
  <c r="AD55" i="11"/>
  <c r="AD134" i="11"/>
  <c r="AD68" i="11"/>
  <c r="U120" i="11"/>
  <c r="Q52" i="11"/>
  <c r="Q65" i="11"/>
  <c r="X100" i="11"/>
  <c r="AF87" i="11"/>
  <c r="AF77" i="11"/>
  <c r="AF97" i="11"/>
  <c r="AF105" i="11"/>
  <c r="AF30" i="11"/>
  <c r="AF28" i="11"/>
  <c r="AF42" i="11"/>
  <c r="AC130" i="11"/>
  <c r="AH39" i="11"/>
  <c r="AM60" i="11"/>
  <c r="AM130" i="11"/>
  <c r="AM75" i="11"/>
  <c r="AM24" i="11"/>
  <c r="AM31" i="11"/>
  <c r="AI19" i="11"/>
  <c r="S68" i="11"/>
  <c r="AH23" i="11"/>
  <c r="AH20" i="11"/>
  <c r="AH95" i="11"/>
  <c r="S94" i="11"/>
  <c r="S109" i="11"/>
  <c r="S52" i="11"/>
  <c r="AJ124" i="11"/>
  <c r="X134" i="11"/>
  <c r="X122" i="11"/>
  <c r="X50" i="11"/>
  <c r="AD29" i="11"/>
  <c r="AD90" i="11"/>
  <c r="AD45" i="11"/>
  <c r="U95" i="11"/>
  <c r="AG101" i="11"/>
  <c r="Q36" i="11"/>
  <c r="Q55" i="11"/>
  <c r="T49" i="11"/>
  <c r="AE82" i="11"/>
  <c r="AE90" i="11"/>
  <c r="AE94" i="11"/>
  <c r="T87" i="11"/>
  <c r="R37" i="11"/>
  <c r="R129" i="11"/>
  <c r="R102" i="11"/>
  <c r="R131" i="11"/>
  <c r="R124" i="11"/>
  <c r="R135" i="11"/>
  <c r="R89" i="11"/>
  <c r="R80" i="11"/>
  <c r="R127" i="11"/>
  <c r="R55" i="11"/>
  <c r="R62" i="11"/>
  <c r="R72" i="11"/>
  <c r="R57" i="11"/>
  <c r="R68" i="11"/>
  <c r="R132" i="11"/>
  <c r="R54" i="11"/>
  <c r="R106" i="11"/>
  <c r="R109" i="11"/>
  <c r="R104" i="11"/>
  <c r="R30" i="11"/>
  <c r="R121" i="11"/>
  <c r="R93" i="11"/>
  <c r="R90" i="11"/>
  <c r="R126" i="11"/>
  <c r="R76" i="11"/>
  <c r="R134" i="11"/>
  <c r="R112" i="11"/>
  <c r="R67" i="11"/>
  <c r="R33" i="11"/>
  <c r="R108" i="11"/>
  <c r="R51" i="11"/>
  <c r="R58" i="11"/>
  <c r="R84" i="11"/>
  <c r="R100" i="11"/>
  <c r="R82" i="11"/>
  <c r="R130" i="11"/>
  <c r="R25" i="11"/>
  <c r="R115" i="11"/>
  <c r="R85" i="11"/>
  <c r="R38" i="11"/>
  <c r="R42" i="11"/>
  <c r="R32" i="11"/>
  <c r="R44" i="11"/>
  <c r="R45" i="11"/>
  <c r="R133" i="11"/>
  <c r="R101" i="11"/>
  <c r="R98" i="11"/>
  <c r="R48" i="11"/>
  <c r="R95" i="11"/>
  <c r="R50" i="11"/>
  <c r="R69" i="11"/>
  <c r="R26" i="11"/>
  <c r="R138" i="11"/>
  <c r="R66" i="11"/>
  <c r="R70" i="11"/>
  <c r="R49" i="11"/>
  <c r="R40" i="11"/>
  <c r="R96" i="11"/>
  <c r="R105" i="11"/>
  <c r="R23" i="11"/>
  <c r="R120" i="11"/>
  <c r="AL49" i="11"/>
  <c r="AL60" i="11"/>
  <c r="AL35" i="11"/>
  <c r="AL134" i="11"/>
  <c r="AL51" i="11"/>
  <c r="AL25" i="11"/>
  <c r="AL40" i="11"/>
  <c r="AL70" i="11"/>
  <c r="AL118" i="11"/>
  <c r="AL135" i="11"/>
  <c r="AL47" i="11"/>
  <c r="AL53" i="11"/>
  <c r="AL65" i="11"/>
  <c r="AL89" i="11"/>
  <c r="AL111" i="11"/>
  <c r="AL101" i="11"/>
  <c r="AL34" i="11"/>
  <c r="AL90" i="11"/>
  <c r="AL75" i="11"/>
  <c r="AL69" i="11"/>
  <c r="AL95" i="11"/>
  <c r="AL85" i="11"/>
  <c r="AL72" i="11"/>
  <c r="AL112" i="11"/>
  <c r="AL84" i="11"/>
  <c r="AL41" i="11"/>
  <c r="AL30" i="11"/>
  <c r="AL133" i="11"/>
  <c r="AL22" i="11"/>
  <c r="AL68" i="11"/>
  <c r="AL127" i="11"/>
  <c r="AL128" i="11"/>
  <c r="AL97" i="11"/>
  <c r="AL66" i="11"/>
  <c r="AL106" i="11"/>
  <c r="AL38" i="11"/>
  <c r="AL109" i="11"/>
  <c r="AL37" i="11"/>
  <c r="AL81" i="11"/>
  <c r="AL86" i="11"/>
  <c r="AL24" i="11"/>
  <c r="AL88" i="11"/>
  <c r="AL59" i="11"/>
  <c r="AL76" i="11"/>
  <c r="AL44" i="11"/>
  <c r="AL27" i="11"/>
  <c r="AL55" i="11"/>
  <c r="AL103" i="11"/>
  <c r="AL26" i="11"/>
  <c r="AL54" i="11"/>
  <c r="AL62" i="11"/>
  <c r="AL67" i="11"/>
  <c r="AL110" i="11"/>
  <c r="AL132" i="11"/>
  <c r="AL48" i="11"/>
  <c r="AL122" i="11"/>
  <c r="AL124" i="11"/>
  <c r="AL33" i="11"/>
  <c r="AL137" i="11"/>
  <c r="AL50" i="11"/>
  <c r="AL56" i="11"/>
  <c r="AL83" i="11"/>
  <c r="AL117" i="11"/>
  <c r="AL87" i="11"/>
  <c r="AL21" i="11"/>
  <c r="AL113" i="11"/>
  <c r="AL130" i="11"/>
  <c r="AL64" i="11"/>
  <c r="R111" i="11"/>
  <c r="R28" i="11"/>
  <c r="T72" i="11"/>
  <c r="AL104" i="11"/>
  <c r="AL138" i="11"/>
  <c r="AL96" i="11"/>
  <c r="R94" i="11"/>
  <c r="AE59" i="11"/>
  <c r="AE109" i="11"/>
  <c r="AE126" i="11"/>
  <c r="AE118" i="11"/>
  <c r="AE95" i="11"/>
  <c r="AE125" i="11"/>
  <c r="AE47" i="11"/>
  <c r="AC55" i="11"/>
  <c r="AC132" i="11"/>
  <c r="AC63" i="11"/>
  <c r="AC115" i="11"/>
  <c r="AC114" i="11"/>
  <c r="AC102" i="11"/>
  <c r="AC83" i="11"/>
  <c r="T77" i="11"/>
  <c r="T119" i="11"/>
  <c r="AN121" i="11"/>
  <c r="AN50" i="11"/>
  <c r="AN135" i="11"/>
  <c r="AI82" i="11"/>
  <c r="M127" i="11"/>
  <c r="M97" i="11"/>
  <c r="M75" i="11"/>
  <c r="M88" i="11"/>
  <c r="M103" i="11"/>
  <c r="AN108" i="11"/>
  <c r="AN100" i="11"/>
  <c r="R119" i="11"/>
  <c r="R65" i="11"/>
  <c r="AE124" i="11"/>
  <c r="AI21" i="11"/>
  <c r="AL29" i="11"/>
  <c r="AL82" i="11"/>
  <c r="AL39" i="11"/>
  <c r="U110" i="11"/>
  <c r="AI64" i="11"/>
  <c r="AI103" i="11"/>
  <c r="AG63" i="11"/>
  <c r="V32" i="11"/>
  <c r="AE102" i="11"/>
  <c r="AE41" i="11"/>
  <c r="AE68" i="11"/>
  <c r="AE35" i="11"/>
  <c r="AE38" i="11"/>
  <c r="AE54" i="11"/>
  <c r="AE112" i="11"/>
  <c r="AC68" i="11"/>
  <c r="AC41" i="11"/>
  <c r="AC35" i="11"/>
  <c r="AC100" i="11"/>
  <c r="AC73" i="11"/>
  <c r="AC19" i="11"/>
  <c r="AC44" i="11"/>
  <c r="AI27" i="11"/>
  <c r="T125" i="11"/>
  <c r="AN85" i="11"/>
  <c r="AN40" i="11"/>
  <c r="AN115" i="11"/>
  <c r="AI31" i="11"/>
  <c r="M43" i="11"/>
  <c r="M57" i="11"/>
  <c r="M23" i="11"/>
  <c r="M73" i="11"/>
  <c r="M77" i="11"/>
  <c r="U73" i="11"/>
  <c r="U121" i="11"/>
  <c r="U124" i="11"/>
  <c r="U71" i="11"/>
  <c r="U104" i="11"/>
  <c r="U99" i="11"/>
  <c r="U126" i="11"/>
  <c r="U131" i="11"/>
  <c r="U22" i="11"/>
  <c r="U76" i="11"/>
  <c r="U26" i="11"/>
  <c r="U31" i="11"/>
  <c r="U135" i="11"/>
  <c r="U117" i="11"/>
  <c r="U118" i="11"/>
  <c r="U39" i="11"/>
  <c r="U66" i="11"/>
  <c r="U55" i="11"/>
  <c r="U93" i="11"/>
  <c r="U103" i="11"/>
  <c r="U50" i="11"/>
  <c r="U51" i="11"/>
  <c r="U82" i="11"/>
  <c r="U47" i="11"/>
  <c r="U77" i="11"/>
  <c r="U89" i="11"/>
  <c r="U108" i="11"/>
  <c r="U74" i="11"/>
  <c r="U69" i="11"/>
  <c r="U27" i="11"/>
  <c r="U63" i="11"/>
  <c r="U37" i="11"/>
  <c r="U20" i="11"/>
  <c r="U128" i="11"/>
  <c r="U85" i="11"/>
  <c r="U109" i="11"/>
  <c r="U112" i="11"/>
  <c r="U134" i="11"/>
  <c r="U70" i="11"/>
  <c r="U34" i="11"/>
  <c r="U122" i="11"/>
  <c r="U57" i="11"/>
  <c r="U90" i="11"/>
  <c r="U67" i="11"/>
  <c r="U106" i="11"/>
  <c r="U115" i="11"/>
  <c r="U42" i="11"/>
  <c r="U86" i="11"/>
  <c r="U92" i="11"/>
  <c r="U52" i="11"/>
  <c r="U60" i="11"/>
  <c r="U116" i="11"/>
  <c r="U80" i="11"/>
  <c r="U46" i="11"/>
  <c r="U114" i="11"/>
  <c r="U137" i="11"/>
  <c r="U129" i="11"/>
  <c r="U107" i="11"/>
  <c r="U101" i="11"/>
  <c r="U29" i="11"/>
  <c r="U136" i="11"/>
  <c r="U94" i="11"/>
  <c r="U41" i="11"/>
  <c r="U49" i="11"/>
  <c r="U56" i="11"/>
  <c r="U87" i="11"/>
  <c r="U83" i="11"/>
  <c r="U53" i="11"/>
  <c r="U130" i="11"/>
  <c r="U81" i="11"/>
  <c r="U138" i="11"/>
  <c r="U38" i="11"/>
  <c r="U48" i="11"/>
  <c r="U75" i="11"/>
  <c r="U102" i="11"/>
  <c r="U113" i="11"/>
  <c r="U32" i="11"/>
  <c r="U40" i="11"/>
  <c r="U100" i="11"/>
  <c r="U72" i="11"/>
  <c r="U36" i="11"/>
  <c r="U33" i="11"/>
  <c r="R122" i="11"/>
  <c r="R125" i="11"/>
  <c r="R91" i="11"/>
  <c r="R123" i="11"/>
  <c r="AI25" i="11"/>
  <c r="AL114" i="11"/>
  <c r="AL57" i="11"/>
  <c r="AL74" i="11"/>
  <c r="U125" i="11"/>
  <c r="U28" i="11"/>
  <c r="AG111" i="11"/>
  <c r="V77" i="11"/>
  <c r="AE63" i="11"/>
  <c r="AB12" i="11"/>
  <c r="AB14" i="11" s="1"/>
  <c r="V22" i="15" s="1"/>
  <c r="AA13" i="11"/>
  <c r="AA15" i="11" s="1"/>
  <c r="U23" i="15" s="1"/>
  <c r="U44" i="15" s="1"/>
  <c r="Y4" i="21" s="1"/>
  <c r="T82" i="11"/>
  <c r="AE44" i="11"/>
  <c r="AE119" i="11"/>
  <c r="AE135" i="11"/>
  <c r="AE97" i="11"/>
  <c r="AE39" i="11"/>
  <c r="AE43" i="11"/>
  <c r="AE96" i="11"/>
  <c r="AN26" i="11"/>
  <c r="AN110" i="11"/>
  <c r="AN106" i="11"/>
  <c r="AN33" i="11"/>
  <c r="AN133" i="11"/>
  <c r="AN71" i="11"/>
  <c r="AN36" i="11"/>
  <c r="AN81" i="11"/>
  <c r="AN22" i="11"/>
  <c r="AN57" i="11"/>
  <c r="AN128" i="11"/>
  <c r="AN74" i="11"/>
  <c r="AN118" i="11"/>
  <c r="AN48" i="11"/>
  <c r="AN27" i="11"/>
  <c r="AN112" i="11"/>
  <c r="AN45" i="11"/>
  <c r="AN104" i="11"/>
  <c r="AN56" i="11"/>
  <c r="AN38" i="11"/>
  <c r="AN21" i="11"/>
  <c r="AN62" i="11"/>
  <c r="AN68" i="11"/>
  <c r="AN20" i="11"/>
  <c r="AN83" i="11"/>
  <c r="AN72" i="11"/>
  <c r="AN105" i="11"/>
  <c r="AN98" i="11"/>
  <c r="AN73" i="11"/>
  <c r="AN67" i="11"/>
  <c r="AN123" i="11"/>
  <c r="AN52" i="11"/>
  <c r="AN59" i="11"/>
  <c r="AN87" i="11"/>
  <c r="AC138" i="11"/>
  <c r="AC86" i="11"/>
  <c r="AC98" i="11"/>
  <c r="AC59" i="11"/>
  <c r="AC81" i="11"/>
  <c r="AC71" i="11"/>
  <c r="AC109" i="11"/>
  <c r="AN32" i="11"/>
  <c r="AI107" i="11"/>
  <c r="T102" i="11"/>
  <c r="AN90" i="11"/>
  <c r="AN129" i="11"/>
  <c r="AN24" i="11"/>
  <c r="AI33" i="11"/>
  <c r="M112" i="11"/>
  <c r="M133" i="11"/>
  <c r="M102" i="11"/>
  <c r="M98" i="11"/>
  <c r="M108" i="11"/>
  <c r="AI42" i="11"/>
  <c r="AI76" i="11"/>
  <c r="R24" i="11"/>
  <c r="R118" i="11"/>
  <c r="R27" i="11"/>
  <c r="AI135" i="11"/>
  <c r="R61" i="11"/>
  <c r="T26" i="11"/>
  <c r="AL136" i="11"/>
  <c r="AL23" i="11"/>
  <c r="AL129" i="11"/>
  <c r="U21" i="11"/>
  <c r="U19" i="11"/>
  <c r="V63" i="11"/>
  <c r="V116" i="11"/>
  <c r="T136" i="11"/>
  <c r="AE83" i="11"/>
  <c r="AK12" i="11"/>
  <c r="AK14" i="11" s="1"/>
  <c r="AE22" i="15" s="1"/>
  <c r="T43" i="11"/>
  <c r="AI100" i="11"/>
  <c r="AE58" i="11"/>
  <c r="AE88" i="11"/>
  <c r="AE100" i="11"/>
  <c r="AE56" i="11"/>
  <c r="AE26" i="11"/>
  <c r="AE60" i="11"/>
  <c r="AE55" i="11"/>
  <c r="AC94" i="11"/>
  <c r="AC57" i="11"/>
  <c r="AC105" i="11"/>
  <c r="AC127" i="11"/>
  <c r="AC20" i="11"/>
  <c r="AC128" i="11"/>
  <c r="AC135" i="11"/>
  <c r="AC62" i="11"/>
  <c r="AN107" i="11"/>
  <c r="AI61" i="11"/>
  <c r="T97" i="11"/>
  <c r="AM58" i="11"/>
  <c r="AN47" i="11"/>
  <c r="AN103" i="11"/>
  <c r="AN91" i="11"/>
  <c r="AI136" i="11"/>
  <c r="M25" i="11"/>
  <c r="M122" i="11"/>
  <c r="M48" i="11"/>
  <c r="M89" i="11"/>
  <c r="M66" i="11"/>
  <c r="U25" i="11"/>
  <c r="AI30" i="11"/>
  <c r="R20" i="11"/>
  <c r="R77" i="11"/>
  <c r="R87" i="11"/>
  <c r="AI81" i="11"/>
  <c r="AI95" i="11"/>
  <c r="AN117" i="11"/>
  <c r="T126" i="11"/>
  <c r="AL98" i="11"/>
  <c r="AL42" i="11"/>
  <c r="AL94" i="11"/>
  <c r="U58" i="11"/>
  <c r="U97" i="11"/>
  <c r="O38" i="11"/>
  <c r="AG48" i="11"/>
  <c r="V91" i="11"/>
  <c r="T44" i="11"/>
  <c r="T25" i="11"/>
  <c r="AE138" i="11"/>
  <c r="AE42" i="11"/>
  <c r="AE116" i="11"/>
  <c r="AE121" i="11"/>
  <c r="AE111" i="11"/>
  <c r="AE22" i="11"/>
  <c r="AE77" i="11"/>
  <c r="AC125" i="11"/>
  <c r="AC51" i="11"/>
  <c r="AC21" i="11"/>
  <c r="AC116" i="11"/>
  <c r="AC84" i="11"/>
  <c r="AC27" i="11"/>
  <c r="AC24" i="11"/>
  <c r="AC40" i="11"/>
  <c r="AN46" i="11"/>
  <c r="AI106" i="11"/>
  <c r="T121" i="11"/>
  <c r="AN75" i="11"/>
  <c r="AN34" i="11"/>
  <c r="AN138" i="11"/>
  <c r="AN65" i="11"/>
  <c r="M27" i="11"/>
  <c r="M39" i="11"/>
  <c r="M70" i="11"/>
  <c r="M45" i="11"/>
  <c r="M35" i="11"/>
  <c r="R75" i="11"/>
  <c r="R110" i="11"/>
  <c r="R46" i="11"/>
  <c r="T95" i="11"/>
  <c r="AN125" i="11"/>
  <c r="V96" i="11"/>
  <c r="AL19" i="11"/>
  <c r="AL20" i="11"/>
  <c r="AL92" i="11"/>
  <c r="AL119" i="11"/>
  <c r="U88" i="11"/>
  <c r="U59" i="11"/>
  <c r="O29" i="11"/>
  <c r="AG73" i="11"/>
  <c r="V131" i="11"/>
  <c r="V120" i="11"/>
  <c r="AE52" i="11"/>
  <c r="T66" i="11"/>
  <c r="AI86" i="11"/>
  <c r="AI35" i="11"/>
  <c r="AI84" i="11"/>
  <c r="AI69" i="11"/>
  <c r="AI138" i="11"/>
  <c r="AI98" i="11"/>
  <c r="AI70" i="11"/>
  <c r="AI55" i="11"/>
  <c r="AI121" i="11"/>
  <c r="AI115" i="11"/>
  <c r="AI65" i="11"/>
  <c r="AI93" i="11"/>
  <c r="AI53" i="11"/>
  <c r="AI122" i="11"/>
  <c r="AI48" i="11"/>
  <c r="AI26" i="11"/>
  <c r="AI105" i="11"/>
  <c r="AI74" i="11"/>
  <c r="AI101" i="11"/>
  <c r="AI24" i="11"/>
  <c r="AI59" i="11"/>
  <c r="AI124" i="11"/>
  <c r="AI99" i="11"/>
  <c r="AI44" i="11"/>
  <c r="AI92" i="11"/>
  <c r="AI68" i="11"/>
  <c r="AI87" i="11"/>
  <c r="AI127" i="11"/>
  <c r="AI83" i="11"/>
  <c r="AI57" i="11"/>
  <c r="AI118" i="11"/>
  <c r="AI51" i="11"/>
  <c r="AI132" i="11"/>
  <c r="AI125" i="11"/>
  <c r="AI131" i="11"/>
  <c r="AI72" i="11"/>
  <c r="AI128" i="11"/>
  <c r="AI43" i="11"/>
  <c r="AI38" i="11"/>
  <c r="AI114" i="11"/>
  <c r="AI75" i="11"/>
  <c r="AI90" i="11"/>
  <c r="AI36" i="11"/>
  <c r="AI39" i="11"/>
  <c r="AI123" i="11"/>
  <c r="AI62" i="11"/>
  <c r="AI110" i="11"/>
  <c r="T106" i="11"/>
  <c r="AE98" i="11"/>
  <c r="AE23" i="11"/>
  <c r="AE127" i="11"/>
  <c r="AE114" i="11"/>
  <c r="AE131" i="11"/>
  <c r="AE110" i="11"/>
  <c r="AE65" i="11"/>
  <c r="AC90" i="11"/>
  <c r="AC65" i="11"/>
  <c r="AC110" i="11"/>
  <c r="AC30" i="11"/>
  <c r="AC82" i="11"/>
  <c r="AC34" i="11"/>
  <c r="AC45" i="11"/>
  <c r="AC124" i="11"/>
  <c r="AN41" i="11"/>
  <c r="AI109" i="11"/>
  <c r="T75" i="11"/>
  <c r="R71" i="11"/>
  <c r="AM99" i="11"/>
  <c r="AN127" i="11"/>
  <c r="AN93" i="11"/>
  <c r="AN66" i="11"/>
  <c r="M63" i="11"/>
  <c r="M22" i="11"/>
  <c r="M59" i="11"/>
  <c r="M84" i="11"/>
  <c r="M33" i="11"/>
  <c r="AN19" i="11"/>
  <c r="AI29" i="11"/>
  <c r="R92" i="11"/>
  <c r="R47" i="11"/>
  <c r="R99" i="11"/>
  <c r="T110" i="11"/>
  <c r="AL105" i="11"/>
  <c r="AL108" i="11"/>
  <c r="AL61" i="11"/>
  <c r="AL28" i="11"/>
  <c r="U64" i="11"/>
  <c r="U24" i="11"/>
  <c r="O134" i="11"/>
  <c r="AG126" i="11"/>
  <c r="V73" i="11"/>
  <c r="V112" i="11"/>
  <c r="AE137" i="11"/>
  <c r="T38" i="11"/>
  <c r="T122" i="11"/>
  <c r="T90" i="11"/>
  <c r="T59" i="11"/>
  <c r="AE134" i="11"/>
  <c r="AE30" i="11"/>
  <c r="AE50" i="11"/>
  <c r="AE93" i="11"/>
  <c r="AE40" i="11"/>
  <c r="AE128" i="11"/>
  <c r="AE103" i="11"/>
  <c r="AC38" i="11"/>
  <c r="AC37" i="11"/>
  <c r="AC85" i="11"/>
  <c r="AC133" i="11"/>
  <c r="AC103" i="11"/>
  <c r="AC126" i="11"/>
  <c r="AC101" i="11"/>
  <c r="AC134" i="11"/>
  <c r="AI97" i="11"/>
  <c r="T55" i="11"/>
  <c r="AI119" i="11"/>
  <c r="AN51" i="11"/>
  <c r="AN31" i="11"/>
  <c r="AN30" i="11"/>
  <c r="M50" i="11"/>
  <c r="M115" i="11"/>
  <c r="M54" i="11"/>
  <c r="M83" i="11"/>
  <c r="M125" i="11"/>
  <c r="AI108" i="11"/>
  <c r="AN58" i="11"/>
  <c r="T36" i="11"/>
  <c r="R39" i="11"/>
  <c r="R19" i="11"/>
  <c r="R117" i="11"/>
  <c r="R53" i="11"/>
  <c r="AL46" i="11"/>
  <c r="AL31" i="11"/>
  <c r="AL32" i="11"/>
  <c r="U23" i="11"/>
  <c r="U111" i="11"/>
  <c r="V106" i="11"/>
  <c r="V101" i="11"/>
  <c r="T132" i="11"/>
  <c r="T131" i="11"/>
  <c r="T19" i="11"/>
  <c r="T107" i="11"/>
  <c r="T114" i="11"/>
  <c r="T92" i="11"/>
  <c r="T46" i="11"/>
  <c r="T28" i="11"/>
  <c r="T101" i="11"/>
  <c r="T51" i="11"/>
  <c r="T129" i="11"/>
  <c r="T57" i="11"/>
  <c r="T37" i="11"/>
  <c r="T70" i="11"/>
  <c r="T29" i="11"/>
  <c r="T124" i="11"/>
  <c r="T64" i="11"/>
  <c r="T94" i="11"/>
  <c r="T27" i="11"/>
  <c r="T96" i="11"/>
  <c r="T123" i="11"/>
  <c r="T69" i="11"/>
  <c r="T109" i="11"/>
  <c r="T91" i="11"/>
  <c r="T20" i="11"/>
  <c r="T21" i="11"/>
  <c r="T105" i="11"/>
  <c r="T104" i="11"/>
  <c r="T61" i="11"/>
  <c r="T39" i="11"/>
  <c r="T115" i="11"/>
  <c r="T85" i="11"/>
  <c r="T41" i="11"/>
  <c r="T80" i="11"/>
  <c r="T56" i="11"/>
  <c r="T84" i="11"/>
  <c r="T50" i="11"/>
  <c r="T86" i="11"/>
  <c r="T137" i="11"/>
  <c r="T23" i="11"/>
  <c r="T31" i="11"/>
  <c r="T60" i="11"/>
  <c r="T52" i="11"/>
  <c r="T116" i="11"/>
  <c r="T99" i="11"/>
  <c r="T130" i="11"/>
  <c r="T134" i="11"/>
  <c r="T83" i="11"/>
  <c r="T100" i="11"/>
  <c r="T76" i="11"/>
  <c r="T30" i="11"/>
  <c r="T35" i="11"/>
  <c r="T53" i="11"/>
  <c r="T98" i="11"/>
  <c r="AE27" i="11"/>
  <c r="T33" i="11"/>
  <c r="T118" i="11"/>
  <c r="T117" i="11"/>
  <c r="AE133" i="11"/>
  <c r="AE67" i="11"/>
  <c r="AE51" i="11"/>
  <c r="AE123" i="11"/>
  <c r="AE31" i="11"/>
  <c r="AE62" i="11"/>
  <c r="AE24" i="11"/>
  <c r="AE76" i="11"/>
  <c r="AC80" i="11"/>
  <c r="AC31" i="11"/>
  <c r="AC23" i="11"/>
  <c r="AC48" i="11"/>
  <c r="AC99" i="11"/>
  <c r="AC50" i="11"/>
  <c r="AC22" i="11"/>
  <c r="T45" i="11"/>
  <c r="T108" i="11"/>
  <c r="AI130" i="11"/>
  <c r="AM21" i="11"/>
  <c r="AM101" i="11"/>
  <c r="AM88" i="11"/>
  <c r="AM108" i="11"/>
  <c r="AM93" i="11"/>
  <c r="AM51" i="11"/>
  <c r="AM27" i="11"/>
  <c r="AN43" i="11"/>
  <c r="AN49" i="11"/>
  <c r="AN96" i="11"/>
  <c r="M24" i="11"/>
  <c r="M69" i="11"/>
  <c r="M124" i="11"/>
  <c r="M28" i="11"/>
  <c r="AI37" i="11"/>
  <c r="AI66" i="11"/>
  <c r="AN122" i="11"/>
  <c r="T111" i="11"/>
  <c r="R88" i="11"/>
  <c r="R60" i="11"/>
  <c r="R81" i="11"/>
  <c r="V99" i="11"/>
  <c r="T22" i="11"/>
  <c r="AG92" i="11"/>
  <c r="AL107" i="11"/>
  <c r="AL73" i="11"/>
  <c r="AL121" i="11"/>
  <c r="U84" i="11"/>
  <c r="U43" i="11"/>
  <c r="O40" i="11"/>
  <c r="V44" i="11"/>
  <c r="R35" i="11"/>
  <c r="AL115" i="11"/>
  <c r="AA12" i="11"/>
  <c r="AA14" i="11" s="1"/>
  <c r="U22" i="15" s="1"/>
  <c r="T58" i="11"/>
  <c r="M26" i="11"/>
  <c r="M134" i="11"/>
  <c r="M55" i="11"/>
  <c r="M38" i="11"/>
  <c r="M137" i="11"/>
  <c r="M52" i="11"/>
  <c r="M44" i="11"/>
  <c r="M135" i="11"/>
  <c r="M74" i="11"/>
  <c r="M29" i="11"/>
  <c r="M105" i="11"/>
  <c r="M76" i="11"/>
  <c r="M126" i="11"/>
  <c r="M65" i="11"/>
  <c r="M106" i="11"/>
  <c r="M47" i="11"/>
  <c r="M53" i="11"/>
  <c r="M128" i="11"/>
  <c r="M62" i="11"/>
  <c r="M99" i="11"/>
  <c r="M34" i="11"/>
  <c r="M61" i="11"/>
  <c r="M109" i="11"/>
  <c r="M121" i="11"/>
  <c r="M114" i="11"/>
  <c r="M129" i="11"/>
  <c r="M136" i="11"/>
  <c r="M104" i="11"/>
  <c r="M72" i="11"/>
  <c r="M67" i="11"/>
  <c r="M107" i="11"/>
  <c r="M130" i="11"/>
  <c r="M96" i="11"/>
  <c r="M64" i="11"/>
  <c r="M36" i="11"/>
  <c r="M85" i="11"/>
  <c r="M82" i="11"/>
  <c r="M21" i="11"/>
  <c r="T34" i="11"/>
  <c r="AE57" i="11"/>
  <c r="AE36" i="11"/>
  <c r="AE86" i="11"/>
  <c r="AE92" i="11"/>
  <c r="AE21" i="11"/>
  <c r="AE73" i="11"/>
  <c r="AE89" i="11"/>
  <c r="AE53" i="11"/>
  <c r="V94" i="11"/>
  <c r="V47" i="11"/>
  <c r="V39" i="11"/>
  <c r="V137" i="11"/>
  <c r="V23" i="11"/>
  <c r="V42" i="11"/>
  <c r="V90" i="11"/>
  <c r="V81" i="11"/>
  <c r="V110" i="11"/>
  <c r="V52" i="11"/>
  <c r="V38" i="11"/>
  <c r="V43" i="11"/>
  <c r="V89" i="11"/>
  <c r="V113" i="11"/>
  <c r="V132" i="11"/>
  <c r="V111" i="11"/>
  <c r="V65" i="11"/>
  <c r="V118" i="11"/>
  <c r="V109" i="11"/>
  <c r="V134" i="11"/>
  <c r="V76" i="11"/>
  <c r="V104" i="11"/>
  <c r="V19" i="11"/>
  <c r="V66" i="11"/>
  <c r="V46" i="11"/>
  <c r="V20" i="11"/>
  <c r="V124" i="11"/>
  <c r="V128" i="11"/>
  <c r="V135" i="11"/>
  <c r="V37" i="11"/>
  <c r="V87" i="11"/>
  <c r="V67" i="11"/>
  <c r="V51" i="11"/>
  <c r="V54" i="11"/>
  <c r="V75" i="11"/>
  <c r="V138" i="11"/>
  <c r="V31" i="11"/>
  <c r="V105" i="11"/>
  <c r="V88" i="11"/>
  <c r="V50" i="11"/>
  <c r="V59" i="11"/>
  <c r="V68" i="11"/>
  <c r="V127" i="11"/>
  <c r="V25" i="11"/>
  <c r="V35" i="11"/>
  <c r="V57" i="11"/>
  <c r="V117" i="11"/>
  <c r="V56" i="11"/>
  <c r="V21" i="11"/>
  <c r="V53" i="11"/>
  <c r="V103" i="11"/>
  <c r="V86" i="11"/>
  <c r="V34" i="11"/>
  <c r="V85" i="11"/>
  <c r="V123" i="11"/>
  <c r="V29" i="11"/>
  <c r="V93" i="11"/>
  <c r="V84" i="11"/>
  <c r="V107" i="11"/>
  <c r="V82" i="11"/>
  <c r="V95" i="11"/>
  <c r="V130" i="11"/>
  <c r="V114" i="11"/>
  <c r="V126" i="11"/>
  <c r="V33" i="11"/>
  <c r="V119" i="11"/>
  <c r="V40" i="11"/>
  <c r="V80" i="11"/>
  <c r="V122" i="11"/>
  <c r="V136" i="11"/>
  <c r="V115" i="11"/>
  <c r="V129" i="11"/>
  <c r="V28" i="11"/>
  <c r="V55" i="11"/>
  <c r="V121" i="11"/>
  <c r="V26" i="11"/>
  <c r="V133" i="11"/>
  <c r="V102" i="11"/>
  <c r="V71" i="11"/>
  <c r="V36" i="11"/>
  <c r="V125" i="11"/>
  <c r="V58" i="11"/>
  <c r="V100" i="11"/>
  <c r="V48" i="11"/>
  <c r="V45" i="11"/>
  <c r="V108" i="11"/>
  <c r="V27" i="11"/>
  <c r="V74" i="11"/>
  <c r="V22" i="11"/>
  <c r="V61" i="11"/>
  <c r="V72" i="11"/>
  <c r="V24" i="11"/>
  <c r="AC113" i="11"/>
  <c r="AC122" i="11"/>
  <c r="AC42" i="11"/>
  <c r="AC131" i="11"/>
  <c r="AC69" i="11"/>
  <c r="AC136" i="11"/>
  <c r="T112" i="11"/>
  <c r="T48" i="11"/>
  <c r="AN53" i="11"/>
  <c r="AI63" i="11"/>
  <c r="AM81" i="11"/>
  <c r="AM37" i="11"/>
  <c r="AM127" i="11"/>
  <c r="AM41" i="11"/>
  <c r="AM120" i="11"/>
  <c r="AM55" i="11"/>
  <c r="AM136" i="11"/>
  <c r="AN39" i="11"/>
  <c r="AN60" i="11"/>
  <c r="AI85" i="11"/>
  <c r="M68" i="11"/>
  <c r="M87" i="11"/>
  <c r="M80" i="11"/>
  <c r="M118" i="11"/>
  <c r="M138" i="11"/>
  <c r="AI47" i="11"/>
  <c r="AI120" i="11"/>
  <c r="AN119" i="11"/>
  <c r="T93" i="11"/>
  <c r="R128" i="11"/>
  <c r="R64" i="11"/>
  <c r="R21" i="11"/>
  <c r="R86" i="11"/>
  <c r="AG136" i="11"/>
  <c r="AG39" i="11"/>
  <c r="AG54" i="11"/>
  <c r="AG132" i="11"/>
  <c r="AG21" i="11"/>
  <c r="AG53" i="11"/>
  <c r="AG106" i="11"/>
  <c r="AG82" i="11"/>
  <c r="AG98" i="11"/>
  <c r="AG57" i="11"/>
  <c r="AG55" i="11"/>
  <c r="AG43" i="11"/>
  <c r="AG56" i="11"/>
  <c r="AG137" i="11"/>
  <c r="AG19" i="11"/>
  <c r="AG45" i="11"/>
  <c r="AG103" i="11"/>
  <c r="AG129" i="11"/>
  <c r="AG114" i="11"/>
  <c r="AG51" i="11"/>
  <c r="AG64" i="11"/>
  <c r="AG119" i="11"/>
  <c r="AG88" i="11"/>
  <c r="AG128" i="11"/>
  <c r="AG120" i="11"/>
  <c r="AG69" i="11"/>
  <c r="AG77" i="11"/>
  <c r="AG28" i="11"/>
  <c r="AG83" i="11"/>
  <c r="AG35" i="11"/>
  <c r="AG22" i="11"/>
  <c r="AG29" i="11"/>
  <c r="AG121" i="11"/>
  <c r="AG76" i="11"/>
  <c r="AG110" i="11"/>
  <c r="AG67" i="11"/>
  <c r="AG95" i="11"/>
  <c r="AG31" i="11"/>
  <c r="AG125" i="11"/>
  <c r="AG90" i="11"/>
  <c r="AG116" i="11"/>
  <c r="AG134" i="11"/>
  <c r="AG72" i="11"/>
  <c r="AG112" i="11"/>
  <c r="AG70" i="11"/>
  <c r="AG93" i="11"/>
  <c r="AG44" i="11"/>
  <c r="AG74" i="11"/>
  <c r="AG59" i="11"/>
  <c r="AG66" i="11"/>
  <c r="AG124" i="11"/>
  <c r="AG91" i="11"/>
  <c r="AG81" i="11"/>
  <c r="AG133" i="11"/>
  <c r="AG68" i="11"/>
  <c r="AG60" i="11"/>
  <c r="AG61" i="11"/>
  <c r="AG89" i="11"/>
  <c r="AG86" i="11"/>
  <c r="AG58" i="11"/>
  <c r="AG105" i="11"/>
  <c r="AG113" i="11"/>
  <c r="AG36" i="11"/>
  <c r="AG130" i="11"/>
  <c r="AG71" i="11"/>
  <c r="AG24" i="11"/>
  <c r="AG41" i="11"/>
  <c r="AG138" i="11"/>
  <c r="AG34" i="11"/>
  <c r="AG127" i="11"/>
  <c r="AG49" i="11"/>
  <c r="AG122" i="11"/>
  <c r="AG26" i="11"/>
  <c r="AG33" i="11"/>
  <c r="AG40" i="11"/>
  <c r="AG85" i="11"/>
  <c r="AG94" i="11"/>
  <c r="AG80" i="11"/>
  <c r="AG50" i="11"/>
  <c r="AG46" i="11"/>
  <c r="AG135" i="11"/>
  <c r="AG115" i="11"/>
  <c r="AG42" i="11"/>
  <c r="AG102" i="11"/>
  <c r="AN80" i="11"/>
  <c r="AL131" i="11"/>
  <c r="AL102" i="11"/>
  <c r="AL45" i="11"/>
  <c r="U133" i="11"/>
  <c r="U119" i="11"/>
  <c r="AG99" i="11"/>
  <c r="V97" i="11"/>
  <c r="V60" i="11"/>
  <c r="R34" i="11"/>
  <c r="AL123" i="11"/>
  <c r="AC74" i="11"/>
  <c r="AC39" i="11"/>
  <c r="T32" i="11"/>
  <c r="T81" i="11"/>
  <c r="AE69" i="11"/>
  <c r="AE85" i="11"/>
  <c r="AE66" i="11"/>
  <c r="AE25" i="11"/>
  <c r="AE99" i="11"/>
  <c r="AE115" i="11"/>
  <c r="AE75" i="11"/>
  <c r="AC88" i="11"/>
  <c r="AC70" i="11"/>
  <c r="AC28" i="11"/>
  <c r="AC66" i="11"/>
  <c r="AC32" i="11"/>
  <c r="AC25" i="11"/>
  <c r="AC119" i="11"/>
  <c r="T47" i="11"/>
  <c r="T71" i="11"/>
  <c r="AN84" i="11"/>
  <c r="AI54" i="11"/>
  <c r="AN63" i="11"/>
  <c r="AN92" i="11"/>
  <c r="AI129" i="11"/>
  <c r="M119" i="11"/>
  <c r="M41" i="11"/>
  <c r="M101" i="11"/>
  <c r="M111" i="11"/>
  <c r="M46" i="11"/>
  <c r="R31" i="11"/>
  <c r="AI91" i="11"/>
  <c r="AI41" i="11"/>
  <c r="R107" i="11"/>
  <c r="R116" i="11"/>
  <c r="R114" i="11"/>
  <c r="AN44" i="11"/>
  <c r="AN114" i="11"/>
  <c r="AL100" i="11"/>
  <c r="AL52" i="11"/>
  <c r="AL77" i="11"/>
  <c r="U62" i="11"/>
  <c r="U61" i="11"/>
  <c r="V92" i="11"/>
  <c r="AB13" i="11"/>
  <c r="AB15" i="11" s="1"/>
  <c r="V23" i="15" s="1"/>
  <c r="V44" i="15" s="1"/>
  <c r="Z4" i="21" s="1"/>
  <c r="T62" i="11"/>
  <c r="T40" i="11"/>
  <c r="AE84" i="11"/>
  <c r="AE61" i="11"/>
  <c r="AE72" i="11"/>
  <c r="AE48" i="11"/>
  <c r="AE120" i="11"/>
  <c r="AE32" i="11"/>
  <c r="AE107" i="11"/>
  <c r="AC46" i="11"/>
  <c r="AC118" i="11"/>
  <c r="AC64" i="11"/>
  <c r="AC47" i="11"/>
  <c r="AC60" i="11"/>
  <c r="AC26" i="11"/>
  <c r="AC108" i="11"/>
  <c r="AI116" i="11"/>
  <c r="T128" i="11"/>
  <c r="T63" i="11"/>
  <c r="AN130" i="11"/>
  <c r="AI111" i="11"/>
  <c r="AM83" i="11"/>
  <c r="AM90" i="11"/>
  <c r="AM77" i="11"/>
  <c r="AM104" i="11"/>
  <c r="AM33" i="11"/>
  <c r="AM59" i="11"/>
  <c r="AN99" i="11"/>
  <c r="AN88" i="11"/>
  <c r="AN131" i="11"/>
  <c r="AI117" i="11"/>
  <c r="M32" i="11"/>
  <c r="M95" i="11"/>
  <c r="M30" i="11"/>
  <c r="M42" i="11"/>
  <c r="M90" i="11"/>
  <c r="R97" i="11"/>
  <c r="T138" i="11"/>
  <c r="T135" i="11"/>
  <c r="R136" i="11"/>
  <c r="R63" i="11"/>
  <c r="R36" i="11"/>
  <c r="AI126" i="11"/>
  <c r="AN25" i="11"/>
  <c r="AL80" i="11"/>
  <c r="AL58" i="11"/>
  <c r="AL99" i="11"/>
  <c r="U45" i="11"/>
  <c r="U96" i="11"/>
  <c r="AG131" i="11"/>
  <c r="AG23" i="11"/>
  <c r="V70" i="11"/>
  <c r="AE37" i="11"/>
  <c r="T127" i="11"/>
  <c r="AL116" i="11"/>
  <c r="R41" i="11"/>
  <c r="T113" i="11"/>
  <c r="AE81" i="11"/>
  <c r="AE130" i="11"/>
  <c r="AE108" i="11"/>
  <c r="AE49" i="11"/>
  <c r="AE106" i="11"/>
  <c r="AE29" i="11"/>
  <c r="AE122" i="11"/>
  <c r="AC56" i="11"/>
  <c r="AC53" i="11"/>
  <c r="AC33" i="11"/>
  <c r="AC129" i="11"/>
  <c r="AC87" i="11"/>
  <c r="AC58" i="11"/>
  <c r="AC75" i="11"/>
  <c r="V30" i="11"/>
  <c r="T73" i="11"/>
  <c r="T88" i="11"/>
  <c r="T65" i="11"/>
  <c r="AM115" i="11"/>
  <c r="AM61" i="11"/>
  <c r="AM22" i="11"/>
  <c r="AM113" i="11"/>
  <c r="AM105" i="11"/>
  <c r="AN82" i="11"/>
  <c r="AN86" i="11"/>
  <c r="AN29" i="11"/>
  <c r="AI77" i="11"/>
  <c r="M117" i="11"/>
  <c r="M31" i="11"/>
  <c r="M81" i="11"/>
  <c r="M49" i="11"/>
  <c r="M91" i="11"/>
  <c r="T67" i="11"/>
  <c r="R59" i="11"/>
  <c r="T54" i="11"/>
  <c r="R103" i="11"/>
  <c r="R83" i="11"/>
  <c r="O101" i="11"/>
  <c r="O47" i="11"/>
  <c r="O137" i="11"/>
  <c r="O80" i="11"/>
  <c r="O96" i="11"/>
  <c r="O82" i="11"/>
  <c r="O102" i="11"/>
  <c r="O30" i="11"/>
  <c r="O107" i="11"/>
  <c r="O43" i="11"/>
  <c r="O32" i="11"/>
  <c r="O129" i="11"/>
  <c r="O133" i="11"/>
  <c r="O93" i="11"/>
  <c r="O86" i="11"/>
  <c r="O37" i="11"/>
  <c r="O117" i="11"/>
  <c r="O25" i="11"/>
  <c r="O20" i="11"/>
  <c r="O41" i="11"/>
  <c r="O50" i="11"/>
  <c r="O45" i="11"/>
  <c r="O109" i="11"/>
  <c r="O87" i="11"/>
  <c r="O89" i="11"/>
  <c r="O116" i="11"/>
  <c r="O65" i="11"/>
  <c r="O35" i="11"/>
  <c r="O31" i="11"/>
  <c r="O124" i="11"/>
  <c r="O128" i="11"/>
  <c r="O126" i="11"/>
  <c r="O130" i="11"/>
  <c r="O119" i="11"/>
  <c r="O72" i="11"/>
  <c r="O33" i="11"/>
  <c r="O28" i="11"/>
  <c r="O57" i="11"/>
  <c r="O62" i="11"/>
  <c r="O112" i="11"/>
  <c r="O69" i="11"/>
  <c r="O77" i="11"/>
  <c r="O91" i="11"/>
  <c r="O53" i="11"/>
  <c r="O132" i="11"/>
  <c r="O24" i="11"/>
  <c r="O71" i="11"/>
  <c r="O48" i="11"/>
  <c r="O39" i="11"/>
  <c r="O42" i="11"/>
  <c r="O81" i="11"/>
  <c r="O114" i="11"/>
  <c r="O22" i="11"/>
  <c r="O51" i="11"/>
  <c r="O64" i="11"/>
  <c r="O108" i="11"/>
  <c r="O23" i="11"/>
  <c r="O97" i="11"/>
  <c r="O138" i="11"/>
  <c r="O111" i="11"/>
  <c r="O103" i="11"/>
  <c r="O92" i="11"/>
  <c r="O34" i="11"/>
  <c r="O44" i="11"/>
  <c r="O131" i="11"/>
  <c r="O136" i="11"/>
  <c r="O123" i="11"/>
  <c r="O99" i="11"/>
  <c r="O54" i="11"/>
  <c r="O52" i="11"/>
  <c r="O110" i="11"/>
  <c r="O55" i="11"/>
  <c r="O74" i="11"/>
  <c r="AI80" i="11"/>
  <c r="O75" i="11"/>
  <c r="AL43" i="11"/>
  <c r="AL91" i="11"/>
  <c r="AL63" i="11"/>
  <c r="U54" i="11"/>
  <c r="U132" i="11"/>
  <c r="AN35" i="11"/>
  <c r="AG20" i="11"/>
  <c r="AG97" i="11"/>
  <c r="V69" i="11"/>
  <c r="AE101" i="11"/>
  <c r="R137" i="11"/>
  <c r="T42" i="11"/>
  <c r="R43" i="11"/>
  <c r="AE136" i="11"/>
  <c r="AE91" i="11"/>
  <c r="AE45" i="11"/>
  <c r="AE33" i="11"/>
  <c r="AE129" i="11"/>
  <c r="AE104" i="11"/>
  <c r="AE19" i="11"/>
  <c r="AC117" i="11"/>
  <c r="AC76" i="11"/>
  <c r="AC77" i="11"/>
  <c r="AC112" i="11"/>
  <c r="AC123" i="11"/>
  <c r="AC67" i="11"/>
  <c r="AC72" i="11"/>
  <c r="AI45" i="11"/>
  <c r="T89" i="11"/>
  <c r="AI28" i="11"/>
  <c r="T133" i="11"/>
  <c r="AN76" i="11"/>
  <c r="AN23" i="11"/>
  <c r="AN37" i="11"/>
  <c r="AI56" i="11"/>
  <c r="M58" i="11"/>
  <c r="M86" i="11"/>
  <c r="M19" i="11"/>
  <c r="M93" i="11"/>
  <c r="M60" i="11"/>
  <c r="AN77" i="11"/>
  <c r="T103" i="11"/>
  <c r="R74" i="11"/>
  <c r="AM62" i="11"/>
  <c r="AM73" i="11"/>
  <c r="AM124" i="11"/>
  <c r="AM95" i="11"/>
  <c r="AM86" i="11"/>
  <c r="AM138" i="11"/>
  <c r="AM42" i="11"/>
  <c r="AM100" i="11"/>
  <c r="AM74" i="11"/>
  <c r="AM111" i="11"/>
  <c r="AM45" i="11"/>
  <c r="AM137" i="11"/>
  <c r="AM106" i="11"/>
  <c r="R113" i="11"/>
  <c r="R29" i="11"/>
  <c r="T68" i="11"/>
  <c r="AL71" i="11"/>
  <c r="AL93" i="11"/>
  <c r="AL36" i="11"/>
  <c r="U35" i="11"/>
  <c r="U91" i="11"/>
  <c r="V49" i="11"/>
  <c r="T24" i="11"/>
  <c r="S62" i="11"/>
  <c r="S60" i="11"/>
  <c r="S121" i="11"/>
  <c r="S114" i="11"/>
  <c r="S54" i="11"/>
  <c r="S136" i="11"/>
  <c r="S99" i="11"/>
  <c r="S118" i="11"/>
  <c r="X56" i="11"/>
  <c r="X20" i="11"/>
  <c r="X47" i="11"/>
  <c r="X44" i="11"/>
  <c r="X21" i="11"/>
  <c r="X99" i="11"/>
  <c r="X105" i="11"/>
  <c r="AD62" i="11"/>
  <c r="AD89" i="11"/>
  <c r="AD19" i="11"/>
  <c r="AD135" i="11"/>
  <c r="AD109" i="11"/>
  <c r="AD91" i="11"/>
  <c r="AD104" i="11"/>
  <c r="Q48" i="11"/>
  <c r="Q131" i="11"/>
  <c r="Q47" i="11"/>
  <c r="Q96" i="11"/>
  <c r="Q60" i="11"/>
  <c r="Q50" i="11"/>
  <c r="Q27" i="11"/>
  <c r="S34" i="11"/>
  <c r="S28" i="11"/>
  <c r="S123" i="11"/>
  <c r="S20" i="11"/>
  <c r="S24" i="11"/>
  <c r="S40" i="11"/>
  <c r="S128" i="11"/>
  <c r="X112" i="11"/>
  <c r="X115" i="11"/>
  <c r="X51" i="11"/>
  <c r="X67" i="11"/>
  <c r="X88" i="11"/>
  <c r="X40" i="11"/>
  <c r="X68" i="11"/>
  <c r="AD33" i="11"/>
  <c r="AD138" i="11"/>
  <c r="AD54" i="11"/>
  <c r="AD61" i="11"/>
  <c r="AD94" i="11"/>
  <c r="AD124" i="11"/>
  <c r="AD75" i="11"/>
  <c r="Q137" i="11"/>
  <c r="Q33" i="11"/>
  <c r="Q82" i="11"/>
  <c r="Q102" i="11"/>
  <c r="Q129" i="11"/>
  <c r="Q133" i="11"/>
  <c r="Q68" i="11"/>
  <c r="Q104" i="11"/>
  <c r="S45" i="11"/>
  <c r="S47" i="11"/>
  <c r="S33" i="11"/>
  <c r="S81" i="11"/>
  <c r="S61" i="11"/>
  <c r="S29" i="11"/>
  <c r="S65" i="11"/>
  <c r="Q110" i="11"/>
  <c r="X65" i="11"/>
  <c r="X63" i="11"/>
  <c r="X52" i="11"/>
  <c r="X26" i="11"/>
  <c r="X43" i="11"/>
  <c r="X84" i="11"/>
  <c r="X34" i="11"/>
  <c r="AD102" i="11"/>
  <c r="AD48" i="11"/>
  <c r="AD21" i="11"/>
  <c r="AD69" i="11"/>
  <c r="AD58" i="11"/>
  <c r="AD119" i="11"/>
  <c r="AD72" i="11"/>
  <c r="Q114" i="11"/>
  <c r="Q115" i="11"/>
  <c r="Q113" i="11"/>
  <c r="Q58" i="11"/>
  <c r="Q83" i="11"/>
  <c r="Q70" i="11"/>
  <c r="Q45" i="11"/>
  <c r="AJ107" i="11"/>
  <c r="AJ134" i="11"/>
  <c r="AH109" i="11"/>
  <c r="AH96" i="11"/>
  <c r="AH127" i="11"/>
  <c r="AH56" i="11"/>
  <c r="AH110" i="11"/>
  <c r="AH92" i="11"/>
  <c r="AH64" i="11"/>
  <c r="AH103" i="11"/>
  <c r="AH71" i="11"/>
  <c r="AH47" i="11"/>
  <c r="AH104" i="11"/>
  <c r="AH42" i="11"/>
  <c r="AH33" i="11"/>
  <c r="AH43" i="11"/>
  <c r="AH102" i="11"/>
  <c r="AH52" i="11"/>
  <c r="S25" i="11"/>
  <c r="S89" i="11"/>
  <c r="S23" i="11"/>
  <c r="S27" i="11"/>
  <c r="S72" i="11"/>
  <c r="S22" i="11"/>
  <c r="S119" i="11"/>
  <c r="AD59" i="11"/>
  <c r="AH138" i="11"/>
  <c r="X83" i="11"/>
  <c r="X126" i="11"/>
  <c r="X42" i="11"/>
  <c r="X24" i="11"/>
  <c r="X138" i="11"/>
  <c r="X55" i="11"/>
  <c r="X118" i="11"/>
  <c r="AD81" i="11"/>
  <c r="AD24" i="11"/>
  <c r="AD66" i="11"/>
  <c r="AD60" i="11"/>
  <c r="AD100" i="11"/>
  <c r="AD110" i="11"/>
  <c r="AD112" i="11"/>
  <c r="Q40" i="11"/>
  <c r="Q76" i="11"/>
  <c r="Q88" i="11"/>
  <c r="Q118" i="11"/>
  <c r="Q64" i="11"/>
  <c r="Q81" i="11"/>
  <c r="Q42" i="11"/>
  <c r="Q31" i="11"/>
  <c r="Q97" i="11"/>
  <c r="Q38" i="11"/>
  <c r="Q44" i="11"/>
  <c r="Q99" i="11"/>
  <c r="Q87" i="11"/>
  <c r="Q49" i="11"/>
  <c r="AH70" i="11"/>
  <c r="AF24" i="11"/>
  <c r="AF43" i="11"/>
  <c r="AH21" i="11"/>
  <c r="S110" i="11"/>
  <c r="S67" i="11"/>
  <c r="S137" i="11"/>
  <c r="S73" i="11"/>
  <c r="S113" i="11"/>
  <c r="S105" i="11"/>
  <c r="S56" i="11"/>
  <c r="AH126" i="11"/>
  <c r="X32" i="11"/>
  <c r="X53" i="11"/>
  <c r="X121" i="11"/>
  <c r="X28" i="11"/>
  <c r="X107" i="11"/>
  <c r="X119" i="11"/>
  <c r="X87" i="11"/>
  <c r="AD128" i="11"/>
  <c r="AD95" i="11"/>
  <c r="AD130" i="11"/>
  <c r="AD67" i="11"/>
  <c r="AD30" i="11"/>
  <c r="AD38" i="11"/>
  <c r="AD31" i="11"/>
  <c r="Q23" i="11"/>
  <c r="Q35" i="11"/>
  <c r="Q89" i="11"/>
  <c r="Q121" i="11"/>
  <c r="Q108" i="11"/>
  <c r="Q95" i="11"/>
  <c r="Q125" i="11"/>
  <c r="AH50" i="11"/>
  <c r="AH66" i="11"/>
  <c r="S41" i="11"/>
  <c r="S84" i="11"/>
  <c r="S135" i="11"/>
  <c r="S44" i="11"/>
  <c r="S38" i="11"/>
  <c r="S127" i="11"/>
  <c r="S133" i="11"/>
  <c r="AF118" i="11"/>
  <c r="AH101" i="11"/>
  <c r="X69" i="11"/>
  <c r="X104" i="11"/>
  <c r="X30" i="11"/>
  <c r="X93" i="11"/>
  <c r="X81" i="11"/>
  <c r="X91" i="11"/>
  <c r="X129" i="11"/>
  <c r="AD105" i="11"/>
  <c r="AD115" i="11"/>
  <c r="AD50" i="11"/>
  <c r="AD47" i="11"/>
  <c r="AD23" i="11"/>
  <c r="AD126" i="11"/>
  <c r="AD129" i="11"/>
  <c r="AH107" i="11"/>
  <c r="AH28" i="11"/>
  <c r="Q29" i="11"/>
  <c r="Q107" i="11"/>
  <c r="Q62" i="11"/>
  <c r="Q135" i="11"/>
  <c r="Q127" i="11"/>
  <c r="Q53" i="11"/>
  <c r="Q80" i="11"/>
  <c r="P114" i="11"/>
  <c r="S74" i="11"/>
  <c r="AH121" i="11"/>
  <c r="AH29" i="11"/>
  <c r="Q103" i="11"/>
  <c r="S37" i="11"/>
  <c r="S126" i="11"/>
  <c r="S96" i="11"/>
  <c r="S30" i="11"/>
  <c r="S101" i="11"/>
  <c r="S85" i="11"/>
  <c r="S43" i="11"/>
  <c r="AH105" i="11"/>
  <c r="X111" i="11"/>
  <c r="X113" i="11"/>
  <c r="X82" i="11"/>
  <c r="X60" i="11"/>
  <c r="X97" i="11"/>
  <c r="X62" i="11"/>
  <c r="X33" i="11"/>
  <c r="AD83" i="11"/>
  <c r="AD37" i="11"/>
  <c r="AD53" i="11"/>
  <c r="AD123" i="11"/>
  <c r="AD113" i="11"/>
  <c r="AD28" i="11"/>
  <c r="AD93" i="11"/>
  <c r="AH97" i="11"/>
  <c r="AH37" i="11"/>
  <c r="Q66" i="11"/>
  <c r="Q85" i="11"/>
  <c r="Q30" i="11"/>
  <c r="Q69" i="11"/>
  <c r="Q122" i="11"/>
  <c r="Q37" i="11"/>
  <c r="Q73" i="11"/>
  <c r="AF115" i="11"/>
  <c r="AF95" i="11"/>
  <c r="AH136" i="11"/>
  <c r="Q109" i="11"/>
  <c r="Q25" i="11"/>
  <c r="Q84" i="11"/>
  <c r="Q59" i="11"/>
  <c r="Q46" i="11"/>
  <c r="Q98" i="11"/>
  <c r="Q61" i="11"/>
  <c r="AD82" i="11"/>
  <c r="AD111" i="11"/>
  <c r="AD92" i="11"/>
  <c r="AH116" i="11"/>
  <c r="AH94" i="11"/>
  <c r="AD88" i="11"/>
  <c r="S108" i="11"/>
  <c r="S112" i="11"/>
  <c r="S39" i="11"/>
  <c r="S66" i="11"/>
  <c r="S90" i="11"/>
  <c r="S87" i="11"/>
  <c r="S115" i="11"/>
  <c r="X86" i="11"/>
  <c r="X114" i="11"/>
  <c r="X106" i="11"/>
  <c r="X37" i="11"/>
  <c r="X39" i="11"/>
  <c r="X64" i="11"/>
  <c r="X36" i="11"/>
  <c r="X74" i="11"/>
  <c r="AD34" i="11"/>
  <c r="AD65" i="11"/>
  <c r="AD22" i="11"/>
  <c r="AD49" i="11"/>
  <c r="AD20" i="11"/>
  <c r="AD132" i="11"/>
  <c r="AD107" i="11"/>
  <c r="AJ137" i="11"/>
  <c r="AH129" i="11"/>
  <c r="AH27" i="11"/>
  <c r="Q71" i="11"/>
  <c r="Q21" i="11"/>
  <c r="Q63" i="11"/>
  <c r="Q74" i="11"/>
  <c r="Q20" i="11"/>
  <c r="Q24" i="11"/>
  <c r="Q134" i="11"/>
  <c r="Q111" i="11"/>
  <c r="AD125" i="11"/>
  <c r="AF137" i="11"/>
  <c r="AH122" i="11"/>
  <c r="AH34" i="11"/>
  <c r="AH62" i="11"/>
  <c r="AH74" i="11"/>
  <c r="S70" i="11"/>
  <c r="S55" i="11"/>
  <c r="S100" i="11"/>
  <c r="S102" i="11"/>
  <c r="S32" i="11"/>
  <c r="S21" i="11"/>
  <c r="X102" i="11"/>
  <c r="X27" i="11"/>
  <c r="X54" i="11"/>
  <c r="X71" i="11"/>
  <c r="X57" i="11"/>
  <c r="X45" i="11"/>
  <c r="X101" i="11"/>
  <c r="AD99" i="11"/>
  <c r="AD84" i="11"/>
  <c r="AD73" i="11"/>
  <c r="AD116" i="11"/>
  <c r="AD106" i="11"/>
  <c r="AD41" i="11"/>
  <c r="AD25" i="11"/>
  <c r="AH72" i="11"/>
  <c r="AJ105" i="11"/>
  <c r="AH137" i="11"/>
  <c r="Q39" i="11"/>
  <c r="Q75" i="11"/>
  <c r="Q22" i="11"/>
  <c r="Q100" i="11"/>
  <c r="Q116" i="11"/>
  <c r="Q93" i="11"/>
  <c r="Q41" i="11"/>
  <c r="Q120" i="11"/>
  <c r="AF51" i="11"/>
  <c r="Q124" i="11"/>
  <c r="O87" i="21" l="1"/>
  <c r="S44" i="24"/>
  <c r="S47" i="24" s="1"/>
  <c r="S48" i="24" s="1"/>
  <c r="AF79" i="21"/>
  <c r="H174" i="23"/>
  <c r="U47" i="25"/>
  <c r="U48" i="25" s="1"/>
  <c r="U49" i="25"/>
  <c r="U50" i="25" s="1"/>
  <c r="AI169" i="23"/>
  <c r="AI170" i="23" s="1"/>
  <c r="AQ14" i="13"/>
  <c r="AQ6" i="18"/>
  <c r="AQ16" i="13"/>
  <c r="AQ17" i="13" s="1"/>
  <c r="AQ18" i="13" s="1"/>
  <c r="BG49" i="26"/>
  <c r="BG66" i="26"/>
  <c r="BG69" i="26"/>
  <c r="BG51" i="26"/>
  <c r="BG52" i="26"/>
  <c r="BG68" i="26"/>
  <c r="BG53" i="26"/>
  <c r="BG63" i="26"/>
  <c r="BG47" i="26"/>
  <c r="BG61" i="26"/>
  <c r="BG48" i="26"/>
  <c r="BG59" i="26"/>
  <c r="BG62" i="26"/>
  <c r="BG54" i="26"/>
  <c r="BG50" i="26"/>
  <c r="BG60" i="26"/>
  <c r="BG64" i="26"/>
  <c r="BG67" i="26"/>
  <c r="BG70" i="26"/>
  <c r="BG55" i="26"/>
  <c r="BG57" i="26"/>
  <c r="BG58" i="26"/>
  <c r="BG56" i="26"/>
  <c r="BG65" i="26"/>
  <c r="AA99" i="14"/>
  <c r="AA102" i="14" s="1"/>
  <c r="AA106" i="14" s="1"/>
  <c r="BG125" i="26"/>
  <c r="BG107" i="26"/>
  <c r="BG117" i="26"/>
  <c r="BG121" i="26"/>
  <c r="BG119" i="26"/>
  <c r="BG109" i="26"/>
  <c r="BG115" i="26"/>
  <c r="BG122" i="26"/>
  <c r="BG108" i="26"/>
  <c r="BG114" i="26"/>
  <c r="BG123" i="26"/>
  <c r="BG106" i="26"/>
  <c r="BG127" i="26"/>
  <c r="BG124" i="26"/>
  <c r="BG116" i="26"/>
  <c r="BG126" i="26"/>
  <c r="BG118" i="26"/>
  <c r="BG105" i="26"/>
  <c r="BG120" i="26"/>
  <c r="BG111" i="26"/>
  <c r="BG112" i="26"/>
  <c r="BG113" i="26"/>
  <c r="BG104" i="26"/>
  <c r="BG110" i="26"/>
  <c r="BG98" i="26"/>
  <c r="BG79" i="26"/>
  <c r="BG93" i="26"/>
  <c r="BG90" i="26"/>
  <c r="BG84" i="26"/>
  <c r="BG80" i="26"/>
  <c r="BG86" i="26"/>
  <c r="BG78" i="26"/>
  <c r="BG75" i="26"/>
  <c r="BG85" i="26"/>
  <c r="BG77" i="26"/>
  <c r="BG83" i="26"/>
  <c r="BG92" i="26"/>
  <c r="BG95" i="26"/>
  <c r="BG96" i="26"/>
  <c r="BG91" i="26"/>
  <c r="BG94" i="26"/>
  <c r="BG87" i="26"/>
  <c r="BG89" i="26"/>
  <c r="BG76" i="26"/>
  <c r="BG97" i="26"/>
  <c r="BG82" i="26"/>
  <c r="BG88" i="26"/>
  <c r="BG81" i="26"/>
  <c r="BH7" i="26"/>
  <c r="BB62" i="25"/>
  <c r="BB63" i="25" s="1"/>
  <c r="BG26" i="26"/>
  <c r="BG19" i="26"/>
  <c r="BG24" i="26"/>
  <c r="BG35" i="26"/>
  <c r="BG31" i="26"/>
  <c r="BG41" i="26"/>
  <c r="BG29" i="26"/>
  <c r="BG27" i="26"/>
  <c r="BG40" i="26"/>
  <c r="BG38" i="26"/>
  <c r="BG34" i="26"/>
  <c r="BG25" i="26"/>
  <c r="BG37" i="26"/>
  <c r="BG33" i="26"/>
  <c r="BG30" i="26"/>
  <c r="BG32" i="26"/>
  <c r="BG22" i="26"/>
  <c r="BG42" i="26"/>
  <c r="BG21" i="26"/>
  <c r="BG28" i="26"/>
  <c r="BG39" i="26"/>
  <c r="BG36" i="26"/>
  <c r="BG23" i="26"/>
  <c r="BG20" i="26"/>
  <c r="BH6" i="26"/>
  <c r="BB40" i="25"/>
  <c r="BB41" i="25" s="1"/>
  <c r="BD4" i="25"/>
  <c r="BJ3" i="26"/>
  <c r="BF103" i="26"/>
  <c r="AZ86" i="25" s="1"/>
  <c r="AZ87" i="25" s="1"/>
  <c r="BH8" i="26"/>
  <c r="BB84" i="25"/>
  <c r="BB85" i="25" s="1"/>
  <c r="BF3" i="13"/>
  <c r="BE3" i="25"/>
  <c r="BF18" i="26"/>
  <c r="BI101" i="26"/>
  <c r="BI44" i="26"/>
  <c r="BI11" i="26"/>
  <c r="BI14" i="26"/>
  <c r="BC17" i="25" s="1"/>
  <c r="BC18" i="25" s="1"/>
  <c r="BI73" i="26"/>
  <c r="BC60" i="25" s="1"/>
  <c r="BC61" i="25" s="1"/>
  <c r="BI45" i="26"/>
  <c r="BC38" i="25" s="1"/>
  <c r="BC39" i="25" s="1"/>
  <c r="BI102" i="26"/>
  <c r="BC82" i="25" s="1"/>
  <c r="BC83" i="25" s="1"/>
  <c r="BI72" i="26"/>
  <c r="BF46" i="26"/>
  <c r="AZ42" i="25" s="1"/>
  <c r="AZ43" i="25" s="1"/>
  <c r="BF74" i="26"/>
  <c r="BH5" i="26"/>
  <c r="BB19" i="25"/>
  <c r="BB20" i="25" s="1"/>
  <c r="AF31" i="21"/>
  <c r="M98" i="25"/>
  <c r="M101" i="25" s="1"/>
  <c r="M12" i="25" s="1"/>
  <c r="Q76" i="25"/>
  <c r="Q79" i="25" s="1"/>
  <c r="Q10" i="25" s="1"/>
  <c r="K79" i="25"/>
  <c r="K10" i="25" s="1"/>
  <c r="AC7" i="25"/>
  <c r="M55" i="25"/>
  <c r="M56" i="25" s="1"/>
  <c r="M54" i="25"/>
  <c r="AR86" i="25"/>
  <c r="AR87" i="25" s="1"/>
  <c r="AR89" i="25" s="1"/>
  <c r="AR90" i="25" s="1"/>
  <c r="AS42" i="25"/>
  <c r="AS43" i="25" s="1"/>
  <c r="AS45" i="25" s="1"/>
  <c r="AS86" i="25"/>
  <c r="AS87" i="25" s="1"/>
  <c r="AS11" i="25" s="1"/>
  <c r="AR42" i="25"/>
  <c r="AR43" i="25" s="1"/>
  <c r="AR45" i="25" s="1"/>
  <c r="P53" i="25"/>
  <c r="P55" i="25" s="1"/>
  <c r="P56" i="25" s="1"/>
  <c r="AU42" i="25"/>
  <c r="AU43" i="25" s="1"/>
  <c r="AU7" i="25" s="1"/>
  <c r="AT42" i="25"/>
  <c r="AT43" i="25" s="1"/>
  <c r="AT7" i="25" s="1"/>
  <c r="P98" i="25"/>
  <c r="P101" i="25" s="1"/>
  <c r="P12" i="25" s="1"/>
  <c r="AU86" i="25"/>
  <c r="AU87" i="25" s="1"/>
  <c r="AU89" i="25" s="1"/>
  <c r="J54" i="25"/>
  <c r="J57" i="25" s="1"/>
  <c r="J8" i="25" s="1"/>
  <c r="N76" i="25"/>
  <c r="N79" i="25" s="1"/>
  <c r="N10" i="25" s="1"/>
  <c r="N99" i="25"/>
  <c r="N100" i="25" s="1"/>
  <c r="N98" i="25"/>
  <c r="V95" i="25"/>
  <c r="V96" i="25" s="1"/>
  <c r="V97" i="25" s="1"/>
  <c r="V99" i="25" s="1"/>
  <c r="V100" i="25" s="1"/>
  <c r="W51" i="25"/>
  <c r="W52" i="25" s="1"/>
  <c r="P32" i="25"/>
  <c r="P34" i="25" s="1"/>
  <c r="P35" i="25" s="1"/>
  <c r="AN64" i="25"/>
  <c r="AN65" i="25" s="1"/>
  <c r="J76" i="25"/>
  <c r="J79" i="25" s="1"/>
  <c r="J10" i="25" s="1"/>
  <c r="O54" i="25"/>
  <c r="O57" i="25" s="1"/>
  <c r="O8" i="25" s="1"/>
  <c r="AB69" i="25"/>
  <c r="AB70" i="25" s="1"/>
  <c r="AB71" i="25" s="1"/>
  <c r="AB72" i="25" s="1"/>
  <c r="AN7" i="25"/>
  <c r="AN45" i="25"/>
  <c r="AF46" i="25"/>
  <c r="AF47" i="25"/>
  <c r="AF48" i="25" s="1"/>
  <c r="AF49" i="25" s="1"/>
  <c r="AF50" i="25" s="1"/>
  <c r="AA47" i="25"/>
  <c r="AA48" i="25" s="1"/>
  <c r="AA49" i="25" s="1"/>
  <c r="AA50" i="25" s="1"/>
  <c r="O97" i="25"/>
  <c r="O99" i="25" s="1"/>
  <c r="O100" i="25" s="1"/>
  <c r="AD47" i="25"/>
  <c r="AD48" i="25" s="1"/>
  <c r="AD49" i="25" s="1"/>
  <c r="AD50" i="25" s="1"/>
  <c r="AJ89" i="25"/>
  <c r="AJ11" i="25"/>
  <c r="AA46" i="25"/>
  <c r="AP64" i="25"/>
  <c r="AP65" i="25" s="1"/>
  <c r="L53" i="25"/>
  <c r="L55" i="25" s="1"/>
  <c r="L56" i="25" s="1"/>
  <c r="Q33" i="25"/>
  <c r="Q36" i="25" s="1"/>
  <c r="Q6" i="25" s="1"/>
  <c r="U95" i="25"/>
  <c r="U96" i="25" s="1"/>
  <c r="AG91" i="25"/>
  <c r="AG92" i="25" s="1"/>
  <c r="AG93" i="25" s="1"/>
  <c r="AG94" i="25" s="1"/>
  <c r="O75" i="25"/>
  <c r="O77" i="25" s="1"/>
  <c r="O78" i="25" s="1"/>
  <c r="AB47" i="25"/>
  <c r="AB48" i="25" s="1"/>
  <c r="AB49" i="25" s="1"/>
  <c r="AB50" i="25" s="1"/>
  <c r="AH9" i="25"/>
  <c r="AH67" i="25"/>
  <c r="AK45" i="25"/>
  <c r="AK7" i="25"/>
  <c r="X51" i="25"/>
  <c r="X52" i="25" s="1"/>
  <c r="X53" i="25" s="1"/>
  <c r="X55" i="25" s="1"/>
  <c r="X56" i="25" s="1"/>
  <c r="AM89" i="25"/>
  <c r="AM90" i="25" s="1"/>
  <c r="AM11" i="25"/>
  <c r="AI67" i="25"/>
  <c r="AI68" i="25" s="1"/>
  <c r="AI9" i="25"/>
  <c r="AM45" i="25"/>
  <c r="AM46" i="25" s="1"/>
  <c r="AM7" i="25"/>
  <c r="AI45" i="25"/>
  <c r="AI7" i="25"/>
  <c r="AD91" i="25"/>
  <c r="AD92" i="25" s="1"/>
  <c r="AD93" i="25" s="1"/>
  <c r="AD94" i="25" s="1"/>
  <c r="AE91" i="25"/>
  <c r="AE92" i="25" s="1"/>
  <c r="AE93" i="25" s="1"/>
  <c r="AE94" i="25" s="1"/>
  <c r="AE69" i="25"/>
  <c r="AE70" i="25" s="1"/>
  <c r="AE71" i="25" s="1"/>
  <c r="AE72" i="25" s="1"/>
  <c r="AA69" i="25"/>
  <c r="AA70" i="25" s="1"/>
  <c r="AA71" i="25" s="1"/>
  <c r="AA72" i="25" s="1"/>
  <c r="AG46" i="25"/>
  <c r="AG47" i="25"/>
  <c r="AG48" i="25" s="1"/>
  <c r="AG49" i="25" s="1"/>
  <c r="AG50" i="25" s="1"/>
  <c r="AO89" i="25"/>
  <c r="AO11" i="25"/>
  <c r="W30" i="25"/>
  <c r="W31" i="25" s="1"/>
  <c r="V73" i="25"/>
  <c r="V74" i="25" s="1"/>
  <c r="V75" i="25" s="1"/>
  <c r="V77" i="25" s="1"/>
  <c r="V78" i="25" s="1"/>
  <c r="AQ42" i="25"/>
  <c r="AQ43" i="25" s="1"/>
  <c r="I98" i="25"/>
  <c r="I101" i="25" s="1"/>
  <c r="I12" i="25" s="1"/>
  <c r="T51" i="25"/>
  <c r="T52" i="25" s="1"/>
  <c r="T53" i="25" s="1"/>
  <c r="AJ64" i="25"/>
  <c r="AJ65" i="25" s="1"/>
  <c r="G101" i="25"/>
  <c r="G12" i="25" s="1"/>
  <c r="AM67" i="25"/>
  <c r="AM68" i="25" s="1"/>
  <c r="AM9" i="25"/>
  <c r="AJ7" i="25"/>
  <c r="AJ45" i="25"/>
  <c r="AJ46" i="25" s="1"/>
  <c r="R73" i="25"/>
  <c r="R74" i="25" s="1"/>
  <c r="R75" i="25" s="1"/>
  <c r="R77" i="25" s="1"/>
  <c r="R78" i="25" s="1"/>
  <c r="L76" i="25"/>
  <c r="L79" i="25" s="1"/>
  <c r="L10" i="25" s="1"/>
  <c r="L98" i="25"/>
  <c r="L101" i="25" s="1"/>
  <c r="L12" i="25" s="1"/>
  <c r="U51" i="25"/>
  <c r="U52" i="25" s="1"/>
  <c r="U53" i="25" s="1"/>
  <c r="V51" i="25"/>
  <c r="V52" i="25" s="1"/>
  <c r="V53" i="25" s="1"/>
  <c r="V55" i="25" s="1"/>
  <c r="V56" i="25" s="1"/>
  <c r="AP86" i="25"/>
  <c r="AP87" i="25" s="1"/>
  <c r="O33" i="25"/>
  <c r="O36" i="25" s="1"/>
  <c r="O6" i="25" s="1"/>
  <c r="AP42" i="25"/>
  <c r="AP43" i="25" s="1"/>
  <c r="Y69" i="25"/>
  <c r="Y70" i="25" s="1"/>
  <c r="Y71" i="25" s="1"/>
  <c r="Y72" i="25" s="1"/>
  <c r="S73" i="25"/>
  <c r="S74" i="25" s="1"/>
  <c r="S75" i="25" s="1"/>
  <c r="S77" i="25" s="1"/>
  <c r="S78" i="25" s="1"/>
  <c r="R95" i="25"/>
  <c r="R96" i="25" s="1"/>
  <c r="R97" i="25" s="1"/>
  <c r="R99" i="25" s="1"/>
  <c r="R100" i="25" s="1"/>
  <c r="AH89" i="25"/>
  <c r="AH90" i="25" s="1"/>
  <c r="AH11" i="25"/>
  <c r="S54" i="25"/>
  <c r="S57" i="25" s="1"/>
  <c r="S8" i="25" s="1"/>
  <c r="W95" i="25"/>
  <c r="W96" i="25" s="1"/>
  <c r="W97" i="25" s="1"/>
  <c r="AK89" i="25"/>
  <c r="AK11" i="25"/>
  <c r="T73" i="25"/>
  <c r="T74" i="25" s="1"/>
  <c r="T75" i="25" s="1"/>
  <c r="T77" i="25" s="1"/>
  <c r="T78" i="25" s="1"/>
  <c r="AN86" i="25"/>
  <c r="AN87" i="25" s="1"/>
  <c r="AH45" i="25"/>
  <c r="AH46" i="25" s="1"/>
  <c r="AH7" i="25"/>
  <c r="AQ86" i="25"/>
  <c r="AQ87" i="25" s="1"/>
  <c r="S95" i="25"/>
  <c r="S96" i="25" s="1"/>
  <c r="AD67" i="25"/>
  <c r="AD68" i="25" s="1"/>
  <c r="AD9" i="25"/>
  <c r="Z69" i="25"/>
  <c r="Z70" i="25" s="1"/>
  <c r="Z71" i="25" s="1"/>
  <c r="Z72" i="25" s="1"/>
  <c r="AC91" i="25"/>
  <c r="AC92" i="25" s="1"/>
  <c r="AC93" i="25" s="1"/>
  <c r="AC94" i="25" s="1"/>
  <c r="N54" i="25"/>
  <c r="N57" i="25" s="1"/>
  <c r="N8" i="25" s="1"/>
  <c r="AE47" i="25"/>
  <c r="AE48" i="25" s="1"/>
  <c r="AE49" i="25" s="1"/>
  <c r="AE50" i="25" s="1"/>
  <c r="AF91" i="25"/>
  <c r="AF92" i="25" s="1"/>
  <c r="AF93" i="25" s="1"/>
  <c r="AF94" i="25" s="1"/>
  <c r="AG9" i="25"/>
  <c r="AG67" i="25"/>
  <c r="AI89" i="25"/>
  <c r="AI90" i="25" s="1"/>
  <c r="AI11" i="25"/>
  <c r="Q54" i="25"/>
  <c r="Q57" i="25" s="1"/>
  <c r="Q8" i="25" s="1"/>
  <c r="P75" i="25"/>
  <c r="P77" i="25" s="1"/>
  <c r="P78" i="25" s="1"/>
  <c r="X95" i="25"/>
  <c r="X96" i="25" s="1"/>
  <c r="X97" i="25" s="1"/>
  <c r="W73" i="25"/>
  <c r="W74" i="25" s="1"/>
  <c r="W75" i="25" s="1"/>
  <c r="Z51" i="25"/>
  <c r="Z52" i="25" s="1"/>
  <c r="Q98" i="25"/>
  <c r="Q101" i="25" s="1"/>
  <c r="Q12" i="25" s="1"/>
  <c r="AL64" i="25"/>
  <c r="AL65" i="25" s="1"/>
  <c r="Z68" i="25"/>
  <c r="M75" i="25"/>
  <c r="M77" i="25" s="1"/>
  <c r="M78" i="25" s="1"/>
  <c r="AO64" i="25"/>
  <c r="AO65" i="25" s="1"/>
  <c r="Y95" i="25"/>
  <c r="Y96" i="25" s="1"/>
  <c r="R54" i="25"/>
  <c r="R57" i="25" s="1"/>
  <c r="R8" i="25" s="1"/>
  <c r="U73" i="25"/>
  <c r="U74" i="25" s="1"/>
  <c r="U75" i="25" s="1"/>
  <c r="U77" i="25" s="1"/>
  <c r="U78" i="25" s="1"/>
  <c r="AO45" i="25"/>
  <c r="AO46" i="25" s="1"/>
  <c r="AO7" i="25"/>
  <c r="AC69" i="25"/>
  <c r="AC70" i="25" s="1"/>
  <c r="AC71" i="25" s="1"/>
  <c r="AC72" i="25" s="1"/>
  <c r="T95" i="25"/>
  <c r="T96" i="25" s="1"/>
  <c r="T97" i="25" s="1"/>
  <c r="T99" i="25" s="1"/>
  <c r="T100" i="25" s="1"/>
  <c r="AK67" i="25"/>
  <c r="AK68" i="25" s="1"/>
  <c r="AK9" i="25"/>
  <c r="Z90" i="25"/>
  <c r="Z91" i="25"/>
  <c r="Z92" i="25" s="1"/>
  <c r="Z93" i="25" s="1"/>
  <c r="Z94" i="25" s="1"/>
  <c r="AA91" i="25"/>
  <c r="AA92" i="25" s="1"/>
  <c r="AA93" i="25" s="1"/>
  <c r="AA94" i="25" s="1"/>
  <c r="AL7" i="25"/>
  <c r="AL45" i="25"/>
  <c r="AL46" i="25" s="1"/>
  <c r="AB91" i="25"/>
  <c r="AB92" i="25" s="1"/>
  <c r="AB93" i="25" s="1"/>
  <c r="AB94" i="25" s="1"/>
  <c r="AF67" i="25"/>
  <c r="AF68" i="25" s="1"/>
  <c r="AF9" i="25"/>
  <c r="AC47" i="25"/>
  <c r="AC48" i="25" s="1"/>
  <c r="AC49" i="25" s="1"/>
  <c r="AC50" i="25" s="1"/>
  <c r="X69" i="25"/>
  <c r="X70" i="25" s="1"/>
  <c r="X71" i="25" s="1"/>
  <c r="X72" i="25" s="1"/>
  <c r="AL89" i="25"/>
  <c r="AL90" i="25" s="1"/>
  <c r="AL11" i="25"/>
  <c r="AB68" i="25"/>
  <c r="Y51" i="25"/>
  <c r="Y52" i="25" s="1"/>
  <c r="Y53" i="25" s="1"/>
  <c r="Y55" i="25" s="1"/>
  <c r="Y56" i="25" s="1"/>
  <c r="AC68" i="25"/>
  <c r="K64" i="14"/>
  <c r="K65" i="14" s="1"/>
  <c r="F40" i="24"/>
  <c r="F39" i="24"/>
  <c r="Q108" i="14"/>
  <c r="Q110" i="14" s="1"/>
  <c r="Q111" i="14" s="1"/>
  <c r="Q113" i="14" s="1"/>
  <c r="Q115" i="14" s="1"/>
  <c r="V51" i="24"/>
  <c r="AU3" i="23"/>
  <c r="AD26" i="21"/>
  <c r="L174" i="23"/>
  <c r="L176" i="23" s="1"/>
  <c r="L178" i="23" s="1"/>
  <c r="L12" i="23" s="1"/>
  <c r="AF138" i="23"/>
  <c r="AF142" i="23" s="1"/>
  <c r="AF144" i="23" s="1"/>
  <c r="AF9" i="23" s="1"/>
  <c r="AA70" i="23"/>
  <c r="AA11" i="23"/>
  <c r="J101" i="14"/>
  <c r="J105" i="14" s="1"/>
  <c r="J108" i="14" s="1"/>
  <c r="J110" i="14" s="1"/>
  <c r="J111" i="14" s="1"/>
  <c r="J113" i="14" s="1"/>
  <c r="AF72" i="21"/>
  <c r="AF74" i="21" s="1"/>
  <c r="AF87" i="21"/>
  <c r="G99" i="14"/>
  <c r="G102" i="14" s="1"/>
  <c r="G106" i="14" s="1"/>
  <c r="G108" i="14" s="1"/>
  <c r="Z101" i="14"/>
  <c r="Z105" i="14" s="1"/>
  <c r="Z99" i="14"/>
  <c r="Z102" i="14" s="1"/>
  <c r="Z106" i="14" s="1"/>
  <c r="E61" i="14"/>
  <c r="E64" i="14" s="1"/>
  <c r="E65" i="14" s="1"/>
  <c r="T61" i="14"/>
  <c r="T64" i="14" s="1"/>
  <c r="E172" i="23"/>
  <c r="E176" i="23" s="1"/>
  <c r="E178" i="23" s="1"/>
  <c r="E12" i="23" s="1"/>
  <c r="AT12" i="14"/>
  <c r="Z138" i="23"/>
  <c r="Z142" i="23" s="1"/>
  <c r="Z144" i="23" s="1"/>
  <c r="Z9" i="23" s="1"/>
  <c r="BG174" i="23"/>
  <c r="BG176" i="23" s="1"/>
  <c r="BG178" i="23" s="1"/>
  <c r="BG12" i="23" s="1"/>
  <c r="W174" i="23"/>
  <c r="W176" i="23" s="1"/>
  <c r="W178" i="23" s="1"/>
  <c r="W12" i="23" s="1"/>
  <c r="K138" i="23"/>
  <c r="K142" i="23" s="1"/>
  <c r="K144" i="23" s="1"/>
  <c r="K9" i="23" s="1"/>
  <c r="O99" i="14"/>
  <c r="O102" i="14" s="1"/>
  <c r="O106" i="14" s="1"/>
  <c r="O108" i="14" s="1"/>
  <c r="AO61" i="14"/>
  <c r="AO64" i="14" s="1"/>
  <c r="AO65" i="14" s="1"/>
  <c r="AQ52" i="14"/>
  <c r="AQ53" i="14" s="1"/>
  <c r="AP4" i="13"/>
  <c r="AP52" i="14"/>
  <c r="AP53" i="14" s="1"/>
  <c r="AN61" i="14"/>
  <c r="AN64" i="14" s="1"/>
  <c r="AN65" i="14" s="1"/>
  <c r="V174" i="23"/>
  <c r="V176" i="23" s="1"/>
  <c r="AM108" i="14"/>
  <c r="AM110" i="14" s="1"/>
  <c r="AM111" i="14" s="1"/>
  <c r="AM113" i="14" s="1"/>
  <c r="AM115" i="14" s="1"/>
  <c r="AE108" i="14"/>
  <c r="AE110" i="14" s="1"/>
  <c r="AE111" i="14" s="1"/>
  <c r="AE113" i="14" s="1"/>
  <c r="AE115" i="14" s="1"/>
  <c r="AB96" i="14"/>
  <c r="AB97" i="14" s="1"/>
  <c r="Y108" i="14"/>
  <c r="Y110" i="14" s="1"/>
  <c r="Y111" i="14" s="1"/>
  <c r="Y113" i="14" s="1"/>
  <c r="S172" i="23"/>
  <c r="S176" i="23" s="1"/>
  <c r="X101" i="23"/>
  <c r="X105" i="23" s="1"/>
  <c r="X107" i="23" s="1"/>
  <c r="X10" i="23" s="1"/>
  <c r="AA103" i="23"/>
  <c r="AA105" i="23" s="1"/>
  <c r="AA107" i="23" s="1"/>
  <c r="AA10" i="23" s="1"/>
  <c r="H176" i="23"/>
  <c r="H178" i="23" s="1"/>
  <c r="H12" i="23" s="1"/>
  <c r="AB140" i="23"/>
  <c r="AB142" i="23" s="1"/>
  <c r="AB144" i="23" s="1"/>
  <c r="AB9" i="23" s="1"/>
  <c r="BG108" i="14"/>
  <c r="V99" i="14"/>
  <c r="V102" i="14" s="1"/>
  <c r="V106" i="14" s="1"/>
  <c r="V108" i="14" s="1"/>
  <c r="AF99" i="14"/>
  <c r="AF102" i="14" s="1"/>
  <c r="AF106" i="14" s="1"/>
  <c r="AO110" i="14"/>
  <c r="AO111" i="14" s="1"/>
  <c r="AO113" i="14" s="1"/>
  <c r="AO115" i="14" s="1"/>
  <c r="H99" i="14"/>
  <c r="H102" i="14" s="1"/>
  <c r="H106" i="14" s="1"/>
  <c r="H108" i="14" s="1"/>
  <c r="L101" i="14"/>
  <c r="L105" i="14" s="1"/>
  <c r="AD101" i="14"/>
  <c r="AD105" i="14" s="1"/>
  <c r="AA108" i="14"/>
  <c r="AI99" i="14"/>
  <c r="AI102" i="14" s="1"/>
  <c r="AI106" i="14" s="1"/>
  <c r="AI108" i="14" s="1"/>
  <c r="AK110" i="14"/>
  <c r="AK111" i="14" s="1"/>
  <c r="AK113" i="14" s="1"/>
  <c r="AK115" i="14" s="1"/>
  <c r="AQ87" i="14"/>
  <c r="AQ88" i="14" s="1"/>
  <c r="AQ89" i="14" s="1"/>
  <c r="AQ114" i="14"/>
  <c r="S101" i="14"/>
  <c r="S105" i="14" s="1"/>
  <c r="S99" i="14"/>
  <c r="S102" i="14" s="1"/>
  <c r="S106" i="14" s="1"/>
  <c r="AP114" i="14"/>
  <c r="AP87" i="14"/>
  <c r="AP88" i="14" s="1"/>
  <c r="R99" i="14"/>
  <c r="R102" i="14" s="1"/>
  <c r="R106" i="14" s="1"/>
  <c r="R101" i="14"/>
  <c r="R105" i="14" s="1"/>
  <c r="M99" i="14"/>
  <c r="M102" i="14" s="1"/>
  <c r="M106" i="14" s="1"/>
  <c r="M101" i="14"/>
  <c r="M105" i="14" s="1"/>
  <c r="AF101" i="14"/>
  <c r="AF105" i="14" s="1"/>
  <c r="E101" i="23"/>
  <c r="E105" i="23" s="1"/>
  <c r="E107" i="23" s="1"/>
  <c r="E110" i="23" s="1"/>
  <c r="L99" i="14"/>
  <c r="L102" i="14" s="1"/>
  <c r="L106" i="14" s="1"/>
  <c r="AD99" i="14"/>
  <c r="AD102" i="14" s="1"/>
  <c r="AD106" i="14" s="1"/>
  <c r="K99" i="14"/>
  <c r="K102" i="14" s="1"/>
  <c r="K106" i="14" s="1"/>
  <c r="K101" i="14"/>
  <c r="K105" i="14" s="1"/>
  <c r="W96" i="14"/>
  <c r="W97" i="14" s="1"/>
  <c r="I99" i="14"/>
  <c r="I102" i="14" s="1"/>
  <c r="I106" i="14" s="1"/>
  <c r="I101" i="14"/>
  <c r="I105" i="14" s="1"/>
  <c r="AH101" i="23"/>
  <c r="AH105" i="23" s="1"/>
  <c r="AH107" i="23" s="1"/>
  <c r="AG101" i="14"/>
  <c r="AG105" i="14" s="1"/>
  <c r="AG99" i="14"/>
  <c r="AG102" i="14" s="1"/>
  <c r="AG106" i="14" s="1"/>
  <c r="P108" i="14"/>
  <c r="AC108" i="14"/>
  <c r="X96" i="14"/>
  <c r="X97" i="14" s="1"/>
  <c r="T99" i="14"/>
  <c r="T102" i="14" s="1"/>
  <c r="T106" i="14" s="1"/>
  <c r="T101" i="14"/>
  <c r="T105" i="14" s="1"/>
  <c r="AL108" i="14"/>
  <c r="AH108" i="14"/>
  <c r="AN101" i="14"/>
  <c r="AN105" i="14" s="1"/>
  <c r="AN99" i="14"/>
  <c r="AN102" i="14" s="1"/>
  <c r="AN106" i="14" s="1"/>
  <c r="U110" i="14"/>
  <c r="U111" i="14" s="1"/>
  <c r="U113" i="14" s="1"/>
  <c r="U115" i="14" s="1"/>
  <c r="E101" i="14"/>
  <c r="E105" i="14" s="1"/>
  <c r="E99" i="14"/>
  <c r="E102" i="14" s="1"/>
  <c r="E106" i="14" s="1"/>
  <c r="I103" i="23"/>
  <c r="I105" i="23" s="1"/>
  <c r="I107" i="23" s="1"/>
  <c r="I110" i="23" s="1"/>
  <c r="E138" i="23"/>
  <c r="E142" i="23" s="1"/>
  <c r="E144" i="23" s="1"/>
  <c r="E9" i="23" s="1"/>
  <c r="H40" i="24"/>
  <c r="H42" i="24" s="1"/>
  <c r="W13" i="11"/>
  <c r="W15" i="11" s="1"/>
  <c r="W12" i="11"/>
  <c r="W14" i="11" s="1"/>
  <c r="Q22" i="15" s="1"/>
  <c r="K38" i="24"/>
  <c r="K39" i="24" s="1"/>
  <c r="AD40" i="24"/>
  <c r="AD42" i="24" s="1"/>
  <c r="M39" i="24"/>
  <c r="AL70" i="23"/>
  <c r="AI26" i="21"/>
  <c r="W140" i="23"/>
  <c r="W142" i="23" s="1"/>
  <c r="W144" i="23" s="1"/>
  <c r="W9" i="23" s="1"/>
  <c r="K101" i="23"/>
  <c r="K105" i="23" s="1"/>
  <c r="K107" i="23" s="1"/>
  <c r="AN142" i="23"/>
  <c r="AN144" i="23" s="1"/>
  <c r="AN9" i="23" s="1"/>
  <c r="AL176" i="23"/>
  <c r="AL178" i="23" s="1"/>
  <c r="AL12" i="23" s="1"/>
  <c r="AL14" i="23" s="1"/>
  <c r="AL16" i="23" s="1"/>
  <c r="AI65" i="23"/>
  <c r="AI67" i="23" s="1"/>
  <c r="AI69" i="23" s="1"/>
  <c r="Z22" i="11"/>
  <c r="J140" i="23"/>
  <c r="J142" i="23" s="1"/>
  <c r="J144" i="23" s="1"/>
  <c r="J9" i="23" s="1"/>
  <c r="AM142" i="23"/>
  <c r="AM144" i="23" s="1"/>
  <c r="AM9" i="23" s="1"/>
  <c r="AA39" i="24"/>
  <c r="AA40" i="24"/>
  <c r="AB105" i="23"/>
  <c r="AB107" i="23" s="1"/>
  <c r="AB10" i="23" s="1"/>
  <c r="T10" i="23"/>
  <c r="Q174" i="23"/>
  <c r="Q176" i="23" s="1"/>
  <c r="AK176" i="23"/>
  <c r="AK178" i="23" s="1"/>
  <c r="AK12" i="23" s="1"/>
  <c r="AM11" i="23"/>
  <c r="AM14" i="23" s="1"/>
  <c r="AM16" i="23" s="1"/>
  <c r="Z105" i="11"/>
  <c r="AK105" i="23"/>
  <c r="AK107" i="23" s="1"/>
  <c r="AK110" i="23" s="1"/>
  <c r="AL105" i="23"/>
  <c r="AL107" i="23" s="1"/>
  <c r="AL10" i="23" s="1"/>
  <c r="AA138" i="23"/>
  <c r="AA142" i="23" s="1"/>
  <c r="AA144" i="23" s="1"/>
  <c r="AA9" i="23" s="1"/>
  <c r="W105" i="23"/>
  <c r="W107" i="23" s="1"/>
  <c r="W10" i="23" s="1"/>
  <c r="AE138" i="23"/>
  <c r="AE142" i="23" s="1"/>
  <c r="AE144" i="23" s="1"/>
  <c r="AE9" i="23" s="1"/>
  <c r="K70" i="23"/>
  <c r="K11" i="23"/>
  <c r="X79" i="21"/>
  <c r="Q103" i="23"/>
  <c r="Q105" i="23" s="1"/>
  <c r="Q107" i="23" s="1"/>
  <c r="E11" i="23"/>
  <c r="M140" i="23"/>
  <c r="M142" i="23" s="1"/>
  <c r="M144" i="23" s="1"/>
  <c r="M9" i="23" s="1"/>
  <c r="AG70" i="23"/>
  <c r="AG11" i="23"/>
  <c r="AS76" i="14"/>
  <c r="AS78" i="14"/>
  <c r="AS77" i="14"/>
  <c r="P172" i="23"/>
  <c r="P176" i="23" s="1"/>
  <c r="AG172" i="23"/>
  <c r="AG176" i="23" s="1"/>
  <c r="AG178" i="23" s="1"/>
  <c r="AG12" i="23" s="1"/>
  <c r="AS10" i="14"/>
  <c r="N103" i="23"/>
  <c r="N105" i="23" s="1"/>
  <c r="N107" i="23" s="1"/>
  <c r="R101" i="23"/>
  <c r="R105" i="23" s="1"/>
  <c r="R107" i="23" s="1"/>
  <c r="R110" i="23" s="1"/>
  <c r="V54" i="24"/>
  <c r="V55" i="24" s="1"/>
  <c r="V56" i="24" s="1"/>
  <c r="V58" i="24" s="1"/>
  <c r="V61" i="24" s="1"/>
  <c r="W42" i="24"/>
  <c r="W41" i="24"/>
  <c r="W43" i="24" s="1"/>
  <c r="AC39" i="24"/>
  <c r="AC40" i="24"/>
  <c r="AG103" i="23"/>
  <c r="AG105" i="23" s="1"/>
  <c r="AG107" i="23" s="1"/>
  <c r="P45" i="24"/>
  <c r="P44" i="24"/>
  <c r="P47" i="24" s="1"/>
  <c r="P48" i="24" s="1"/>
  <c r="AF103" i="23"/>
  <c r="AF105" i="23" s="1"/>
  <c r="AF107" i="23" s="1"/>
  <c r="AF10" i="23" s="1"/>
  <c r="J11" i="23"/>
  <c r="Y11" i="23"/>
  <c r="Y70" i="23"/>
  <c r="T67" i="23"/>
  <c r="T69" i="23" s="1"/>
  <c r="T70" i="23" s="1"/>
  <c r="N11" i="23"/>
  <c r="L11" i="23"/>
  <c r="U45" i="24"/>
  <c r="J101" i="23"/>
  <c r="J105" i="23" s="1"/>
  <c r="J107" i="23" s="1"/>
  <c r="AF38" i="24"/>
  <c r="Y101" i="23"/>
  <c r="Y105" i="23" s="1"/>
  <c r="Y107" i="23" s="1"/>
  <c r="AP28" i="14"/>
  <c r="AP29" i="14" s="1"/>
  <c r="AP30" i="14" s="1"/>
  <c r="AP31" i="14" s="1"/>
  <c r="AP12" i="13" s="1"/>
  <c r="Z65" i="11"/>
  <c r="Z122" i="11"/>
  <c r="X72" i="21"/>
  <c r="X74" i="21" s="1"/>
  <c r="AB80" i="21"/>
  <c r="X87" i="21"/>
  <c r="U44" i="24"/>
  <c r="U47" i="24" s="1"/>
  <c r="U48" i="24" s="1"/>
  <c r="Z84" i="11"/>
  <c r="Z53" i="11"/>
  <c r="Z87" i="11"/>
  <c r="Z70" i="23"/>
  <c r="Z11" i="23"/>
  <c r="Z80" i="11"/>
  <c r="Z94" i="11"/>
  <c r="I174" i="23"/>
  <c r="I176" i="23" s="1"/>
  <c r="I178" i="23" s="1"/>
  <c r="I12" i="23" s="1"/>
  <c r="Z26" i="11"/>
  <c r="Z55" i="11"/>
  <c r="Z129" i="11"/>
  <c r="Z123" i="11"/>
  <c r="Z19" i="11"/>
  <c r="Z24" i="11"/>
  <c r="Z76" i="11"/>
  <c r="AT11" i="14"/>
  <c r="AT69" i="14"/>
  <c r="Z30" i="11"/>
  <c r="Z42" i="11"/>
  <c r="Z95" i="11"/>
  <c r="Z23" i="11"/>
  <c r="Z124" i="11"/>
  <c r="Z48" i="11"/>
  <c r="Z81" i="11"/>
  <c r="Z52" i="11"/>
  <c r="Z75" i="11"/>
  <c r="Z96" i="11"/>
  <c r="Z66" i="11"/>
  <c r="Z57" i="11"/>
  <c r="V103" i="23"/>
  <c r="V105" i="23" s="1"/>
  <c r="V107" i="23" s="1"/>
  <c r="Z116" i="11"/>
  <c r="Z90" i="11"/>
  <c r="Z106" i="11"/>
  <c r="Z28" i="11"/>
  <c r="Z40" i="11"/>
  <c r="N40" i="24"/>
  <c r="N39" i="24"/>
  <c r="S70" i="23"/>
  <c r="S11" i="23"/>
  <c r="Z49" i="11"/>
  <c r="Z115" i="11"/>
  <c r="Z127" i="11"/>
  <c r="Z83" i="11"/>
  <c r="Z46" i="11"/>
  <c r="Z50" i="11"/>
  <c r="N140" i="23"/>
  <c r="N142" i="23" s="1"/>
  <c r="N144" i="23" s="1"/>
  <c r="N9" i="23" s="1"/>
  <c r="N13" i="23" s="1"/>
  <c r="N15" i="23" s="1"/>
  <c r="Z91" i="11"/>
  <c r="Z51" i="11"/>
  <c r="Z117" i="11"/>
  <c r="Z44" i="11"/>
  <c r="Z103" i="11"/>
  <c r="Z110" i="11"/>
  <c r="Z109" i="11"/>
  <c r="Z121" i="11"/>
  <c r="Z128" i="11"/>
  <c r="Z104" i="11"/>
  <c r="Z67" i="11"/>
  <c r="Z31" i="11"/>
  <c r="R70" i="23"/>
  <c r="R11" i="23"/>
  <c r="Z36" i="11"/>
  <c r="AH40" i="24"/>
  <c r="AH39" i="24"/>
  <c r="Z21" i="11"/>
  <c r="Z61" i="11"/>
  <c r="X20" i="21"/>
  <c r="X28" i="21" s="1"/>
  <c r="X31" i="21" s="1"/>
  <c r="Z71" i="11"/>
  <c r="Z25" i="11"/>
  <c r="Z37" i="11"/>
  <c r="Z125" i="11"/>
  <c r="Z43" i="11"/>
  <c r="Z54" i="11"/>
  <c r="Z107" i="11"/>
  <c r="Z118" i="11"/>
  <c r="Z60" i="11"/>
  <c r="Z137" i="11"/>
  <c r="Z39" i="11"/>
  <c r="Z64" i="11"/>
  <c r="Z138" i="11"/>
  <c r="Z69" i="11"/>
  <c r="Z62" i="11"/>
  <c r="Z135" i="11"/>
  <c r="Z88" i="11"/>
  <c r="Z68" i="11"/>
  <c r="Z34" i="11"/>
  <c r="Z20" i="11"/>
  <c r="Z133" i="11"/>
  <c r="Z33" i="11"/>
  <c r="Z74" i="11"/>
  <c r="Z131" i="11"/>
  <c r="AE172" i="23"/>
  <c r="AE176" i="23" s="1"/>
  <c r="AE178" i="23" s="1"/>
  <c r="AE12" i="23" s="1"/>
  <c r="AC67" i="23"/>
  <c r="AC69" i="23" s="1"/>
  <c r="AC70" i="23" s="1"/>
  <c r="Z172" i="23"/>
  <c r="Z176" i="23" s="1"/>
  <c r="Z178" i="23" s="1"/>
  <c r="Z12" i="23" s="1"/>
  <c r="Z113" i="11"/>
  <c r="Z56" i="11"/>
  <c r="Z99" i="11"/>
  <c r="Z47" i="11"/>
  <c r="Z73" i="11"/>
  <c r="Z35" i="11"/>
  <c r="Z100" i="11"/>
  <c r="Z126" i="11"/>
  <c r="Z101" i="11"/>
  <c r="Z120" i="11"/>
  <c r="Z41" i="11"/>
  <c r="Z92" i="11"/>
  <c r="AM105" i="23"/>
  <c r="AM107" i="23" s="1"/>
  <c r="Z102" i="11"/>
  <c r="Z98" i="11"/>
  <c r="Z32" i="11"/>
  <c r="Z132" i="11"/>
  <c r="Z59" i="11"/>
  <c r="Z89" i="11"/>
  <c r="Z93" i="11"/>
  <c r="Z72" i="11"/>
  <c r="Z86" i="11"/>
  <c r="Z63" i="11"/>
  <c r="Z134" i="11"/>
  <c r="Z97" i="11"/>
  <c r="Z85" i="11"/>
  <c r="Z77" i="11"/>
  <c r="Z114" i="11"/>
  <c r="Z112" i="11"/>
  <c r="Z45" i="11"/>
  <c r="Z82" i="11"/>
  <c r="Z38" i="11"/>
  <c r="AN10" i="23"/>
  <c r="AN110" i="23"/>
  <c r="Z29" i="11"/>
  <c r="T176" i="23"/>
  <c r="W67" i="23"/>
  <c r="W69" i="23" s="1"/>
  <c r="W70" i="23" s="1"/>
  <c r="T142" i="23"/>
  <c r="Z108" i="11"/>
  <c r="Z27" i="11"/>
  <c r="Z58" i="11"/>
  <c r="BG140" i="23"/>
  <c r="BG138" i="23"/>
  <c r="Z111" i="11"/>
  <c r="Z130" i="11"/>
  <c r="Z136" i="11"/>
  <c r="Z119" i="11"/>
  <c r="K26" i="21"/>
  <c r="AQ4" i="24"/>
  <c r="AQ70" i="14"/>
  <c r="AQ85" i="14" s="1"/>
  <c r="AP4" i="24"/>
  <c r="AP70" i="14"/>
  <c r="AP85" i="14" s="1"/>
  <c r="Q51" i="24"/>
  <c r="Q49" i="24"/>
  <c r="T51" i="24"/>
  <c r="T54" i="24" s="1"/>
  <c r="T49" i="24"/>
  <c r="F174" i="23"/>
  <c r="F172" i="23"/>
  <c r="J174" i="23"/>
  <c r="J172" i="23"/>
  <c r="AD172" i="23"/>
  <c r="AD174" i="23"/>
  <c r="S103" i="23"/>
  <c r="S101" i="23"/>
  <c r="AI135" i="23"/>
  <c r="AI136" i="23" s="1"/>
  <c r="AH174" i="23"/>
  <c r="AH172" i="23"/>
  <c r="AB174" i="23"/>
  <c r="AB172" i="23"/>
  <c r="X138" i="23"/>
  <c r="X140" i="23"/>
  <c r="G70" i="23"/>
  <c r="G11" i="23"/>
  <c r="R51" i="24"/>
  <c r="R54" i="24" s="1"/>
  <c r="R49" i="24"/>
  <c r="H67" i="23"/>
  <c r="H69" i="23" s="1"/>
  <c r="M101" i="23"/>
  <c r="M103" i="23"/>
  <c r="AC103" i="23"/>
  <c r="AC101" i="23"/>
  <c r="AI34" i="24"/>
  <c r="AI35" i="24" s="1"/>
  <c r="AI36" i="24" s="1"/>
  <c r="AI37" i="24" s="1"/>
  <c r="AI33" i="24"/>
  <c r="BG103" i="23"/>
  <c r="BG101" i="23"/>
  <c r="AC138" i="23"/>
  <c r="AC140" i="23"/>
  <c r="V138" i="23"/>
  <c r="V140" i="23"/>
  <c r="P67" i="23"/>
  <c r="P69" i="23" s="1"/>
  <c r="X176" i="23"/>
  <c r="X178" i="23" s="1"/>
  <c r="X12" i="23" s="1"/>
  <c r="AD67" i="23"/>
  <c r="AD69" i="23" s="1"/>
  <c r="U70" i="23"/>
  <c r="U11" i="23"/>
  <c r="AF172" i="23"/>
  <c r="AF174" i="23"/>
  <c r="Y39" i="24"/>
  <c r="Y40" i="24"/>
  <c r="AE101" i="23"/>
  <c r="AE103" i="23"/>
  <c r="P103" i="23"/>
  <c r="P101" i="23"/>
  <c r="P138" i="23"/>
  <c r="P140" i="23"/>
  <c r="U140" i="23"/>
  <c r="U138" i="23"/>
  <c r="K174" i="23"/>
  <c r="K172" i="23"/>
  <c r="S140" i="23"/>
  <c r="S138" i="23"/>
  <c r="U103" i="23"/>
  <c r="U101" i="23"/>
  <c r="L101" i="23"/>
  <c r="L103" i="23"/>
  <c r="BG41" i="24"/>
  <c r="BG42" i="24"/>
  <c r="G174" i="23"/>
  <c r="G172" i="23"/>
  <c r="AI98" i="23"/>
  <c r="AI99" i="23" s="1"/>
  <c r="N174" i="23"/>
  <c r="N172" i="23"/>
  <c r="R138" i="23"/>
  <c r="R140" i="23"/>
  <c r="G39" i="24"/>
  <c r="G40" i="24"/>
  <c r="AE67" i="23"/>
  <c r="AE69" i="23" s="1"/>
  <c r="BG67" i="23"/>
  <c r="BG69" i="23" s="1"/>
  <c r="M67" i="23"/>
  <c r="M69" i="23" s="1"/>
  <c r="F103" i="23"/>
  <c r="F101" i="23"/>
  <c r="AB67" i="23"/>
  <c r="AB69" i="23" s="1"/>
  <c r="AD140" i="23"/>
  <c r="AD138" i="23"/>
  <c r="L138" i="23"/>
  <c r="L140" i="23"/>
  <c r="O103" i="23"/>
  <c r="O101" i="23"/>
  <c r="G138" i="23"/>
  <c r="G140" i="23"/>
  <c r="J39" i="24"/>
  <c r="J40" i="24"/>
  <c r="AG138" i="23"/>
  <c r="AG140" i="23"/>
  <c r="Y172" i="23"/>
  <c r="Y174" i="23"/>
  <c r="F138" i="23"/>
  <c r="F140" i="23"/>
  <c r="O172" i="23"/>
  <c r="O174" i="23"/>
  <c r="AH67" i="23"/>
  <c r="AH69" i="23" s="1"/>
  <c r="X67" i="23"/>
  <c r="X69" i="23" s="1"/>
  <c r="BK68" i="24"/>
  <c r="R174" i="23"/>
  <c r="R172" i="23"/>
  <c r="U172" i="23"/>
  <c r="U174" i="23"/>
  <c r="I11" i="23"/>
  <c r="I70" i="23"/>
  <c r="Z103" i="23"/>
  <c r="Z101" i="23"/>
  <c r="S49" i="24"/>
  <c r="S51" i="24"/>
  <c r="AH142" i="23"/>
  <c r="AH144" i="23" s="1"/>
  <c r="AH9" i="23" s="1"/>
  <c r="H103" i="23"/>
  <c r="H101" i="23"/>
  <c r="AD101" i="23"/>
  <c r="AD103" i="23"/>
  <c r="I138" i="23"/>
  <c r="I140" i="23"/>
  <c r="Y142" i="23"/>
  <c r="Y144" i="23" s="1"/>
  <c r="Y9" i="23" s="1"/>
  <c r="F11" i="23"/>
  <c r="F70" i="23"/>
  <c r="AF67" i="23"/>
  <c r="AF69" i="23" s="1"/>
  <c r="L40" i="24"/>
  <c r="L39" i="24"/>
  <c r="AI174" i="23"/>
  <c r="AI172" i="23"/>
  <c r="AA174" i="23"/>
  <c r="AA172" i="23"/>
  <c r="G103" i="23"/>
  <c r="G101" i="23"/>
  <c r="M172" i="23"/>
  <c r="M174" i="23"/>
  <c r="Q67" i="23"/>
  <c r="Q69" i="23" s="1"/>
  <c r="AC176" i="23"/>
  <c r="AC178" i="23" s="1"/>
  <c r="AC12" i="23" s="1"/>
  <c r="H140" i="23"/>
  <c r="H138" i="23"/>
  <c r="Q142" i="23"/>
  <c r="O140" i="23"/>
  <c r="O138" i="23"/>
  <c r="V49" i="24"/>
  <c r="V53" i="24" s="1"/>
  <c r="V65" i="24" s="1"/>
  <c r="V70" i="24" s="1"/>
  <c r="V71" i="24" s="1"/>
  <c r="Z45" i="24"/>
  <c r="BK60" i="24"/>
  <c r="BI68" i="24"/>
  <c r="E51" i="24"/>
  <c r="E54" i="24" s="1"/>
  <c r="AP194" i="23"/>
  <c r="X44" i="24"/>
  <c r="X47" i="24" s="1"/>
  <c r="X48" i="24" s="1"/>
  <c r="BJ57" i="24"/>
  <c r="BJ59" i="24" s="1"/>
  <c r="BJ67" i="24" s="1"/>
  <c r="AO21" i="22"/>
  <c r="AO22" i="22" s="1"/>
  <c r="BI60" i="24"/>
  <c r="AQ189" i="23"/>
  <c r="AP86" i="23"/>
  <c r="AP91" i="23" s="1"/>
  <c r="AP53" i="23"/>
  <c r="AP54" i="23" s="1"/>
  <c r="AO20" i="22"/>
  <c r="AP49" i="23"/>
  <c r="AP50" i="23" s="1"/>
  <c r="AO105" i="23"/>
  <c r="AO107" i="23" s="1"/>
  <c r="AO10" i="23" s="1"/>
  <c r="AO14" i="23" s="1"/>
  <c r="AO16" i="23" s="1"/>
  <c r="AR184" i="23"/>
  <c r="AR183" i="23"/>
  <c r="AR185" i="23" s="1"/>
  <c r="AR186" i="23" s="1"/>
  <c r="AS17" i="14"/>
  <c r="AS5" i="23"/>
  <c r="AS16" i="14"/>
  <c r="AS18" i="14" s="1"/>
  <c r="AS19" i="14" s="1"/>
  <c r="AS21" i="14" s="1"/>
  <c r="AR41" i="23"/>
  <c r="AR43" i="23"/>
  <c r="AR113" i="23"/>
  <c r="AR147" i="23"/>
  <c r="AR181" i="23"/>
  <c r="AR76" i="23"/>
  <c r="AR42" i="23"/>
  <c r="AR38" i="23"/>
  <c r="AR40" i="23" s="1"/>
  <c r="AS6" i="23"/>
  <c r="AT5" i="14"/>
  <c r="AT72" i="14" s="1"/>
  <c r="AT7" i="14"/>
  <c r="AT9" i="14"/>
  <c r="AT6" i="14"/>
  <c r="AT73" i="14" s="1"/>
  <c r="AT8" i="14"/>
  <c r="AS4" i="23"/>
  <c r="AP123" i="23"/>
  <c r="AP157" i="23"/>
  <c r="AQ81" i="23"/>
  <c r="AQ77" i="23"/>
  <c r="AQ78" i="23" s="1"/>
  <c r="AQ79" i="23"/>
  <c r="AQ80" i="23"/>
  <c r="AQ152" i="23"/>
  <c r="AQ151" i="23"/>
  <c r="AQ150" i="23"/>
  <c r="AQ148" i="23"/>
  <c r="AQ149" i="23" s="1"/>
  <c r="AQ48" i="23"/>
  <c r="AQ116" i="23"/>
  <c r="AQ114" i="23"/>
  <c r="AQ115" i="23" s="1"/>
  <c r="AQ118" i="23"/>
  <c r="AQ117" i="23"/>
  <c r="Z44" i="24"/>
  <c r="Z47" i="24" s="1"/>
  <c r="Z48" i="24" s="1"/>
  <c r="AE42" i="24"/>
  <c r="AE41" i="24"/>
  <c r="AE43" i="24" s="1"/>
  <c r="AO36" i="22"/>
  <c r="AN31" i="24"/>
  <c r="AR44" i="14"/>
  <c r="AR13" i="13" s="1"/>
  <c r="AP23" i="24"/>
  <c r="AO31" i="24"/>
  <c r="AP29" i="24"/>
  <c r="AP15" i="22"/>
  <c r="AP18" i="22" s="1"/>
  <c r="AP19" i="22" s="1"/>
  <c r="AP21" i="22" s="1"/>
  <c r="AP22" i="22" s="1"/>
  <c r="AO38" i="24"/>
  <c r="AS5" i="24"/>
  <c r="AU3" i="24"/>
  <c r="AS6" i="24"/>
  <c r="AR13" i="24"/>
  <c r="AR12" i="24"/>
  <c r="AS7" i="24"/>
  <c r="AQ14" i="24"/>
  <c r="AQ15" i="24" s="1"/>
  <c r="AQ18" i="24" s="1"/>
  <c r="AP33" i="24"/>
  <c r="AP34" i="24"/>
  <c r="AP35" i="24" s="1"/>
  <c r="AP36" i="24" s="1"/>
  <c r="AP37" i="24" s="1"/>
  <c r="AN33" i="24"/>
  <c r="AN34" i="24"/>
  <c r="AN35" i="24" s="1"/>
  <c r="AN36" i="24" s="1"/>
  <c r="AN37" i="24" s="1"/>
  <c r="BK70" i="24"/>
  <c r="BK71" i="24" s="1"/>
  <c r="BK69" i="24"/>
  <c r="BI72" i="24"/>
  <c r="BJ70" i="24"/>
  <c r="BJ71" i="24" s="1"/>
  <c r="BJ69" i="24"/>
  <c r="BH72" i="24"/>
  <c r="BJ61" i="24"/>
  <c r="BJ66" i="24"/>
  <c r="AB42" i="24"/>
  <c r="AB41" i="24"/>
  <c r="AB43" i="24" s="1"/>
  <c r="AK45" i="24"/>
  <c r="AG45" i="24"/>
  <c r="AG44" i="24"/>
  <c r="AG47" i="24" s="1"/>
  <c r="AG48" i="24" s="1"/>
  <c r="AK44" i="24"/>
  <c r="AK47" i="24" s="1"/>
  <c r="AK48" i="24" s="1"/>
  <c r="I42" i="24"/>
  <c r="I41" i="24"/>
  <c r="I43" i="24" s="1"/>
  <c r="X45" i="24"/>
  <c r="M42" i="24"/>
  <c r="M41" i="24"/>
  <c r="M43" i="24" s="1"/>
  <c r="O42" i="24"/>
  <c r="O41" i="24"/>
  <c r="O43" i="24" s="1"/>
  <c r="E49" i="24"/>
  <c r="AC26" i="21"/>
  <c r="AR28" i="22"/>
  <c r="AR10" i="22"/>
  <c r="AR7" i="22"/>
  <c r="AR9" i="22"/>
  <c r="AR27" i="22"/>
  <c r="AR8" i="22"/>
  <c r="AR29" i="22"/>
  <c r="AR30" i="22" s="1"/>
  <c r="AS16" i="18"/>
  <c r="AS17" i="18"/>
  <c r="AS10" i="18"/>
  <c r="AQ28" i="14"/>
  <c r="AQ29" i="14" s="1"/>
  <c r="AQ30" i="14" s="1"/>
  <c r="AQ31" i="14" s="1"/>
  <c r="AQ12" i="13" s="1"/>
  <c r="AQ4" i="13"/>
  <c r="AS3" i="22"/>
  <c r="AS42" i="14"/>
  <c r="AS36" i="14"/>
  <c r="AS47" i="14"/>
  <c r="AS48" i="14"/>
  <c r="AR14" i="18"/>
  <c r="AR23" i="18" s="1"/>
  <c r="AR12" i="18"/>
  <c r="AQ31" i="22"/>
  <c r="AQ32" i="22" s="1"/>
  <c r="AR19" i="18"/>
  <c r="AR21" i="18" s="1"/>
  <c r="AR18" i="18"/>
  <c r="AR20" i="18" s="1"/>
  <c r="AQ12" i="22"/>
  <c r="AQ13" i="22"/>
  <c r="AQ14" i="22" s="1"/>
  <c r="AQ11" i="22"/>
  <c r="AT4" i="18"/>
  <c r="AT5" i="18"/>
  <c r="AT7" i="18"/>
  <c r="AP33" i="22"/>
  <c r="AP34" i="22" s="1"/>
  <c r="AP36" i="22" s="1"/>
  <c r="AQ16" i="22"/>
  <c r="AQ17" i="22"/>
  <c r="AP6" i="13"/>
  <c r="AV3" i="11" s="1"/>
  <c r="AP3" i="15"/>
  <c r="AP6" i="15" s="1"/>
  <c r="AT3" i="21"/>
  <c r="AT7" i="21" s="1"/>
  <c r="AU3" i="18"/>
  <c r="AU3" i="14"/>
  <c r="AR49" i="14"/>
  <c r="AR50" i="14" s="1"/>
  <c r="AA26" i="21"/>
  <c r="M26" i="21"/>
  <c r="AG35" i="21"/>
  <c r="AG36" i="21" s="1"/>
  <c r="P35" i="21"/>
  <c r="P36" i="21" s="1"/>
  <c r="O26" i="21"/>
  <c r="AN24" i="22"/>
  <c r="AN5" i="22" s="1"/>
  <c r="AN7" i="13" s="1"/>
  <c r="Q26" i="21"/>
  <c r="S26" i="21"/>
  <c r="AS34" i="21"/>
  <c r="AS14" i="21"/>
  <c r="AS20" i="21" s="1"/>
  <c r="AS11" i="21"/>
  <c r="AS85" i="21"/>
  <c r="AS77" i="21"/>
  <c r="AS70" i="21"/>
  <c r="AS84" i="21"/>
  <c r="AF35" i="21"/>
  <c r="AF36" i="21" s="1"/>
  <c r="AU73" i="11"/>
  <c r="BM12" i="11"/>
  <c r="BM14" i="11" s="1"/>
  <c r="BG22" i="15" s="1"/>
  <c r="AO26" i="15"/>
  <c r="AO27" i="15"/>
  <c r="AS68" i="21"/>
  <c r="AS83" i="21"/>
  <c r="AS78" i="21"/>
  <c r="AS69" i="21"/>
  <c r="AS67" i="21"/>
  <c r="AS82" i="21"/>
  <c r="AS66" i="21"/>
  <c r="AR67" i="21"/>
  <c r="AR78" i="21"/>
  <c r="AR83" i="21"/>
  <c r="AR69" i="21"/>
  <c r="AR84" i="21"/>
  <c r="AR70" i="21"/>
  <c r="AR68" i="21"/>
  <c r="AT9" i="11"/>
  <c r="AT30" i="11" s="1"/>
  <c r="AN26" i="15"/>
  <c r="AN27" i="15"/>
  <c r="AR66" i="21"/>
  <c r="AR77" i="21"/>
  <c r="AR85" i="21"/>
  <c r="AR82" i="21"/>
  <c r="AR17" i="21"/>
  <c r="AR11" i="21"/>
  <c r="AR14" i="21"/>
  <c r="AR20" i="21" s="1"/>
  <c r="AR34" i="21"/>
  <c r="AU63" i="11"/>
  <c r="AU29" i="11"/>
  <c r="AU116" i="11"/>
  <c r="AU100" i="11"/>
  <c r="AU134" i="11"/>
  <c r="AU49" i="11"/>
  <c r="AU95" i="11"/>
  <c r="AU97" i="11"/>
  <c r="AU90" i="11"/>
  <c r="AU64" i="11"/>
  <c r="AU75" i="11"/>
  <c r="AU19" i="11"/>
  <c r="AU127" i="11"/>
  <c r="AU124" i="11"/>
  <c r="AU66" i="11"/>
  <c r="AU39" i="11"/>
  <c r="AU98" i="11"/>
  <c r="AU74" i="11"/>
  <c r="AU96" i="11"/>
  <c r="AU99" i="11"/>
  <c r="AU135" i="11"/>
  <c r="AU28" i="11"/>
  <c r="AU27" i="11"/>
  <c r="AU71" i="11"/>
  <c r="AU70" i="11"/>
  <c r="AU118" i="11"/>
  <c r="AU52" i="11"/>
  <c r="AU120" i="11"/>
  <c r="AU72" i="11"/>
  <c r="AU86" i="11"/>
  <c r="AU57" i="11"/>
  <c r="AU137" i="11"/>
  <c r="AU108" i="11"/>
  <c r="AU46" i="11"/>
  <c r="AU76" i="11"/>
  <c r="AU58" i="11"/>
  <c r="AU136" i="11"/>
  <c r="AU59" i="11"/>
  <c r="AU88" i="11"/>
  <c r="AU110" i="11"/>
  <c r="AU34" i="11"/>
  <c r="AU50" i="11"/>
  <c r="AU125" i="11"/>
  <c r="AU133" i="11"/>
  <c r="AU31" i="11"/>
  <c r="AU114" i="11"/>
  <c r="AU105" i="11"/>
  <c r="AU56" i="11"/>
  <c r="AU91" i="11"/>
  <c r="AU30" i="11"/>
  <c r="AU33" i="11"/>
  <c r="AU55" i="11"/>
  <c r="AU129" i="11"/>
  <c r="AU32" i="11"/>
  <c r="AU80" i="11"/>
  <c r="AU43" i="11"/>
  <c r="AU119" i="11"/>
  <c r="AU40" i="11"/>
  <c r="AU130" i="11"/>
  <c r="AU22" i="11"/>
  <c r="AU48" i="11"/>
  <c r="AU37" i="11"/>
  <c r="AU24" i="11"/>
  <c r="AU104" i="11"/>
  <c r="AU35" i="11"/>
  <c r="AU47" i="11"/>
  <c r="AU65" i="11"/>
  <c r="AU23" i="11"/>
  <c r="AU131" i="11"/>
  <c r="AU53" i="11"/>
  <c r="AU69" i="11"/>
  <c r="AU61" i="11"/>
  <c r="AU115" i="11"/>
  <c r="AU25" i="11"/>
  <c r="AU36" i="11"/>
  <c r="AU94" i="11"/>
  <c r="AU123" i="11"/>
  <c r="AU42" i="11"/>
  <c r="AU77" i="11"/>
  <c r="AU20" i="11"/>
  <c r="AU112" i="11"/>
  <c r="AU54" i="11"/>
  <c r="AU122" i="11"/>
  <c r="AU126" i="11"/>
  <c r="AU89" i="11"/>
  <c r="AU68" i="11"/>
  <c r="AU60" i="11"/>
  <c r="AU109" i="11"/>
  <c r="AU101" i="11"/>
  <c r="AU121" i="11"/>
  <c r="AU82" i="11"/>
  <c r="AU26" i="11"/>
  <c r="AU45" i="11"/>
  <c r="AU85" i="11"/>
  <c r="AU103" i="11"/>
  <c r="AU41" i="11"/>
  <c r="AU81" i="11"/>
  <c r="AU107" i="11"/>
  <c r="AU93" i="11"/>
  <c r="AU44" i="11"/>
  <c r="AU106" i="11"/>
  <c r="AU87" i="11"/>
  <c r="AU113" i="11"/>
  <c r="AU111" i="11"/>
  <c r="AU132" i="11"/>
  <c r="AU67" i="11"/>
  <c r="AU117" i="11"/>
  <c r="AU83" i="11"/>
  <c r="AU84" i="11"/>
  <c r="AU128" i="11"/>
  <c r="AU92" i="11"/>
  <c r="AU21" i="11"/>
  <c r="AU138" i="11"/>
  <c r="AU38" i="11"/>
  <c r="AU102" i="11"/>
  <c r="AU62" i="11"/>
  <c r="AU51" i="11"/>
  <c r="V26" i="21"/>
  <c r="BM13" i="11"/>
  <c r="BM15" i="11" s="1"/>
  <c r="BG23" i="15" s="1"/>
  <c r="BG44" i="15" s="1"/>
  <c r="N26" i="21"/>
  <c r="N35" i="21"/>
  <c r="N36" i="21" s="1"/>
  <c r="AH28" i="21"/>
  <c r="AH31" i="21" s="1"/>
  <c r="BK35" i="21"/>
  <c r="BK36" i="21" s="1"/>
  <c r="BK26" i="21"/>
  <c r="Z53" i="21"/>
  <c r="Z54" i="21" s="1"/>
  <c r="Z46" i="21"/>
  <c r="Z47" i="21" s="1"/>
  <c r="Z48" i="21" s="1"/>
  <c r="Z43" i="21"/>
  <c r="AH35" i="21"/>
  <c r="AH36" i="21" s="1"/>
  <c r="AH26" i="21"/>
  <c r="J49" i="21"/>
  <c r="J50" i="21" s="1"/>
  <c r="T28" i="21"/>
  <c r="T31" i="21" s="1"/>
  <c r="J55" i="21"/>
  <c r="J56" i="21" s="1"/>
  <c r="R26" i="21"/>
  <c r="R35" i="21"/>
  <c r="R36" i="21" s="1"/>
  <c r="AB26" i="21"/>
  <c r="AB35" i="21"/>
  <c r="AB36" i="21" s="1"/>
  <c r="T35" i="21"/>
  <c r="T36" i="21" s="1"/>
  <c r="T26" i="21"/>
  <c r="I26" i="21"/>
  <c r="I59" i="21" s="1"/>
  <c r="I35" i="21"/>
  <c r="I36" i="21" s="1"/>
  <c r="Z39" i="21"/>
  <c r="R28" i="21"/>
  <c r="R31" i="21" s="1"/>
  <c r="W53" i="21"/>
  <c r="W54" i="21" s="1"/>
  <c r="W46" i="21"/>
  <c r="W47" i="21" s="1"/>
  <c r="W48" i="21" s="1"/>
  <c r="W43" i="21"/>
  <c r="AE35" i="21"/>
  <c r="AE36" i="21" s="1"/>
  <c r="AE26" i="21"/>
  <c r="Y53" i="21"/>
  <c r="Y54" i="21" s="1"/>
  <c r="Y46" i="21"/>
  <c r="Y47" i="21" s="1"/>
  <c r="Y48" i="21" s="1"/>
  <c r="Y43" i="21"/>
  <c r="Y39" i="21"/>
  <c r="AM72" i="21"/>
  <c r="AM74" i="21" s="1"/>
  <c r="AM87" i="21"/>
  <c r="AM25" i="21"/>
  <c r="AM35" i="21" s="1"/>
  <c r="AM79" i="21"/>
  <c r="AL35" i="21"/>
  <c r="AL26" i="21"/>
  <c r="AK35" i="21"/>
  <c r="AK26" i="21"/>
  <c r="AI36" i="21"/>
  <c r="AJ25" i="21"/>
  <c r="AM28" i="21"/>
  <c r="AM31" i="21" s="1"/>
  <c r="AL28" i="21"/>
  <c r="AL31" i="21" s="1"/>
  <c r="AK28" i="21"/>
  <c r="AK31" i="21" s="1"/>
  <c r="S45" i="15"/>
  <c r="S46" i="15" s="1"/>
  <c r="S47" i="15" s="1"/>
  <c r="U45" i="15"/>
  <c r="U46" i="15" s="1"/>
  <c r="U47" i="15" s="1"/>
  <c r="K12" i="11"/>
  <c r="K14" i="11" s="1"/>
  <c r="E22" i="15" s="1"/>
  <c r="N13" i="11"/>
  <c r="N15" i="11" s="1"/>
  <c r="H23" i="15" s="1"/>
  <c r="H44" i="15" s="1"/>
  <c r="L4" i="21" s="1"/>
  <c r="AO12" i="11"/>
  <c r="AO14" i="11" s="1"/>
  <c r="AI22" i="15" s="1"/>
  <c r="P12" i="11"/>
  <c r="P14" i="11" s="1"/>
  <c r="J22" i="15" s="1"/>
  <c r="N12" i="11"/>
  <c r="N14" i="11" s="1"/>
  <c r="H22" i="15" s="1"/>
  <c r="AJ12" i="11"/>
  <c r="AJ14" i="11" s="1"/>
  <c r="AD22" i="15" s="1"/>
  <c r="AO13" i="11"/>
  <c r="AO15" i="11" s="1"/>
  <c r="AI23" i="15" s="1"/>
  <c r="AI44" i="15" s="1"/>
  <c r="P13" i="11"/>
  <c r="P15" i="11" s="1"/>
  <c r="J23" i="15" s="1"/>
  <c r="J44" i="15" s="1"/>
  <c r="N4" i="21" s="1"/>
  <c r="AJ13" i="11"/>
  <c r="AJ15" i="11" s="1"/>
  <c r="AD23" i="15" s="1"/>
  <c r="AD44" i="15" s="1"/>
  <c r="Q12" i="11"/>
  <c r="Q14" i="11" s="1"/>
  <c r="K22" i="15" s="1"/>
  <c r="AH12" i="11"/>
  <c r="AH14" i="11" s="1"/>
  <c r="AB22" i="15" s="1"/>
  <c r="AF12" i="11"/>
  <c r="AF14" i="11" s="1"/>
  <c r="Z22" i="15" s="1"/>
  <c r="X13" i="11"/>
  <c r="X15" i="11" s="1"/>
  <c r="R23" i="15" s="1"/>
  <c r="R44" i="15" s="1"/>
  <c r="V4" i="21" s="1"/>
  <c r="AH13" i="11"/>
  <c r="AH15" i="11" s="1"/>
  <c r="AB23" i="15" s="1"/>
  <c r="AB44" i="15" s="1"/>
  <c r="S13" i="11"/>
  <c r="S15" i="11" s="1"/>
  <c r="M23" i="15" s="1"/>
  <c r="M44" i="15" s="1"/>
  <c r="Q4" i="21" s="1"/>
  <c r="AM13" i="11"/>
  <c r="AM15" i="11" s="1"/>
  <c r="AG23" i="15" s="1"/>
  <c r="AG44" i="15" s="1"/>
  <c r="O12" i="11"/>
  <c r="O14" i="11" s="1"/>
  <c r="I22" i="15" s="1"/>
  <c r="AI12" i="11"/>
  <c r="AI14" i="11" s="1"/>
  <c r="AC22" i="15" s="1"/>
  <c r="AD13" i="11"/>
  <c r="AD15" i="11" s="1"/>
  <c r="X23" i="15" s="1"/>
  <c r="X44" i="15" s="1"/>
  <c r="AB4" i="21" s="1"/>
  <c r="X12" i="11"/>
  <c r="X14" i="11" s="1"/>
  <c r="R22" i="15" s="1"/>
  <c r="S12" i="11"/>
  <c r="S14" i="11" s="1"/>
  <c r="M22" i="15" s="1"/>
  <c r="AM12" i="11"/>
  <c r="AM14" i="11" s="1"/>
  <c r="AG22" i="15" s="1"/>
  <c r="AF13" i="11"/>
  <c r="AF15" i="11" s="1"/>
  <c r="Z23" i="15" s="1"/>
  <c r="Z44" i="15" s="1"/>
  <c r="AD4" i="21" s="1"/>
  <c r="AE13" i="11"/>
  <c r="AE15" i="11" s="1"/>
  <c r="Y23" i="15" s="1"/>
  <c r="Y44" i="15" s="1"/>
  <c r="AC4" i="21" s="1"/>
  <c r="AC13" i="11"/>
  <c r="AC15" i="11" s="1"/>
  <c r="W23" i="15" s="1"/>
  <c r="W44" i="15" s="1"/>
  <c r="AA4" i="21" s="1"/>
  <c r="V13" i="11"/>
  <c r="V15" i="11" s="1"/>
  <c r="P23" i="15" s="1"/>
  <c r="P44" i="15" s="1"/>
  <c r="T4" i="21" s="1"/>
  <c r="T39" i="21" s="1"/>
  <c r="M13" i="11"/>
  <c r="M15" i="11" s="1"/>
  <c r="G23" i="15" s="1"/>
  <c r="G44" i="15" s="1"/>
  <c r="K4" i="21" s="1"/>
  <c r="U13" i="11"/>
  <c r="U15" i="11" s="1"/>
  <c r="O23" i="15" s="1"/>
  <c r="O44" i="15" s="1"/>
  <c r="S4" i="21" s="1"/>
  <c r="R13" i="11"/>
  <c r="R15" i="11" s="1"/>
  <c r="L23" i="15" s="1"/>
  <c r="L44" i="15" s="1"/>
  <c r="P4" i="21" s="1"/>
  <c r="AN13" i="11"/>
  <c r="AN15" i="11" s="1"/>
  <c r="AH23" i="15" s="1"/>
  <c r="AH44" i="15" s="1"/>
  <c r="AC12" i="11"/>
  <c r="AC14" i="11" s="1"/>
  <c r="W22" i="15" s="1"/>
  <c r="M12" i="11"/>
  <c r="M14" i="11" s="1"/>
  <c r="G22" i="15" s="1"/>
  <c r="AN12" i="11"/>
  <c r="AN14" i="11" s="1"/>
  <c r="AH22" i="15" s="1"/>
  <c r="U12" i="11"/>
  <c r="U14" i="11" s="1"/>
  <c r="O22" i="15" s="1"/>
  <c r="AL13" i="11"/>
  <c r="AL15" i="11" s="1"/>
  <c r="AF23" i="15" s="1"/>
  <c r="AF44" i="15" s="1"/>
  <c r="AD12" i="11"/>
  <c r="AD14" i="11" s="1"/>
  <c r="X22" i="15" s="1"/>
  <c r="AE12" i="11"/>
  <c r="AE14" i="11" s="1"/>
  <c r="Y22" i="15" s="1"/>
  <c r="O13" i="11"/>
  <c r="O15" i="11" s="1"/>
  <c r="I23" i="15" s="1"/>
  <c r="I44" i="15" s="1"/>
  <c r="M4" i="21" s="1"/>
  <c r="T12" i="11"/>
  <c r="T14" i="11" s="1"/>
  <c r="N22" i="15" s="1"/>
  <c r="T13" i="11"/>
  <c r="T15" i="11" s="1"/>
  <c r="N23" i="15" s="1"/>
  <c r="N44" i="15" s="1"/>
  <c r="R4" i="21" s="1"/>
  <c r="R39" i="21" s="1"/>
  <c r="Q13" i="11"/>
  <c r="Q15" i="11" s="1"/>
  <c r="K23" i="15" s="1"/>
  <c r="K44" i="15" s="1"/>
  <c r="O4" i="21" s="1"/>
  <c r="AI13" i="11"/>
  <c r="AI15" i="11" s="1"/>
  <c r="AC23" i="15" s="1"/>
  <c r="AC44" i="15" s="1"/>
  <c r="AG12" i="11"/>
  <c r="AG14" i="11" s="1"/>
  <c r="AA22" i="15" s="1"/>
  <c r="AG13" i="11"/>
  <c r="AG15" i="11" s="1"/>
  <c r="AA23" i="15" s="1"/>
  <c r="AA44" i="15" s="1"/>
  <c r="AE4" i="21" s="1"/>
  <c r="R12" i="11"/>
  <c r="R14" i="11" s="1"/>
  <c r="L22" i="15" s="1"/>
  <c r="AL12" i="11"/>
  <c r="AL14" i="11" s="1"/>
  <c r="AF22" i="15" s="1"/>
  <c r="V12" i="11"/>
  <c r="V14" i="11" s="1"/>
  <c r="P22" i="15" s="1"/>
  <c r="Q23" i="15"/>
  <c r="Q44" i="15" s="1"/>
  <c r="U4" i="21" s="1"/>
  <c r="AE23" i="15"/>
  <c r="AE44" i="15" s="1"/>
  <c r="AR16" i="13" l="1"/>
  <c r="AR17" i="13" s="1"/>
  <c r="AR18" i="13" s="1"/>
  <c r="BG18" i="26"/>
  <c r="AR14" i="13"/>
  <c r="AR6" i="18"/>
  <c r="BH90" i="26"/>
  <c r="BH95" i="26"/>
  <c r="BH96" i="26"/>
  <c r="BH94" i="26"/>
  <c r="BH91" i="26"/>
  <c r="BH87" i="26"/>
  <c r="BH98" i="26"/>
  <c r="BH75" i="26"/>
  <c r="BH79" i="26"/>
  <c r="BH82" i="26"/>
  <c r="BH92" i="26"/>
  <c r="BH89" i="26"/>
  <c r="BH81" i="26"/>
  <c r="BH76" i="26"/>
  <c r="BH88" i="26"/>
  <c r="BH80" i="26"/>
  <c r="BH93" i="26"/>
  <c r="BH78" i="26"/>
  <c r="BH85" i="26"/>
  <c r="BH84" i="26"/>
  <c r="BH83" i="26"/>
  <c r="BH77" i="26"/>
  <c r="BH97" i="26"/>
  <c r="BH86" i="26"/>
  <c r="BG74" i="26"/>
  <c r="BH120" i="26"/>
  <c r="BH125" i="26"/>
  <c r="BH118" i="26"/>
  <c r="BH113" i="26"/>
  <c r="BH123" i="26"/>
  <c r="BH114" i="26"/>
  <c r="BH112" i="26"/>
  <c r="BH109" i="26"/>
  <c r="BH104" i="26"/>
  <c r="BH108" i="26"/>
  <c r="BH122" i="26"/>
  <c r="BH107" i="26"/>
  <c r="BH127" i="26"/>
  <c r="BH121" i="26"/>
  <c r="BH119" i="26"/>
  <c r="BH115" i="26"/>
  <c r="BH111" i="26"/>
  <c r="BH105" i="26"/>
  <c r="BH124" i="26"/>
  <c r="BH106" i="26"/>
  <c r="BH116" i="26"/>
  <c r="BH126" i="26"/>
  <c r="BH117" i="26"/>
  <c r="BH110" i="26"/>
  <c r="BI8" i="26"/>
  <c r="BC84" i="25"/>
  <c r="BC85" i="25" s="1"/>
  <c r="BI6" i="26"/>
  <c r="BC40" i="25"/>
  <c r="BC41" i="25" s="1"/>
  <c r="BG46" i="26"/>
  <c r="BA42" i="25" s="1"/>
  <c r="BA43" i="25" s="1"/>
  <c r="BA45" i="25" s="1"/>
  <c r="BA46" i="25" s="1"/>
  <c r="BF3" i="25"/>
  <c r="BI7" i="26"/>
  <c r="BC62" i="25"/>
  <c r="BC63" i="25" s="1"/>
  <c r="BD14" i="25"/>
  <c r="BJ4" i="26" s="1"/>
  <c r="BI5" i="26"/>
  <c r="BC19" i="25"/>
  <c r="BC20" i="25" s="1"/>
  <c r="BH57" i="26"/>
  <c r="BH54" i="26"/>
  <c r="BH48" i="26"/>
  <c r="BH62" i="26"/>
  <c r="BH53" i="26"/>
  <c r="BH65" i="26"/>
  <c r="BH64" i="26"/>
  <c r="BH63" i="26"/>
  <c r="BH47" i="26"/>
  <c r="BH59" i="26"/>
  <c r="BH70" i="26"/>
  <c r="BH58" i="26"/>
  <c r="BH69" i="26"/>
  <c r="BH68" i="26"/>
  <c r="BH52" i="26"/>
  <c r="BH67" i="26"/>
  <c r="BH50" i="26"/>
  <c r="BH51" i="26"/>
  <c r="BH61" i="26"/>
  <c r="BH60" i="26"/>
  <c r="BH56" i="26"/>
  <c r="BH66" i="26"/>
  <c r="BH55" i="26"/>
  <c r="BH49" i="26"/>
  <c r="BH24" i="26"/>
  <c r="BH35" i="26"/>
  <c r="BH31" i="26"/>
  <c r="BH29" i="26"/>
  <c r="BH27" i="26"/>
  <c r="BH39" i="26"/>
  <c r="BH34" i="26"/>
  <c r="BH38" i="26"/>
  <c r="BH26" i="26"/>
  <c r="BH41" i="26"/>
  <c r="BH21" i="26"/>
  <c r="BH40" i="26"/>
  <c r="BH42" i="26"/>
  <c r="BH22" i="26"/>
  <c r="BH36" i="26"/>
  <c r="BH30" i="26"/>
  <c r="BH32" i="26"/>
  <c r="BH28" i="26"/>
  <c r="BH25" i="26"/>
  <c r="BH23" i="26"/>
  <c r="BH37" i="26"/>
  <c r="BH20" i="26"/>
  <c r="BH33" i="26"/>
  <c r="BH19" i="26"/>
  <c r="BK3" i="26"/>
  <c r="BE4" i="25"/>
  <c r="BE14" i="25" s="1"/>
  <c r="BK4" i="26" s="1"/>
  <c r="BG103" i="26"/>
  <c r="BA86" i="25" s="1"/>
  <c r="BA87" i="25" s="1"/>
  <c r="BA11" i="25" s="1"/>
  <c r="AS79" i="14"/>
  <c r="AS81" i="14" s="1"/>
  <c r="N101" i="25"/>
  <c r="N12" i="25" s="1"/>
  <c r="AR11" i="25"/>
  <c r="AU11" i="25"/>
  <c r="M57" i="25"/>
  <c r="M8" i="25" s="1"/>
  <c r="V54" i="25"/>
  <c r="V57" i="25" s="1"/>
  <c r="V8" i="25" s="1"/>
  <c r="AS89" i="25"/>
  <c r="AS91" i="25" s="1"/>
  <c r="AS92" i="25" s="1"/>
  <c r="S97" i="25"/>
  <c r="S99" i="25" s="1"/>
  <c r="S100" i="25" s="1"/>
  <c r="P76" i="25"/>
  <c r="P79" i="25" s="1"/>
  <c r="P10" i="25" s="1"/>
  <c r="AQ64" i="25"/>
  <c r="AQ65" i="25" s="1"/>
  <c r="AQ67" i="25" s="1"/>
  <c r="AT45" i="25"/>
  <c r="AT46" i="25" s="1"/>
  <c r="AU45" i="25"/>
  <c r="AU46" i="25" s="1"/>
  <c r="AS7" i="25"/>
  <c r="AS46" i="25"/>
  <c r="AR7" i="25"/>
  <c r="AR46" i="25"/>
  <c r="U55" i="25"/>
  <c r="U56" i="25" s="1"/>
  <c r="U54" i="25"/>
  <c r="W99" i="25"/>
  <c r="W100" i="25" s="1"/>
  <c r="W98" i="25"/>
  <c r="AZ89" i="25"/>
  <c r="AZ90" i="25" s="1"/>
  <c r="AZ11" i="25"/>
  <c r="AV86" i="25"/>
  <c r="AV87" i="25" s="1"/>
  <c r="AV89" i="25" s="1"/>
  <c r="AV90" i="25" s="1"/>
  <c r="AV64" i="25"/>
  <c r="AV65" i="25" s="1"/>
  <c r="AV67" i="25" s="1"/>
  <c r="AV68" i="25" s="1"/>
  <c r="AW86" i="25"/>
  <c r="AW87" i="25" s="1"/>
  <c r="AT64" i="25"/>
  <c r="AT65" i="25" s="1"/>
  <c r="AT9" i="25" s="1"/>
  <c r="AR64" i="25"/>
  <c r="AR65" i="25" s="1"/>
  <c r="AR67" i="25" s="1"/>
  <c r="AZ64" i="25"/>
  <c r="AZ65" i="25" s="1"/>
  <c r="P33" i="25"/>
  <c r="P36" i="25" s="1"/>
  <c r="P6" i="25" s="1"/>
  <c r="AW42" i="25"/>
  <c r="AW43" i="25" s="1"/>
  <c r="AW45" i="25" s="1"/>
  <c r="AX42" i="25"/>
  <c r="AX43" i="25" s="1"/>
  <c r="AX7" i="25" s="1"/>
  <c r="AW64" i="25"/>
  <c r="AW65" i="25" s="1"/>
  <c r="AW9" i="25" s="1"/>
  <c r="Y97" i="25"/>
  <c r="Y99" i="25" s="1"/>
  <c r="Y100" i="25" s="1"/>
  <c r="P54" i="25"/>
  <c r="P57" i="25" s="1"/>
  <c r="P8" i="25" s="1"/>
  <c r="AY86" i="25"/>
  <c r="AY87" i="25" s="1"/>
  <c r="AY11" i="25" s="1"/>
  <c r="BG86" i="25"/>
  <c r="BG87" i="25" s="1"/>
  <c r="AV42" i="25"/>
  <c r="AV43" i="25" s="1"/>
  <c r="AV45" i="25" s="1"/>
  <c r="AV46" i="25" s="1"/>
  <c r="M76" i="25"/>
  <c r="M79" i="25" s="1"/>
  <c r="M10" i="25" s="1"/>
  <c r="AX86" i="25"/>
  <c r="AX87" i="25" s="1"/>
  <c r="AX11" i="25" s="1"/>
  <c r="AY42" i="25"/>
  <c r="AY43" i="25" s="1"/>
  <c r="AY45" i="25" s="1"/>
  <c r="BG42" i="25"/>
  <c r="BG43" i="25" s="1"/>
  <c r="Y54" i="25"/>
  <c r="Y57" i="25" s="1"/>
  <c r="Y8" i="25" s="1"/>
  <c r="U76" i="25"/>
  <c r="U79" i="25" s="1"/>
  <c r="U10" i="25" s="1"/>
  <c r="AU64" i="25"/>
  <c r="AU65" i="25" s="1"/>
  <c r="AU9" i="25" s="1"/>
  <c r="AS64" i="25"/>
  <c r="AS65" i="25" s="1"/>
  <c r="AS67" i="25" s="1"/>
  <c r="BA64" i="25"/>
  <c r="BA65" i="25" s="1"/>
  <c r="AZ45" i="25"/>
  <c r="AZ46" i="25" s="1"/>
  <c r="AZ7" i="25"/>
  <c r="AT86" i="25"/>
  <c r="AT87" i="25" s="1"/>
  <c r="AT89" i="25" s="1"/>
  <c r="AT90" i="25" s="1"/>
  <c r="X99" i="25"/>
  <c r="X100" i="25" s="1"/>
  <c r="X98" i="25"/>
  <c r="T55" i="25"/>
  <c r="T56" i="25" s="1"/>
  <c r="T54" i="25"/>
  <c r="W77" i="25"/>
  <c r="W78" i="25" s="1"/>
  <c r="W76" i="25"/>
  <c r="AC95" i="25"/>
  <c r="AC96" i="25" s="1"/>
  <c r="AC97" i="25" s="1"/>
  <c r="AC99" i="25" s="1"/>
  <c r="AC100" i="25" s="1"/>
  <c r="AB73" i="25"/>
  <c r="AB74" i="25" s="1"/>
  <c r="AB75" i="25" s="1"/>
  <c r="AB77" i="25" s="1"/>
  <c r="AB78" i="25" s="1"/>
  <c r="AB95" i="25"/>
  <c r="AB96" i="25" s="1"/>
  <c r="Z53" i="25"/>
  <c r="Z55" i="25" s="1"/>
  <c r="Z56" i="25" s="1"/>
  <c r="AI91" i="25"/>
  <c r="AI92" i="25" s="1"/>
  <c r="AI93" i="25" s="1"/>
  <c r="AI94" i="25" s="1"/>
  <c r="AH47" i="25"/>
  <c r="AH48" i="25" s="1"/>
  <c r="AH49" i="25" s="1"/>
  <c r="AH50" i="25" s="1"/>
  <c r="S76" i="25"/>
  <c r="S79" i="25" s="1"/>
  <c r="S10" i="25" s="1"/>
  <c r="V76" i="25"/>
  <c r="V79" i="25" s="1"/>
  <c r="V10" i="25" s="1"/>
  <c r="X54" i="25"/>
  <c r="X57" i="25" s="1"/>
  <c r="X8" i="25" s="1"/>
  <c r="AG69" i="25"/>
  <c r="AG70" i="25" s="1"/>
  <c r="AG71" i="25" s="1"/>
  <c r="AG72" i="25" s="1"/>
  <c r="Z73" i="25"/>
  <c r="Z74" i="25" s="1"/>
  <c r="Z75" i="25" s="1"/>
  <c r="Z77" i="25" s="1"/>
  <c r="Z78" i="25" s="1"/>
  <c r="AD69" i="25"/>
  <c r="AD70" i="25" s="1"/>
  <c r="AD71" i="25" s="1"/>
  <c r="AD72" i="25" s="1"/>
  <c r="AJ47" i="25"/>
  <c r="AJ48" i="25" s="1"/>
  <c r="AJ49" i="25" s="1"/>
  <c r="AJ50" i="25" s="1"/>
  <c r="AJ67" i="25"/>
  <c r="AJ68" i="25" s="1"/>
  <c r="AJ9" i="25"/>
  <c r="AE73" i="25"/>
  <c r="AE74" i="25" s="1"/>
  <c r="AE75" i="25" s="1"/>
  <c r="AE77" i="25" s="1"/>
  <c r="AE78" i="25" s="1"/>
  <c r="AG68" i="25"/>
  <c r="Y73" i="25"/>
  <c r="Y74" i="25" s="1"/>
  <c r="Y75" i="25" s="1"/>
  <c r="Y77" i="25" s="1"/>
  <c r="Y78" i="25" s="1"/>
  <c r="AP11" i="25"/>
  <c r="AP89" i="25"/>
  <c r="AP90" i="25" s="1"/>
  <c r="W53" i="25"/>
  <c r="W55" i="25" s="1"/>
  <c r="W56" i="25" s="1"/>
  <c r="AK69" i="25"/>
  <c r="AK70" i="25" s="1"/>
  <c r="AK71" i="25" s="1"/>
  <c r="AK72" i="25" s="1"/>
  <c r="AN89" i="25"/>
  <c r="AN11" i="25"/>
  <c r="AO90" i="25"/>
  <c r="AO91" i="25"/>
  <c r="AO92" i="25" s="1"/>
  <c r="AO93" i="25" s="1"/>
  <c r="AO94" i="25" s="1"/>
  <c r="AE95" i="25"/>
  <c r="AE96" i="25" s="1"/>
  <c r="AE97" i="25" s="1"/>
  <c r="AE99" i="25" s="1"/>
  <c r="AE100" i="25" s="1"/>
  <c r="AF95" i="25"/>
  <c r="AF96" i="25" s="1"/>
  <c r="AF97" i="25" s="1"/>
  <c r="AF99" i="25" s="1"/>
  <c r="AF100" i="25" s="1"/>
  <c r="AP67" i="25"/>
  <c r="AP68" i="25" s="1"/>
  <c r="AP9" i="25"/>
  <c r="O98" i="25"/>
  <c r="O101" i="25" s="1"/>
  <c r="O12" i="25" s="1"/>
  <c r="AI47" i="25"/>
  <c r="AI48" i="25" s="1"/>
  <c r="AI49" i="25" s="1"/>
  <c r="AI50" i="25" s="1"/>
  <c r="AL91" i="25"/>
  <c r="AL92" i="25" s="1"/>
  <c r="AL93" i="25" s="1"/>
  <c r="AL94" i="25" s="1"/>
  <c r="AL47" i="25"/>
  <c r="AL48" i="25" s="1"/>
  <c r="AL49" i="25" s="1"/>
  <c r="AL50" i="25" s="1"/>
  <c r="T98" i="25"/>
  <c r="T101" i="25" s="1"/>
  <c r="T12" i="25" s="1"/>
  <c r="AP45" i="25"/>
  <c r="AP7" i="25"/>
  <c r="AM47" i="25"/>
  <c r="AM48" i="25" s="1"/>
  <c r="AM49" i="25" s="1"/>
  <c r="AM50" i="25" s="1"/>
  <c r="AK46" i="25"/>
  <c r="AK47" i="25"/>
  <c r="AK48" i="25" s="1"/>
  <c r="AK49" i="25" s="1"/>
  <c r="AK50" i="25" s="1"/>
  <c r="V98" i="25"/>
  <c r="V101" i="25" s="1"/>
  <c r="V12" i="25" s="1"/>
  <c r="X73" i="25"/>
  <c r="X74" i="25" s="1"/>
  <c r="X75" i="25" s="1"/>
  <c r="X77" i="25" s="1"/>
  <c r="X78" i="25" s="1"/>
  <c r="AR47" i="25"/>
  <c r="AR48" i="25" s="1"/>
  <c r="AR49" i="25" s="1"/>
  <c r="AR50" i="25" s="1"/>
  <c r="AG51" i="25"/>
  <c r="AG52" i="25" s="1"/>
  <c r="AG53" i="25" s="1"/>
  <c r="AH68" i="25"/>
  <c r="AH69" i="25"/>
  <c r="AH70" i="25" s="1"/>
  <c r="AH71" i="25" s="1"/>
  <c r="AH72" i="25" s="1"/>
  <c r="AG95" i="25"/>
  <c r="AG96" i="25" s="1"/>
  <c r="AG97" i="25" s="1"/>
  <c r="AG99" i="25" s="1"/>
  <c r="AG100" i="25" s="1"/>
  <c r="AF51" i="25"/>
  <c r="AF52" i="25" s="1"/>
  <c r="AF53" i="25" s="1"/>
  <c r="AF55" i="25" s="1"/>
  <c r="AF56" i="25" s="1"/>
  <c r="AO9" i="25"/>
  <c r="AO67" i="25"/>
  <c r="AO68" i="25" s="1"/>
  <c r="AL67" i="25"/>
  <c r="AL68" i="25" s="1"/>
  <c r="AL9" i="25"/>
  <c r="AJ90" i="25"/>
  <c r="AJ91" i="25"/>
  <c r="AJ92" i="25" s="1"/>
  <c r="AJ93" i="25" s="1"/>
  <c r="AJ94" i="25" s="1"/>
  <c r="L54" i="25"/>
  <c r="L57" i="25" s="1"/>
  <c r="L8" i="25" s="1"/>
  <c r="O76" i="25"/>
  <c r="O79" i="25" s="1"/>
  <c r="O10" i="25" s="1"/>
  <c r="AA95" i="25"/>
  <c r="AA96" i="25" s="1"/>
  <c r="AA97" i="25" s="1"/>
  <c r="AA99" i="25" s="1"/>
  <c r="AA100" i="25" s="1"/>
  <c r="T76" i="25"/>
  <c r="T79" i="25" s="1"/>
  <c r="T10" i="25" s="1"/>
  <c r="AD95" i="25"/>
  <c r="AD96" i="25" s="1"/>
  <c r="AD97" i="25" s="1"/>
  <c r="AD99" i="25" s="1"/>
  <c r="AD100" i="25" s="1"/>
  <c r="AC51" i="25"/>
  <c r="AC52" i="25" s="1"/>
  <c r="AC53" i="25" s="1"/>
  <c r="AC55" i="25" s="1"/>
  <c r="AC56" i="25" s="1"/>
  <c r="AO47" i="25"/>
  <c r="AO48" i="25" s="1"/>
  <c r="AO49" i="25" s="1"/>
  <c r="AO50" i="25" s="1"/>
  <c r="AE51" i="25"/>
  <c r="AE52" i="25" s="1"/>
  <c r="AH91" i="25"/>
  <c r="AH92" i="25" s="1"/>
  <c r="AH93" i="25" s="1"/>
  <c r="AH94" i="25" s="1"/>
  <c r="AI69" i="25"/>
  <c r="AI70" i="25" s="1"/>
  <c r="AI71" i="25" s="1"/>
  <c r="AI72" i="25" s="1"/>
  <c r="AB51" i="25"/>
  <c r="AB52" i="25" s="1"/>
  <c r="AB53" i="25" s="1"/>
  <c r="AB55" i="25" s="1"/>
  <c r="AB56" i="25" s="1"/>
  <c r="U97" i="25"/>
  <c r="U99" i="25" s="1"/>
  <c r="U100" i="25" s="1"/>
  <c r="AN67" i="25"/>
  <c r="AN9" i="25"/>
  <c r="AQ89" i="25"/>
  <c r="AQ90" i="25" s="1"/>
  <c r="AQ11" i="25"/>
  <c r="AK91" i="25"/>
  <c r="AK92" i="25" s="1"/>
  <c r="AK93" i="25" s="1"/>
  <c r="AK94" i="25" s="1"/>
  <c r="AA73" i="25"/>
  <c r="AA74" i="25" s="1"/>
  <c r="AA75" i="25" s="1"/>
  <c r="AA77" i="25" s="1"/>
  <c r="AA78" i="25" s="1"/>
  <c r="AA51" i="25"/>
  <c r="AA52" i="25" s="1"/>
  <c r="AA53" i="25" s="1"/>
  <c r="AA55" i="25" s="1"/>
  <c r="AA56" i="25" s="1"/>
  <c r="AN46" i="25"/>
  <c r="AN49" i="25"/>
  <c r="AN50" i="25" s="1"/>
  <c r="AN47" i="25"/>
  <c r="AN48" i="25" s="1"/>
  <c r="AK90" i="25"/>
  <c r="R76" i="25"/>
  <c r="R79" i="25" s="1"/>
  <c r="R10" i="25" s="1"/>
  <c r="AM69" i="25"/>
  <c r="AM70" i="25" s="1"/>
  <c r="AM71" i="25" s="1"/>
  <c r="AM72" i="25" s="1"/>
  <c r="AQ7" i="25"/>
  <c r="AQ45" i="25"/>
  <c r="AQ46" i="25" s="1"/>
  <c r="AS47" i="25"/>
  <c r="AS48" i="25" s="1"/>
  <c r="AS49" i="25" s="1"/>
  <c r="AS50" i="25" s="1"/>
  <c r="AD51" i="25"/>
  <c r="AD52" i="25" s="1"/>
  <c r="AD53" i="25" s="1"/>
  <c r="AD55" i="25" s="1"/>
  <c r="AD56" i="25" s="1"/>
  <c r="R98" i="25"/>
  <c r="R101" i="25" s="1"/>
  <c r="R12" i="25" s="1"/>
  <c r="W32" i="25"/>
  <c r="W34" i="25" s="1"/>
  <c r="W35" i="25" s="1"/>
  <c r="AI46" i="25"/>
  <c r="AC73" i="25"/>
  <c r="AC74" i="25" s="1"/>
  <c r="AC75" i="25" s="1"/>
  <c r="AC77" i="25" s="1"/>
  <c r="AC78" i="25" s="1"/>
  <c r="AF69" i="25"/>
  <c r="AF70" i="25" s="1"/>
  <c r="AF71" i="25" s="1"/>
  <c r="AF72" i="25" s="1"/>
  <c r="Z95" i="25"/>
  <c r="Z96" i="25" s="1"/>
  <c r="Z97" i="25" s="1"/>
  <c r="Z99" i="25" s="1"/>
  <c r="Z100" i="25" s="1"/>
  <c r="AM91" i="25"/>
  <c r="AM92" i="25" s="1"/>
  <c r="AM93" i="25" s="1"/>
  <c r="AM94" i="25" s="1"/>
  <c r="AR91" i="25"/>
  <c r="AR92" i="25" s="1"/>
  <c r="AR93" i="25" s="1"/>
  <c r="AR94" i="25" s="1"/>
  <c r="AU90" i="25"/>
  <c r="AU91" i="25"/>
  <c r="AU92" i="25" s="1"/>
  <c r="AU93" i="25" s="1"/>
  <c r="AU94" i="25" s="1"/>
  <c r="N25" i="23"/>
  <c r="N22" i="23"/>
  <c r="N20" i="23"/>
  <c r="N23" i="23"/>
  <c r="N21" i="23"/>
  <c r="N27" i="23"/>
  <c r="N26" i="23"/>
  <c r="N18" i="23"/>
  <c r="N19" i="23"/>
  <c r="N30" i="23"/>
  <c r="N29" i="23"/>
  <c r="N28" i="23"/>
  <c r="F41" i="24"/>
  <c r="F42" i="24"/>
  <c r="AP57" i="23"/>
  <c r="AO24" i="22"/>
  <c r="AO5" i="22" s="1"/>
  <c r="AO7" i="13" s="1"/>
  <c r="AO13" i="23"/>
  <c r="AO15" i="23" s="1"/>
  <c r="AV3" i="23"/>
  <c r="Z108" i="14"/>
  <c r="Z110" i="14" s="1"/>
  <c r="Z111" i="14" s="1"/>
  <c r="Z113" i="14" s="1"/>
  <c r="Z115" i="14" s="1"/>
  <c r="AU12" i="14"/>
  <c r="AQ90" i="14"/>
  <c r="AQ92" i="14" s="1"/>
  <c r="H41" i="24"/>
  <c r="H44" i="24" s="1"/>
  <c r="H47" i="24" s="1"/>
  <c r="H48" i="24" s="1"/>
  <c r="AP54" i="14"/>
  <c r="AP55" i="14" s="1"/>
  <c r="AP56" i="14" s="1"/>
  <c r="AP57" i="14" s="1"/>
  <c r="AQ54" i="14"/>
  <c r="AQ55" i="14" s="1"/>
  <c r="AQ56" i="14" s="1"/>
  <c r="AQ57" i="14" s="1"/>
  <c r="AD108" i="14"/>
  <c r="AD110" i="14" s="1"/>
  <c r="AD111" i="14" s="1"/>
  <c r="AD113" i="14" s="1"/>
  <c r="AD115" i="14" s="1"/>
  <c r="AF108" i="14"/>
  <c r="AF110" i="14" s="1"/>
  <c r="AF111" i="14" s="1"/>
  <c r="AF113" i="14" s="1"/>
  <c r="AF115" i="14" s="1"/>
  <c r="Y115" i="14"/>
  <c r="L108" i="14"/>
  <c r="L110" i="14" s="1"/>
  <c r="L111" i="14" s="1"/>
  <c r="L113" i="14" s="1"/>
  <c r="L115" i="14" s="1"/>
  <c r="S108" i="14"/>
  <c r="S110" i="14" s="1"/>
  <c r="S111" i="14" s="1"/>
  <c r="S113" i="14" s="1"/>
  <c r="S115" i="14" s="1"/>
  <c r="AD41" i="24"/>
  <c r="AD43" i="24" s="1"/>
  <c r="AD45" i="24" s="1"/>
  <c r="AI110" i="14"/>
  <c r="AI111" i="14" s="1"/>
  <c r="AI113" i="14" s="1"/>
  <c r="AI115" i="14" s="1"/>
  <c r="H110" i="14"/>
  <c r="H111" i="14" s="1"/>
  <c r="H113" i="14" s="1"/>
  <c r="H115" i="14" s="1"/>
  <c r="AA110" i="14"/>
  <c r="AA111" i="14" s="1"/>
  <c r="AA113" i="14" s="1"/>
  <c r="AA115" i="14" s="1"/>
  <c r="M108" i="14"/>
  <c r="J115" i="14"/>
  <c r="BG110" i="14"/>
  <c r="BG111" i="14" s="1"/>
  <c r="BG113" i="14" s="1"/>
  <c r="BG115" i="14" s="1"/>
  <c r="I108" i="14"/>
  <c r="K108" i="14"/>
  <c r="W101" i="14"/>
  <c r="W105" i="14" s="1"/>
  <c r="W99" i="14"/>
  <c r="W102" i="14" s="1"/>
  <c r="W106" i="14" s="1"/>
  <c r="R108" i="14"/>
  <c r="AP89" i="14"/>
  <c r="AP90" i="14"/>
  <c r="G110" i="14"/>
  <c r="G111" i="14" s="1"/>
  <c r="G113" i="14" s="1"/>
  <c r="G115" i="14" s="1"/>
  <c r="AB99" i="14"/>
  <c r="AB102" i="14" s="1"/>
  <c r="AB106" i="14" s="1"/>
  <c r="AB101" i="14"/>
  <c r="AB105" i="14" s="1"/>
  <c r="V110" i="14"/>
  <c r="V111" i="14" s="1"/>
  <c r="V113" i="14" s="1"/>
  <c r="V115" i="14" s="1"/>
  <c r="X101" i="14"/>
  <c r="X105" i="14" s="1"/>
  <c r="X99" i="14"/>
  <c r="X102" i="14" s="1"/>
  <c r="X106" i="14" s="1"/>
  <c r="AN108" i="14"/>
  <c r="AH110" i="14"/>
  <c r="AH111" i="14" s="1"/>
  <c r="AH113" i="14" s="1"/>
  <c r="AH115" i="14" s="1"/>
  <c r="AC110" i="14"/>
  <c r="AC111" i="14" s="1"/>
  <c r="AC113" i="14" s="1"/>
  <c r="AC115" i="14" s="1"/>
  <c r="P110" i="14"/>
  <c r="P111" i="14" s="1"/>
  <c r="P113" i="14" s="1"/>
  <c r="P115" i="14" s="1"/>
  <c r="AL110" i="14"/>
  <c r="AL111" i="14" s="1"/>
  <c r="AL113" i="14" s="1"/>
  <c r="AL115" i="14" s="1"/>
  <c r="AG108" i="14"/>
  <c r="O110" i="14"/>
  <c r="O111" i="14" s="1"/>
  <c r="O113" i="14" s="1"/>
  <c r="O115" i="14" s="1"/>
  <c r="T108" i="14"/>
  <c r="E108" i="14"/>
  <c r="K40" i="24"/>
  <c r="K41" i="24" s="1"/>
  <c r="AB176" i="23"/>
  <c r="AB178" i="23" s="1"/>
  <c r="AB12" i="23" s="1"/>
  <c r="AI70" i="23"/>
  <c r="AI11" i="23"/>
  <c r="T11" i="23"/>
  <c r="R10" i="23"/>
  <c r="W110" i="23"/>
  <c r="V57" i="24"/>
  <c r="V59" i="24" s="1"/>
  <c r="V67" i="24" s="1"/>
  <c r="AB110" i="23"/>
  <c r="V66" i="24"/>
  <c r="AL13" i="23"/>
  <c r="AL15" i="23" s="1"/>
  <c r="AL21" i="23" s="1"/>
  <c r="W11" i="23"/>
  <c r="W13" i="23" s="1"/>
  <c r="AK10" i="23"/>
  <c r="AK13" i="23" s="1"/>
  <c r="U51" i="24"/>
  <c r="U54" i="24" s="1"/>
  <c r="AL110" i="23"/>
  <c r="AA13" i="23"/>
  <c r="AG14" i="23"/>
  <c r="AG16" i="23" s="1"/>
  <c r="P51" i="24"/>
  <c r="P54" i="24" s="1"/>
  <c r="P55" i="24" s="1"/>
  <c r="P56" i="24" s="1"/>
  <c r="P58" i="24" s="1"/>
  <c r="P49" i="24"/>
  <c r="AD142" i="23"/>
  <c r="AD144" i="23" s="1"/>
  <c r="AD9" i="23" s="1"/>
  <c r="AA42" i="24"/>
  <c r="AA41" i="24"/>
  <c r="AA176" i="23"/>
  <c r="AA178" i="23" s="1"/>
  <c r="AA12" i="23" s="1"/>
  <c r="AA14" i="23" s="1"/>
  <c r="AA16" i="23" s="1"/>
  <c r="U49" i="24"/>
  <c r="F176" i="23"/>
  <c r="F178" i="23" s="1"/>
  <c r="F12" i="23" s="1"/>
  <c r="F14" i="23" s="1"/>
  <c r="F16" i="23" s="1"/>
  <c r="BG142" i="23"/>
  <c r="BG144" i="23" s="1"/>
  <c r="BG9" i="23" s="1"/>
  <c r="K110" i="23"/>
  <c r="K10" i="23"/>
  <c r="K13" i="23" s="1"/>
  <c r="U142" i="23"/>
  <c r="N176" i="23"/>
  <c r="N178" i="23" s="1"/>
  <c r="N12" i="23" s="1"/>
  <c r="U105" i="23"/>
  <c r="U107" i="23" s="1"/>
  <c r="U110" i="23" s="1"/>
  <c r="AT10" i="14"/>
  <c r="AT76" i="14"/>
  <c r="AT79" i="14" s="1"/>
  <c r="AT81" i="14" s="1"/>
  <c r="AT78" i="14"/>
  <c r="AT77" i="14"/>
  <c r="AC11" i="23"/>
  <c r="AC105" i="23"/>
  <c r="AC107" i="23" s="1"/>
  <c r="AC110" i="23" s="1"/>
  <c r="S105" i="23"/>
  <c r="S107" i="23" s="1"/>
  <c r="S110" i="23" s="1"/>
  <c r="Z105" i="23"/>
  <c r="Z107" i="23" s="1"/>
  <c r="Z10" i="23" s="1"/>
  <c r="S142" i="23"/>
  <c r="AI38" i="24"/>
  <c r="AI40" i="24" s="1"/>
  <c r="AF39" i="24"/>
  <c r="AF40" i="24"/>
  <c r="H142" i="23"/>
  <c r="H144" i="23" s="1"/>
  <c r="H9" i="23" s="1"/>
  <c r="AC42" i="24"/>
  <c r="AC41" i="24"/>
  <c r="R53" i="24"/>
  <c r="R65" i="24" s="1"/>
  <c r="I10" i="23"/>
  <c r="I14" i="23" s="1"/>
  <c r="I16" i="23" s="1"/>
  <c r="W45" i="24"/>
  <c r="E10" i="23"/>
  <c r="E13" i="23" s="1"/>
  <c r="O176" i="23"/>
  <c r="AA110" i="23"/>
  <c r="BG105" i="23"/>
  <c r="BG107" i="23" s="1"/>
  <c r="BG110" i="23" s="1"/>
  <c r="W44" i="24"/>
  <c r="W47" i="24" s="1"/>
  <c r="W48" i="24" s="1"/>
  <c r="Z12" i="11"/>
  <c r="Z14" i="11" s="1"/>
  <c r="T22" i="15" s="1"/>
  <c r="X25" i="21"/>
  <c r="Z13" i="11"/>
  <c r="Z15" i="11" s="1"/>
  <c r="T23" i="15" s="1"/>
  <c r="T44" i="15" s="1"/>
  <c r="X4" i="21" s="1"/>
  <c r="X46" i="21" s="1"/>
  <c r="V110" i="23"/>
  <c r="V10" i="23"/>
  <c r="J176" i="23"/>
  <c r="J178" i="23" s="1"/>
  <c r="J12" i="23" s="1"/>
  <c r="AI176" i="23"/>
  <c r="AI178" i="23" s="1"/>
  <c r="AI12" i="23" s="1"/>
  <c r="I142" i="23"/>
  <c r="I144" i="23" s="1"/>
  <c r="I9" i="23" s="1"/>
  <c r="Y176" i="23"/>
  <c r="Y178" i="23" s="1"/>
  <c r="Y12" i="23" s="1"/>
  <c r="L142" i="23"/>
  <c r="L144" i="23" s="1"/>
  <c r="L9" i="23" s="1"/>
  <c r="K176" i="23"/>
  <c r="K178" i="23" s="1"/>
  <c r="K12" i="23" s="1"/>
  <c r="V69" i="24"/>
  <c r="V72" i="24" s="1"/>
  <c r="AM10" i="23"/>
  <c r="AM13" i="23" s="1"/>
  <c r="AM15" i="23" s="1"/>
  <c r="AM110" i="23"/>
  <c r="AF176" i="23"/>
  <c r="AF178" i="23" s="1"/>
  <c r="AF12" i="23" s="1"/>
  <c r="AN14" i="23"/>
  <c r="AN16" i="23" s="1"/>
  <c r="AN13" i="23"/>
  <c r="AH176" i="23"/>
  <c r="AH178" i="23" s="1"/>
  <c r="AH12" i="23" s="1"/>
  <c r="AT6" i="23"/>
  <c r="AT74" i="14"/>
  <c r="H105" i="23"/>
  <c r="H107" i="23" s="1"/>
  <c r="H110" i="23" s="1"/>
  <c r="G176" i="23"/>
  <c r="G178" i="23" s="1"/>
  <c r="G12" i="23" s="1"/>
  <c r="N42" i="24"/>
  <c r="N41" i="24"/>
  <c r="N43" i="24" s="1"/>
  <c r="AU11" i="14"/>
  <c r="AU69" i="14"/>
  <c r="AH42" i="24"/>
  <c r="AH41" i="24"/>
  <c r="G105" i="23"/>
  <c r="G107" i="23" s="1"/>
  <c r="G110" i="23" s="1"/>
  <c r="P105" i="23"/>
  <c r="P107" i="23" s="1"/>
  <c r="P10" i="23" s="1"/>
  <c r="AS14" i="14"/>
  <c r="AS25" i="14" s="1"/>
  <c r="AS52" i="14" s="1"/>
  <c r="AS71" i="14"/>
  <c r="AR14" i="14"/>
  <c r="AR25" i="14" s="1"/>
  <c r="AR71" i="14"/>
  <c r="AR84" i="14" s="1"/>
  <c r="F142" i="23"/>
  <c r="F144" i="23" s="1"/>
  <c r="F9" i="23" s="1"/>
  <c r="G42" i="24"/>
  <c r="G41" i="24"/>
  <c r="Y42" i="24"/>
  <c r="Y41" i="24"/>
  <c r="AG110" i="23"/>
  <c r="AG10" i="23"/>
  <c r="O142" i="23"/>
  <c r="J10" i="23"/>
  <c r="J13" i="23" s="1"/>
  <c r="J110" i="23"/>
  <c r="Q110" i="23"/>
  <c r="Q10" i="23"/>
  <c r="AG142" i="23"/>
  <c r="AG144" i="23" s="1"/>
  <c r="AG9" i="23" s="1"/>
  <c r="R142" i="23"/>
  <c r="X142" i="23"/>
  <c r="X144" i="23" s="1"/>
  <c r="X9" i="23" s="1"/>
  <c r="AC142" i="23"/>
  <c r="AC144" i="23" s="1"/>
  <c r="AC9" i="23" s="1"/>
  <c r="AE11" i="23"/>
  <c r="AE70" i="23"/>
  <c r="U176" i="23"/>
  <c r="L42" i="24"/>
  <c r="L41" i="24"/>
  <c r="AD105" i="23"/>
  <c r="AD107" i="23" s="1"/>
  <c r="R176" i="23"/>
  <c r="J42" i="24"/>
  <c r="J41" i="24"/>
  <c r="AI103" i="23"/>
  <c r="AI101" i="23"/>
  <c r="R55" i="24"/>
  <c r="R56" i="24" s="1"/>
  <c r="R58" i="24" s="1"/>
  <c r="AF70" i="23"/>
  <c r="AF11" i="23"/>
  <c r="AF110" i="23"/>
  <c r="AB70" i="23"/>
  <c r="AB11" i="23"/>
  <c r="AB13" i="23" s="1"/>
  <c r="AD70" i="23"/>
  <c r="AD11" i="23"/>
  <c r="AE105" i="23"/>
  <c r="AE107" i="23" s="1"/>
  <c r="Q11" i="23"/>
  <c r="Q70" i="23"/>
  <c r="AH110" i="23"/>
  <c r="AH10" i="23"/>
  <c r="F105" i="23"/>
  <c r="F107" i="23" s="1"/>
  <c r="M105" i="23"/>
  <c r="M107" i="23" s="1"/>
  <c r="AI138" i="23"/>
  <c r="AI140" i="23"/>
  <c r="T53" i="24"/>
  <c r="P11" i="23"/>
  <c r="P70" i="23"/>
  <c r="T55" i="24"/>
  <c r="T56" i="24" s="1"/>
  <c r="T58" i="24" s="1"/>
  <c r="M176" i="23"/>
  <c r="M178" i="23" s="1"/>
  <c r="M12" i="23" s="1"/>
  <c r="S54" i="24"/>
  <c r="S53" i="24"/>
  <c r="S65" i="24" s="1"/>
  <c r="X70" i="23"/>
  <c r="X11" i="23"/>
  <c r="X14" i="23" s="1"/>
  <c r="X16" i="23" s="1"/>
  <c r="X110" i="23"/>
  <c r="M11" i="23"/>
  <c r="M70" i="23"/>
  <c r="BG43" i="24"/>
  <c r="BG45" i="24" s="1"/>
  <c r="BG44" i="24"/>
  <c r="BG47" i="24" s="1"/>
  <c r="BG48" i="24" s="1"/>
  <c r="P142" i="23"/>
  <c r="H70" i="23"/>
  <c r="H11" i="23"/>
  <c r="AH11" i="23"/>
  <c r="AH70" i="23"/>
  <c r="G142" i="23"/>
  <c r="G144" i="23" s="1"/>
  <c r="G9" i="23" s="1"/>
  <c r="V142" i="23"/>
  <c r="N110" i="23"/>
  <c r="N10" i="23"/>
  <c r="O105" i="23"/>
  <c r="O107" i="23" s="1"/>
  <c r="BG70" i="23"/>
  <c r="BG11" i="23"/>
  <c r="L105" i="23"/>
  <c r="L107" i="23" s="1"/>
  <c r="Y10" i="23"/>
  <c r="Y13" i="23" s="1"/>
  <c r="Y110" i="23"/>
  <c r="AD176" i="23"/>
  <c r="AD178" i="23" s="1"/>
  <c r="AD12" i="23" s="1"/>
  <c r="Q54" i="24"/>
  <c r="Q53" i="24"/>
  <c r="Q65" i="24" s="1"/>
  <c r="Z51" i="24"/>
  <c r="Z54" i="24" s="1"/>
  <c r="Z55" i="24" s="1"/>
  <c r="Z56" i="24" s="1"/>
  <c r="Z58" i="24" s="1"/>
  <c r="E53" i="24"/>
  <c r="E65" i="24" s="1"/>
  <c r="AR189" i="23"/>
  <c r="AR190" i="23" s="1"/>
  <c r="AR191" i="23" s="1"/>
  <c r="AR192" i="23" s="1"/>
  <c r="AR196" i="23" s="1"/>
  <c r="AR198" i="23" s="1"/>
  <c r="AP87" i="23"/>
  <c r="AP88" i="23" s="1"/>
  <c r="AP95" i="23" s="1"/>
  <c r="I44" i="24"/>
  <c r="I47" i="24" s="1"/>
  <c r="I48" i="24" s="1"/>
  <c r="O44" i="24"/>
  <c r="O47" i="24" s="1"/>
  <c r="O48" i="24" s="1"/>
  <c r="AP55" i="23"/>
  <c r="Z49" i="24"/>
  <c r="BJ60" i="24"/>
  <c r="AN38" i="24"/>
  <c r="AN39" i="24" s="1"/>
  <c r="AP38" i="24"/>
  <c r="AP39" i="24" s="1"/>
  <c r="AP89" i="23"/>
  <c r="BJ68" i="24"/>
  <c r="AQ190" i="23"/>
  <c r="AQ191" i="23" s="1"/>
  <c r="AQ192" i="23" s="1"/>
  <c r="AQ196" i="23" s="1"/>
  <c r="AQ198" i="23" s="1"/>
  <c r="AQ86" i="23"/>
  <c r="AQ89" i="23" s="1"/>
  <c r="AP58" i="23"/>
  <c r="AP59" i="23"/>
  <c r="AO110" i="23"/>
  <c r="AR48" i="23"/>
  <c r="AQ123" i="23"/>
  <c r="AP126" i="23"/>
  <c r="AP128" i="23"/>
  <c r="AP124" i="23"/>
  <c r="AP125" i="23" s="1"/>
  <c r="AR81" i="23"/>
  <c r="AR80" i="23"/>
  <c r="AR77" i="23"/>
  <c r="AR78" i="23" s="1"/>
  <c r="AR79" i="23"/>
  <c r="AU5" i="14"/>
  <c r="AU72" i="14" s="1"/>
  <c r="AU7" i="14"/>
  <c r="AU74" i="14" s="1"/>
  <c r="AU6" i="14"/>
  <c r="AU73" i="14" s="1"/>
  <c r="AU9" i="14"/>
  <c r="AU8" i="14"/>
  <c r="AS113" i="23"/>
  <c r="AS147" i="23"/>
  <c r="AS181" i="23"/>
  <c r="AS41" i="23"/>
  <c r="AS76" i="23"/>
  <c r="AS42" i="23"/>
  <c r="AS38" i="23"/>
  <c r="AS40" i="23" s="1"/>
  <c r="AS43" i="23"/>
  <c r="AR152" i="23"/>
  <c r="AR151" i="23"/>
  <c r="AR150" i="23"/>
  <c r="AR148" i="23"/>
  <c r="AR149" i="23" s="1"/>
  <c r="AR114" i="23"/>
  <c r="AR115" i="23" s="1"/>
  <c r="AR118" i="23"/>
  <c r="AR117" i="23"/>
  <c r="AR116" i="23"/>
  <c r="AP92" i="23"/>
  <c r="AP93" i="23"/>
  <c r="AQ49" i="23"/>
  <c r="AQ50" i="23" s="1"/>
  <c r="AQ53" i="23"/>
  <c r="AQ51" i="23"/>
  <c r="AT16" i="14"/>
  <c r="AT18" i="14" s="1"/>
  <c r="AT19" i="14" s="1"/>
  <c r="AT21" i="14" s="1"/>
  <c r="AT5" i="23"/>
  <c r="AT17" i="14"/>
  <c r="AP162" i="23"/>
  <c r="AP160" i="23"/>
  <c r="AP158" i="23"/>
  <c r="AP159" i="23" s="1"/>
  <c r="AS184" i="23"/>
  <c r="AS183" i="23"/>
  <c r="AS185" i="23" s="1"/>
  <c r="AS186" i="23" s="1"/>
  <c r="AT4" i="23"/>
  <c r="AQ157" i="23"/>
  <c r="AE45" i="24"/>
  <c r="AE44" i="24"/>
  <c r="AE47" i="24" s="1"/>
  <c r="AE48" i="24" s="1"/>
  <c r="AQ33" i="22"/>
  <c r="AQ34" i="22" s="1"/>
  <c r="AQ36" i="22" s="1"/>
  <c r="AP31" i="24"/>
  <c r="AQ15" i="22"/>
  <c r="AQ18" i="22" s="1"/>
  <c r="AQ19" i="22" s="1"/>
  <c r="AQ21" i="22" s="1"/>
  <c r="AQ22" i="22" s="1"/>
  <c r="AS49" i="14"/>
  <c r="AS50" i="14" s="1"/>
  <c r="AP20" i="22"/>
  <c r="AP24" i="22" s="1"/>
  <c r="AP5" i="22" s="1"/>
  <c r="AP7" i="13" s="1"/>
  <c r="AO40" i="24"/>
  <c r="AO39" i="24"/>
  <c r="AV3" i="24"/>
  <c r="AS13" i="24"/>
  <c r="AS12" i="24"/>
  <c r="AT6" i="24"/>
  <c r="AT7" i="24"/>
  <c r="AQ19" i="24"/>
  <c r="AQ20" i="24" s="1"/>
  <c r="AQ21" i="24" s="1"/>
  <c r="AR14" i="24"/>
  <c r="AR15" i="24" s="1"/>
  <c r="AR18" i="24" s="1"/>
  <c r="AT5" i="24"/>
  <c r="BH74" i="24"/>
  <c r="BH73" i="24"/>
  <c r="BH75" i="24" s="1"/>
  <c r="BJ72" i="24"/>
  <c r="BI74" i="24"/>
  <c r="BI73" i="24"/>
  <c r="BI75" i="24" s="1"/>
  <c r="BK72" i="24"/>
  <c r="M45" i="24"/>
  <c r="I45" i="24"/>
  <c r="X54" i="24"/>
  <c r="X51" i="24"/>
  <c r="X49" i="24"/>
  <c r="O45" i="24"/>
  <c r="AG51" i="24"/>
  <c r="AG49" i="24"/>
  <c r="M44" i="24"/>
  <c r="M47" i="24" s="1"/>
  <c r="M48" i="24" s="1"/>
  <c r="AK49" i="24"/>
  <c r="AK51" i="24"/>
  <c r="AB45" i="24"/>
  <c r="AB44" i="24"/>
  <c r="AB47" i="24" s="1"/>
  <c r="AB48" i="24" s="1"/>
  <c r="E55" i="24"/>
  <c r="E56" i="24" s="1"/>
  <c r="E58" i="24" s="1"/>
  <c r="AP16" i="15"/>
  <c r="AP12" i="15"/>
  <c r="AV7" i="11" s="1"/>
  <c r="AP8" i="15"/>
  <c r="AV5" i="11" s="1"/>
  <c r="AP30" i="15"/>
  <c r="AP38" i="15" s="1"/>
  <c r="AP39" i="15" s="1"/>
  <c r="AP40" i="15" s="1"/>
  <c r="AP41" i="15" s="1"/>
  <c r="AP18" i="15"/>
  <c r="AV10" i="11" s="1"/>
  <c r="AP14" i="15"/>
  <c r="AV8" i="11" s="1"/>
  <c r="AV4" i="11"/>
  <c r="AP10" i="15"/>
  <c r="AV6" i="11" s="1"/>
  <c r="AP9" i="13"/>
  <c r="AP32" i="15"/>
  <c r="AP33" i="15" s="1"/>
  <c r="AP34" i="15" s="1"/>
  <c r="AP35" i="15" s="1"/>
  <c r="AP20" i="15"/>
  <c r="AV11" i="11" s="1"/>
  <c r="AS44" i="14"/>
  <c r="AS13" i="13" s="1"/>
  <c r="AU3" i="21"/>
  <c r="AU7" i="21" s="1"/>
  <c r="AQ3" i="15"/>
  <c r="AQ6" i="15" s="1"/>
  <c r="AQ6" i="13"/>
  <c r="AW3" i="11" s="1"/>
  <c r="AS10" i="22"/>
  <c r="AS7" i="22"/>
  <c r="AS9" i="22"/>
  <c r="AS27" i="22"/>
  <c r="AS8" i="22"/>
  <c r="AS29" i="22"/>
  <c r="AS30" i="22" s="1"/>
  <c r="AS28" i="22"/>
  <c r="AS14" i="18"/>
  <c r="AS23" i="18" s="1"/>
  <c r="AS12" i="18"/>
  <c r="AS18" i="18"/>
  <c r="AS20" i="18" s="1"/>
  <c r="AS19" i="18"/>
  <c r="AS21" i="18" s="1"/>
  <c r="AU5" i="18"/>
  <c r="AU4" i="18"/>
  <c r="AU7" i="18"/>
  <c r="AT3" i="22"/>
  <c r="AT42" i="14"/>
  <c r="AT36" i="14"/>
  <c r="AV3" i="14"/>
  <c r="AV3" i="18"/>
  <c r="AR31" i="22"/>
  <c r="AR32" i="22" s="1"/>
  <c r="AT16" i="18"/>
  <c r="AT17" i="18"/>
  <c r="AT10" i="18"/>
  <c r="AR13" i="22"/>
  <c r="AR14" i="22" s="1"/>
  <c r="AR11" i="22"/>
  <c r="AR12" i="22"/>
  <c r="AT47" i="14"/>
  <c r="AT48" i="14"/>
  <c r="AR17" i="22"/>
  <c r="AR16" i="22"/>
  <c r="AT272" i="21"/>
  <c r="AT265" i="21"/>
  <c r="AT182" i="21"/>
  <c r="AT143" i="21"/>
  <c r="AT238" i="21"/>
  <c r="AT117" i="21"/>
  <c r="AT259" i="21"/>
  <c r="AT154" i="21"/>
  <c r="AT112" i="21"/>
  <c r="AT178" i="21"/>
  <c r="AT171" i="21"/>
  <c r="AT295" i="21"/>
  <c r="AT226" i="21"/>
  <c r="AT236" i="21"/>
  <c r="AT213" i="21"/>
  <c r="AT288" i="21"/>
  <c r="AT245" i="21"/>
  <c r="AT98" i="21"/>
  <c r="AT196" i="21"/>
  <c r="AT109" i="21"/>
  <c r="AT279" i="21"/>
  <c r="AT253" i="21"/>
  <c r="AT99" i="21"/>
  <c r="AT111" i="21"/>
  <c r="AT273" i="21"/>
  <c r="AT269" i="21"/>
  <c r="AT163" i="21"/>
  <c r="AT275" i="21"/>
  <c r="AT266" i="21"/>
  <c r="AT293" i="21"/>
  <c r="AT187" i="21"/>
  <c r="AT123" i="21"/>
  <c r="AT254" i="21"/>
  <c r="AT140" i="21"/>
  <c r="AT174" i="21"/>
  <c r="AT170" i="21"/>
  <c r="AT262" i="21"/>
  <c r="AT241" i="21"/>
  <c r="AT129" i="21"/>
  <c r="AT282" i="21"/>
  <c r="AT202" i="21"/>
  <c r="AT198" i="21"/>
  <c r="AT191" i="21"/>
  <c r="AT113" i="21"/>
  <c r="AT206" i="21"/>
  <c r="AT165" i="21"/>
  <c r="AT114" i="21"/>
  <c r="AT128" i="21"/>
  <c r="AT304" i="21"/>
  <c r="AT264" i="21"/>
  <c r="AT118" i="21"/>
  <c r="AT197" i="21"/>
  <c r="AT151" i="21"/>
  <c r="AT270" i="21"/>
  <c r="AT217" i="21"/>
  <c r="AT135" i="21"/>
  <c r="AT186" i="21"/>
  <c r="AT116" i="21"/>
  <c r="AT106" i="21"/>
  <c r="AT294" i="21"/>
  <c r="AT252" i="21"/>
  <c r="AT184" i="21"/>
  <c r="AT126" i="21"/>
  <c r="AT204" i="21"/>
  <c r="AT119" i="21"/>
  <c r="AT208" i="21"/>
  <c r="AT139" i="21"/>
  <c r="AT289" i="21"/>
  <c r="AT172" i="21"/>
  <c r="AT144" i="21"/>
  <c r="AT136" i="21"/>
  <c r="AT8" i="21"/>
  <c r="AT292" i="21"/>
  <c r="AT248" i="21"/>
  <c r="AT296" i="21"/>
  <c r="AT145" i="21"/>
  <c r="AT107" i="21"/>
  <c r="AT189" i="21"/>
  <c r="AT125" i="21"/>
  <c r="AT277" i="21"/>
  <c r="AT148" i="21"/>
  <c r="AT105" i="21"/>
  <c r="AT263" i="21"/>
  <c r="AT235" i="21"/>
  <c r="AT249" i="21"/>
  <c r="AT167" i="21"/>
  <c r="AT300" i="21"/>
  <c r="AT251" i="21"/>
  <c r="AT303" i="21"/>
  <c r="AT199" i="21"/>
  <c r="AT173" i="21"/>
  <c r="AT211" i="21"/>
  <c r="AT177" i="21"/>
  <c r="AT160" i="21"/>
  <c r="AT134" i="21"/>
  <c r="AT260" i="21"/>
  <c r="AT212" i="21"/>
  <c r="AT131" i="21"/>
  <c r="AT223" i="21"/>
  <c r="AT207" i="21"/>
  <c r="AT227" i="21"/>
  <c r="AT155" i="21"/>
  <c r="AT130" i="21"/>
  <c r="AT228" i="21"/>
  <c r="AT124" i="21"/>
  <c r="AT102" i="21"/>
  <c r="AT247" i="21"/>
  <c r="AT214" i="21"/>
  <c r="AT301" i="21"/>
  <c r="AT166" i="21"/>
  <c r="AT120" i="21"/>
  <c r="AT221" i="21"/>
  <c r="AT149" i="21"/>
  <c r="AT256" i="21"/>
  <c r="AT168" i="21"/>
  <c r="AT299" i="21"/>
  <c r="AT180" i="21"/>
  <c r="AT96" i="21"/>
  <c r="AT255" i="21"/>
  <c r="AT93" i="21"/>
  <c r="AT183" i="21"/>
  <c r="AT220" i="21"/>
  <c r="AT192" i="21"/>
  <c r="AT94" i="21"/>
  <c r="AT250" i="21"/>
  <c r="AT137" i="21"/>
  <c r="AT267" i="21"/>
  <c r="AT127" i="21"/>
  <c r="AT284" i="21"/>
  <c r="AT156" i="21"/>
  <c r="AT121" i="21"/>
  <c r="AT287" i="21"/>
  <c r="AT290" i="21"/>
  <c r="AT200" i="21"/>
  <c r="AT268" i="21"/>
  <c r="AT175" i="21"/>
  <c r="AT308" i="21"/>
  <c r="AT153" i="21"/>
  <c r="AT110" i="21"/>
  <c r="AT190" i="21"/>
  <c r="AT115" i="21"/>
  <c r="AT218" i="21"/>
  <c r="AT179" i="21"/>
  <c r="AT152" i="21"/>
  <c r="AT307" i="21"/>
  <c r="AT101" i="21"/>
  <c r="AT164" i="21"/>
  <c r="AT291" i="21"/>
  <c r="AT133" i="21"/>
  <c r="AT222" i="21"/>
  <c r="AT201" i="21"/>
  <c r="AT278" i="21"/>
  <c r="AT237" i="21"/>
  <c r="AT95" i="21"/>
  <c r="AT219" i="21"/>
  <c r="AT132" i="21"/>
  <c r="AT104" i="21"/>
  <c r="AT162" i="21"/>
  <c r="AT261" i="21"/>
  <c r="AT108" i="21"/>
  <c r="AT210" i="21"/>
  <c r="AT122" i="21"/>
  <c r="AT242" i="21"/>
  <c r="AT159" i="21"/>
  <c r="AT274" i="21"/>
  <c r="AT209" i="21"/>
  <c r="AT311" i="21"/>
  <c r="AT86" i="21" s="1"/>
  <c r="AT188" i="21"/>
  <c r="AT103" i="21"/>
  <c r="AT271" i="21"/>
  <c r="AT276" i="21"/>
  <c r="AT142" i="21"/>
  <c r="AT280" i="21"/>
  <c r="AT100" i="21"/>
  <c r="AT231" i="21"/>
  <c r="AT71" i="21" s="1"/>
  <c r="AT147" i="21"/>
  <c r="AT257" i="21"/>
  <c r="AT176" i="21"/>
  <c r="AT283" i="21"/>
  <c r="AT185" i="21"/>
  <c r="AT161" i="21"/>
  <c r="AT234" i="21"/>
  <c r="AT205" i="21"/>
  <c r="AT195" i="21"/>
  <c r="AT281" i="21"/>
  <c r="AT146" i="21"/>
  <c r="AT258" i="21"/>
  <c r="AT97" i="21"/>
  <c r="AT246" i="21"/>
  <c r="AT141" i="21"/>
  <c r="AT302" i="21"/>
  <c r="AT181" i="21"/>
  <c r="AT169" i="21"/>
  <c r="AT203" i="21"/>
  <c r="AT150" i="21"/>
  <c r="AT138" i="21"/>
  <c r="AS28" i="21"/>
  <c r="AS31" i="21" s="1"/>
  <c r="AS25" i="21"/>
  <c r="AS35" i="21" s="1"/>
  <c r="AS36" i="21" s="1"/>
  <c r="BG45" i="15"/>
  <c r="BG46" i="15" s="1"/>
  <c r="BG47" i="15" s="1"/>
  <c r="BK4" i="21"/>
  <c r="BK39" i="21" s="1"/>
  <c r="AS79" i="21"/>
  <c r="AS87" i="21"/>
  <c r="AR25" i="21"/>
  <c r="AR26" i="21" s="1"/>
  <c r="AS72" i="21"/>
  <c r="AS74" i="21" s="1"/>
  <c r="AR79" i="21"/>
  <c r="AT80" i="11"/>
  <c r="AT55" i="11"/>
  <c r="AT103" i="11"/>
  <c r="AT77" i="11"/>
  <c r="AT42" i="11"/>
  <c r="AT54" i="11"/>
  <c r="AT59" i="11"/>
  <c r="AT134" i="11"/>
  <c r="AT129" i="11"/>
  <c r="AT63" i="11"/>
  <c r="AT99" i="11"/>
  <c r="AT29" i="11"/>
  <c r="AT21" i="11"/>
  <c r="AT38" i="11"/>
  <c r="AT71" i="11"/>
  <c r="AT50" i="11"/>
  <c r="AT101" i="11"/>
  <c r="AT33" i="11"/>
  <c r="AT34" i="11"/>
  <c r="AT73" i="11"/>
  <c r="AT87" i="11"/>
  <c r="AT88" i="11"/>
  <c r="AT60" i="11"/>
  <c r="AT49" i="11"/>
  <c r="AT68" i="11"/>
  <c r="AT115" i="11"/>
  <c r="AT113" i="11"/>
  <c r="AT83" i="11"/>
  <c r="AT104" i="11"/>
  <c r="AT66" i="11"/>
  <c r="AT24" i="11"/>
  <c r="AT110" i="11"/>
  <c r="AT25" i="11"/>
  <c r="AT39" i="11"/>
  <c r="AT94" i="11"/>
  <c r="AT84" i="11"/>
  <c r="AT28" i="11"/>
  <c r="AT136" i="11"/>
  <c r="AT37" i="11"/>
  <c r="AT85" i="11"/>
  <c r="AT20" i="11"/>
  <c r="AT82" i="11"/>
  <c r="AT120" i="11"/>
  <c r="AT65" i="11"/>
  <c r="AT22" i="11"/>
  <c r="AT128" i="11"/>
  <c r="AT112" i="11"/>
  <c r="AT106" i="11"/>
  <c r="AT116" i="11"/>
  <c r="AT108" i="11"/>
  <c r="AT51" i="11"/>
  <c r="AT58" i="11"/>
  <c r="AT31" i="11"/>
  <c r="AT74" i="11"/>
  <c r="AT100" i="11"/>
  <c r="AT91" i="11"/>
  <c r="AT97" i="11"/>
  <c r="AT46" i="11"/>
  <c r="AT53" i="11"/>
  <c r="AT52" i="11"/>
  <c r="AT47" i="11"/>
  <c r="AT61" i="11"/>
  <c r="AT93" i="11"/>
  <c r="AT121" i="11"/>
  <c r="AT32" i="11"/>
  <c r="AT45" i="11"/>
  <c r="AT67" i="11"/>
  <c r="AT107" i="11"/>
  <c r="AT135" i="11"/>
  <c r="AT138" i="11"/>
  <c r="AT35" i="11"/>
  <c r="AT133" i="11"/>
  <c r="AT19" i="11"/>
  <c r="AT41" i="11"/>
  <c r="AT122" i="11"/>
  <c r="AT137" i="11"/>
  <c r="AT92" i="11"/>
  <c r="AT105" i="11"/>
  <c r="AT124" i="11"/>
  <c r="AT114" i="11"/>
  <c r="AT123" i="11"/>
  <c r="AT111" i="11"/>
  <c r="AT36" i="11"/>
  <c r="AT90" i="11"/>
  <c r="AR72" i="21"/>
  <c r="AR74" i="21" s="1"/>
  <c r="AT44" i="11"/>
  <c r="AT127" i="11"/>
  <c r="AT131" i="11"/>
  <c r="AT76" i="11"/>
  <c r="AT69" i="11"/>
  <c r="AR87" i="21"/>
  <c r="AT70" i="11"/>
  <c r="AT96" i="11"/>
  <c r="AT27" i="11"/>
  <c r="AT64" i="11"/>
  <c r="AT75" i="11"/>
  <c r="AT56" i="11"/>
  <c r="AT57" i="11"/>
  <c r="AT132" i="11"/>
  <c r="AT98" i="11"/>
  <c r="AT86" i="11"/>
  <c r="AT95" i="11"/>
  <c r="AT109" i="11"/>
  <c r="AT89" i="11"/>
  <c r="AR28" i="21"/>
  <c r="AR31" i="21" s="1"/>
  <c r="AT62" i="11"/>
  <c r="AT117" i="11"/>
  <c r="AT26" i="11"/>
  <c r="AT126" i="11"/>
  <c r="AT48" i="11"/>
  <c r="AT130" i="11"/>
  <c r="AT125" i="11"/>
  <c r="AT40" i="11"/>
  <c r="AT102" i="11"/>
  <c r="AT43" i="11"/>
  <c r="AT23" i="11"/>
  <c r="AT72" i="11"/>
  <c r="AT118" i="11"/>
  <c r="AT119" i="11"/>
  <c r="AT81" i="11"/>
  <c r="AU12" i="11"/>
  <c r="AU14" i="11" s="1"/>
  <c r="AO22" i="15" s="1"/>
  <c r="AU13" i="11"/>
  <c r="AU15" i="11" s="1"/>
  <c r="AO23" i="15" s="1"/>
  <c r="AO44" i="15" s="1"/>
  <c r="J57" i="21"/>
  <c r="J51" i="21"/>
  <c r="AB46" i="21"/>
  <c r="AB47" i="21" s="1"/>
  <c r="AB48" i="21" s="1"/>
  <c r="AB53" i="21"/>
  <c r="AB54" i="21" s="1"/>
  <c r="AB43" i="21"/>
  <c r="L46" i="21"/>
  <c r="L47" i="21" s="1"/>
  <c r="L48" i="21" s="1"/>
  <c r="L53" i="21"/>
  <c r="L54" i="21" s="1"/>
  <c r="L43" i="21"/>
  <c r="L39" i="21"/>
  <c r="Y49" i="21"/>
  <c r="Y50" i="21" s="1"/>
  <c r="Y55" i="21"/>
  <c r="Y57" i="21" s="1"/>
  <c r="W49" i="21"/>
  <c r="W50" i="21" s="1"/>
  <c r="AI4" i="21"/>
  <c r="AK4" i="21"/>
  <c r="AK53" i="21" s="1"/>
  <c r="AK54" i="21" s="1"/>
  <c r="Q46" i="21"/>
  <c r="Q47" i="21" s="1"/>
  <c r="Q48" i="21" s="1"/>
  <c r="Q53" i="21"/>
  <c r="Q54" i="21" s="1"/>
  <c r="Q43" i="21"/>
  <c r="Q39" i="21"/>
  <c r="W55" i="21"/>
  <c r="W56" i="21" s="1"/>
  <c r="U53" i="21"/>
  <c r="U54" i="21" s="1"/>
  <c r="U46" i="21"/>
  <c r="U47" i="21" s="1"/>
  <c r="U48" i="21" s="1"/>
  <c r="U43" i="21"/>
  <c r="U39" i="21"/>
  <c r="AL4" i="21"/>
  <c r="AL47" i="21" s="1"/>
  <c r="AL48" i="21" s="1"/>
  <c r="AF4" i="21"/>
  <c r="AJ4" i="21"/>
  <c r="AJ39" i="21" s="1"/>
  <c r="P46" i="21"/>
  <c r="P47" i="21" s="1"/>
  <c r="P48" i="21" s="1"/>
  <c r="P53" i="21"/>
  <c r="P54" i="21" s="1"/>
  <c r="P43" i="21"/>
  <c r="P39" i="21"/>
  <c r="AB39" i="21"/>
  <c r="V53" i="21"/>
  <c r="V54" i="21" s="1"/>
  <c r="V46" i="21"/>
  <c r="V47" i="21" s="1"/>
  <c r="V48" i="21" s="1"/>
  <c r="V43" i="21"/>
  <c r="V39" i="21"/>
  <c r="AE46" i="21"/>
  <c r="AE47" i="21" s="1"/>
  <c r="AE48" i="21" s="1"/>
  <c r="AE53" i="21"/>
  <c r="AE54" i="21" s="1"/>
  <c r="AE43" i="21"/>
  <c r="S46" i="21"/>
  <c r="S47" i="21" s="1"/>
  <c r="S48" i="21" s="1"/>
  <c r="S53" i="21"/>
  <c r="S54" i="21" s="1"/>
  <c r="S43" i="21"/>
  <c r="S39" i="21"/>
  <c r="Z49" i="21"/>
  <c r="Z50" i="21" s="1"/>
  <c r="K53" i="21"/>
  <c r="K54" i="21" s="1"/>
  <c r="K46" i="21"/>
  <c r="K47" i="21" s="1"/>
  <c r="K48" i="21" s="1"/>
  <c r="K43" i="21"/>
  <c r="K39" i="21"/>
  <c r="AG4" i="21"/>
  <c r="T53" i="21"/>
  <c r="T54" i="21" s="1"/>
  <c r="T46" i="21"/>
  <c r="T47" i="21" s="1"/>
  <c r="T48" i="21" s="1"/>
  <c r="T43" i="21"/>
  <c r="AE39" i="21"/>
  <c r="O46" i="21"/>
  <c r="O47" i="21" s="1"/>
  <c r="O48" i="21" s="1"/>
  <c r="O53" i="21"/>
  <c r="O54" i="21" s="1"/>
  <c r="O43" i="21"/>
  <c r="O39" i="21"/>
  <c r="AA53" i="21"/>
  <c r="AA54" i="21" s="1"/>
  <c r="AA46" i="21"/>
  <c r="AA47" i="21" s="1"/>
  <c r="AA48" i="21" s="1"/>
  <c r="AA43" i="21"/>
  <c r="AA39" i="21"/>
  <c r="R46" i="21"/>
  <c r="R47" i="21" s="1"/>
  <c r="R48" i="21" s="1"/>
  <c r="R53" i="21"/>
  <c r="R54" i="21" s="1"/>
  <c r="R43" i="21"/>
  <c r="AC46" i="21"/>
  <c r="AC47" i="21" s="1"/>
  <c r="AC48" i="21" s="1"/>
  <c r="AC53" i="21"/>
  <c r="AC54" i="21" s="1"/>
  <c r="AC43" i="21"/>
  <c r="AC39" i="21"/>
  <c r="N46" i="21"/>
  <c r="N47" i="21" s="1"/>
  <c r="N48" i="21" s="1"/>
  <c r="N53" i="21"/>
  <c r="N54" i="21" s="1"/>
  <c r="N43" i="21"/>
  <c r="N39" i="21"/>
  <c r="AD46" i="21"/>
  <c r="AD47" i="21" s="1"/>
  <c r="AD48" i="21" s="1"/>
  <c r="AD53" i="21"/>
  <c r="AD54" i="21" s="1"/>
  <c r="AD43" i="21"/>
  <c r="AD39" i="21"/>
  <c r="AH4" i="21"/>
  <c r="M46" i="21"/>
  <c r="M47" i="21" s="1"/>
  <c r="M48" i="21" s="1"/>
  <c r="M53" i="21"/>
  <c r="M54" i="21" s="1"/>
  <c r="M43" i="21"/>
  <c r="M39" i="21"/>
  <c r="Z55" i="21"/>
  <c r="Z56" i="21" s="1"/>
  <c r="AM26" i="21"/>
  <c r="AM4" i="21"/>
  <c r="AM53" i="21" s="1"/>
  <c r="AM54" i="21" s="1"/>
  <c r="AJ35" i="21"/>
  <c r="AJ26" i="21"/>
  <c r="AK36" i="21"/>
  <c r="AL36" i="21"/>
  <c r="AM36" i="21"/>
  <c r="I45" i="15"/>
  <c r="I46" i="15" s="1"/>
  <c r="J45" i="15"/>
  <c r="J46" i="15" s="1"/>
  <c r="J47" i="15" s="1"/>
  <c r="AI45" i="15"/>
  <c r="AI46" i="15" s="1"/>
  <c r="AF45" i="15"/>
  <c r="AF46" i="15" s="1"/>
  <c r="AF47" i="15" s="1"/>
  <c r="X45" i="15"/>
  <c r="X46" i="15" s="1"/>
  <c r="X47" i="15" s="1"/>
  <c r="AD45" i="15"/>
  <c r="AD46" i="15" s="1"/>
  <c r="AD47" i="15" s="1"/>
  <c r="M45" i="15"/>
  <c r="M46" i="15" s="1"/>
  <c r="M47" i="15" s="1"/>
  <c r="Y45" i="15"/>
  <c r="Y46" i="15" s="1"/>
  <c r="Y47" i="15" s="1"/>
  <c r="AH45" i="15"/>
  <c r="AH46" i="15" s="1"/>
  <c r="AH47" i="15" s="1"/>
  <c r="AG45" i="15"/>
  <c r="AG46" i="15" s="1"/>
  <c r="L45" i="15"/>
  <c r="L46" i="15" s="1"/>
  <c r="L47" i="15" s="1"/>
  <c r="AB45" i="15"/>
  <c r="AB46" i="15" s="1"/>
  <c r="N45" i="15"/>
  <c r="N46" i="15" s="1"/>
  <c r="N47" i="15" s="1"/>
  <c r="AA45" i="15"/>
  <c r="AA46" i="15" s="1"/>
  <c r="O45" i="15"/>
  <c r="O46" i="15" s="1"/>
  <c r="O47" i="15" s="1"/>
  <c r="R45" i="15"/>
  <c r="R46" i="15" s="1"/>
  <c r="R47" i="15" s="1"/>
  <c r="AE45" i="15"/>
  <c r="AE46" i="15" s="1"/>
  <c r="AE47" i="15" s="1"/>
  <c r="G45" i="15"/>
  <c r="G46" i="15" s="1"/>
  <c r="G47" i="15" s="1"/>
  <c r="Z45" i="15"/>
  <c r="Z46" i="15" s="1"/>
  <c r="H45" i="15"/>
  <c r="H46" i="15" s="1"/>
  <c r="H47" i="15" s="1"/>
  <c r="Q45" i="15"/>
  <c r="Q46" i="15" s="1"/>
  <c r="Q47" i="15" s="1"/>
  <c r="AC45" i="15"/>
  <c r="AC46" i="15" s="1"/>
  <c r="P45" i="15"/>
  <c r="P46" i="15" s="1"/>
  <c r="P47" i="15" s="1"/>
  <c r="K45" i="15"/>
  <c r="K46" i="15" s="1"/>
  <c r="K47" i="15" s="1"/>
  <c r="W45" i="15"/>
  <c r="W46" i="15" s="1"/>
  <c r="W47" i="15" s="1"/>
  <c r="BA89" i="25" l="1"/>
  <c r="BA90" i="25" s="1"/>
  <c r="AS16" i="13"/>
  <c r="AS17" i="13" s="1"/>
  <c r="AS18" i="13" s="1"/>
  <c r="BA7" i="25"/>
  <c r="BH74" i="26"/>
  <c r="BB64" i="25" s="1"/>
  <c r="BB65" i="25" s="1"/>
  <c r="BB67" i="25" s="1"/>
  <c r="BB68" i="25" s="1"/>
  <c r="H43" i="24"/>
  <c r="H45" i="24" s="1"/>
  <c r="BI62" i="26"/>
  <c r="BI53" i="26"/>
  <c r="BI47" i="26"/>
  <c r="BI60" i="26"/>
  <c r="BI58" i="26"/>
  <c r="BI68" i="26"/>
  <c r="BI70" i="26"/>
  <c r="BI69" i="26"/>
  <c r="BI52" i="26"/>
  <c r="BI64" i="26"/>
  <c r="BI67" i="26"/>
  <c r="BI63" i="26"/>
  <c r="BI56" i="26"/>
  <c r="BI59" i="26"/>
  <c r="BI66" i="26"/>
  <c r="BI65" i="26"/>
  <c r="BI55" i="26"/>
  <c r="BI51" i="26"/>
  <c r="BI49" i="26"/>
  <c r="BI57" i="26"/>
  <c r="BI54" i="26"/>
  <c r="BI48" i="26"/>
  <c r="BI61" i="26"/>
  <c r="BI50" i="26"/>
  <c r="BK72" i="26"/>
  <c r="BK11" i="26"/>
  <c r="BK14" i="26"/>
  <c r="BE17" i="25" s="1"/>
  <c r="BE18" i="25" s="1"/>
  <c r="BK101" i="26"/>
  <c r="BK102" i="26"/>
  <c r="BE82" i="25" s="1"/>
  <c r="BE83" i="25" s="1"/>
  <c r="BK73" i="26"/>
  <c r="BE60" i="25" s="1"/>
  <c r="BE61" i="25" s="1"/>
  <c r="BK44" i="26"/>
  <c r="BK45" i="26"/>
  <c r="BE38" i="25" s="1"/>
  <c r="BE39" i="25" s="1"/>
  <c r="BI127" i="26"/>
  <c r="BI105" i="26"/>
  <c r="BI119" i="26"/>
  <c r="BI123" i="26"/>
  <c r="BI111" i="26"/>
  <c r="BI106" i="26"/>
  <c r="BI124" i="26"/>
  <c r="BI116" i="26"/>
  <c r="BI126" i="26"/>
  <c r="BI121" i="26"/>
  <c r="BI118" i="26"/>
  <c r="BI113" i="26"/>
  <c r="BI120" i="26"/>
  <c r="BI110" i="26"/>
  <c r="BI125" i="26"/>
  <c r="BI107" i="26"/>
  <c r="BI117" i="26"/>
  <c r="BI112" i="26"/>
  <c r="BI109" i="26"/>
  <c r="BI108" i="26"/>
  <c r="BI122" i="26"/>
  <c r="BI115" i="26"/>
  <c r="BI114" i="26"/>
  <c r="BI104" i="26"/>
  <c r="BH103" i="26"/>
  <c r="BB86" i="25" s="1"/>
  <c r="BB87" i="25" s="1"/>
  <c r="BB11" i="25" s="1"/>
  <c r="AS14" i="13"/>
  <c r="AS6" i="18"/>
  <c r="BH18" i="26"/>
  <c r="BI41" i="26"/>
  <c r="BI28" i="26"/>
  <c r="BI31" i="26"/>
  <c r="BI36" i="26"/>
  <c r="BI34" i="26"/>
  <c r="BI30" i="26"/>
  <c r="BI20" i="26"/>
  <c r="BI24" i="26"/>
  <c r="BI23" i="26"/>
  <c r="BI32" i="26"/>
  <c r="BI21" i="26"/>
  <c r="BI42" i="26"/>
  <c r="BI19" i="26"/>
  <c r="BI29" i="26"/>
  <c r="BI27" i="26"/>
  <c r="BI38" i="26"/>
  <c r="BI39" i="26"/>
  <c r="BI40" i="26"/>
  <c r="BI25" i="26"/>
  <c r="BI33" i="26"/>
  <c r="BI37" i="26"/>
  <c r="BI26" i="26"/>
  <c r="BI22" i="26"/>
  <c r="BI35" i="26"/>
  <c r="BJ73" i="26"/>
  <c r="BD60" i="25" s="1"/>
  <c r="BD61" i="25" s="1"/>
  <c r="BJ44" i="26"/>
  <c r="BJ14" i="26"/>
  <c r="BD17" i="25" s="1"/>
  <c r="BD18" i="25" s="1"/>
  <c r="BJ101" i="26"/>
  <c r="BJ102" i="26"/>
  <c r="BD82" i="25" s="1"/>
  <c r="BD83" i="25" s="1"/>
  <c r="BJ72" i="26"/>
  <c r="BJ45" i="26"/>
  <c r="BD38" i="25" s="1"/>
  <c r="BD39" i="25" s="1"/>
  <c r="BJ11" i="26"/>
  <c r="BL3" i="26"/>
  <c r="BF4" i="25"/>
  <c r="AS84" i="14"/>
  <c r="AS87" i="14" s="1"/>
  <c r="AS88" i="14" s="1"/>
  <c r="AS89" i="14" s="1"/>
  <c r="BI83" i="26"/>
  <c r="BI84" i="26"/>
  <c r="BI77" i="26"/>
  <c r="BI87" i="26"/>
  <c r="BI92" i="26"/>
  <c r="BI76" i="26"/>
  <c r="BI96" i="26"/>
  <c r="BI90" i="26"/>
  <c r="BI82" i="26"/>
  <c r="BI95" i="26"/>
  <c r="BI94" i="26"/>
  <c r="BI97" i="26"/>
  <c r="BI85" i="26"/>
  <c r="BI91" i="26"/>
  <c r="BI86" i="26"/>
  <c r="BI75" i="26"/>
  <c r="BI79" i="26"/>
  <c r="BI88" i="26"/>
  <c r="BI93" i="26"/>
  <c r="BI81" i="26"/>
  <c r="BI98" i="26"/>
  <c r="BI80" i="26"/>
  <c r="BI89" i="26"/>
  <c r="BI78" i="26"/>
  <c r="BH46" i="26"/>
  <c r="BB42" i="25" s="1"/>
  <c r="BB43" i="25" s="1"/>
  <c r="AS93" i="25"/>
  <c r="AS94" i="25" s="1"/>
  <c r="AS95" i="25" s="1"/>
  <c r="AS96" i="25" s="1"/>
  <c r="AS97" i="25" s="1"/>
  <c r="AX45" i="25"/>
  <c r="AX46" i="25" s="1"/>
  <c r="AU47" i="25"/>
  <c r="AU48" i="25" s="1"/>
  <c r="AU49" i="25" s="1"/>
  <c r="AU50" i="25" s="1"/>
  <c r="AU51" i="25" s="1"/>
  <c r="AU52" i="25" s="1"/>
  <c r="AU53" i="25" s="1"/>
  <c r="AU55" i="25" s="1"/>
  <c r="AU56" i="25" s="1"/>
  <c r="U57" i="25"/>
  <c r="U8" i="25" s="1"/>
  <c r="AV7" i="25"/>
  <c r="W79" i="25"/>
  <c r="W10" i="25" s="1"/>
  <c r="T57" i="25"/>
  <c r="T8" i="25" s="1"/>
  <c r="AW67" i="25"/>
  <c r="AW68" i="25" s="1"/>
  <c r="AY89" i="25"/>
  <c r="AY90" i="25" s="1"/>
  <c r="AV9" i="25"/>
  <c r="AT47" i="25"/>
  <c r="AT48" i="25" s="1"/>
  <c r="AT49" i="25" s="1"/>
  <c r="AT50" i="25" s="1"/>
  <c r="W101" i="25"/>
  <c r="W12" i="25" s="1"/>
  <c r="AW7" i="25"/>
  <c r="AX89" i="25"/>
  <c r="AX90" i="25" s="1"/>
  <c r="AC76" i="25"/>
  <c r="AC79" i="25" s="1"/>
  <c r="AC10" i="25" s="1"/>
  <c r="AS90" i="25"/>
  <c r="AT11" i="25"/>
  <c r="Y98" i="25"/>
  <c r="Y101" i="25" s="1"/>
  <c r="Y12" i="25" s="1"/>
  <c r="S98" i="25"/>
  <c r="S101" i="25" s="1"/>
  <c r="S12" i="25" s="1"/>
  <c r="AU67" i="25"/>
  <c r="AU69" i="25" s="1"/>
  <c r="AU70" i="25" s="1"/>
  <c r="AQ9" i="25"/>
  <c r="AT67" i="25"/>
  <c r="AT69" i="25" s="1"/>
  <c r="AT70" i="25" s="1"/>
  <c r="AR9" i="25"/>
  <c r="AY7" i="25"/>
  <c r="AY46" i="25"/>
  <c r="AA54" i="25"/>
  <c r="AA57" i="25" s="1"/>
  <c r="AA8" i="25" s="1"/>
  <c r="Y76" i="25"/>
  <c r="Y79" i="25" s="1"/>
  <c r="Y10" i="25" s="1"/>
  <c r="AB97" i="25"/>
  <c r="AB99" i="25" s="1"/>
  <c r="AB100" i="25" s="1"/>
  <c r="BB9" i="25"/>
  <c r="AV11" i="25"/>
  <c r="AY64" i="25"/>
  <c r="AY65" i="25" s="1"/>
  <c r="AY67" i="25" s="1"/>
  <c r="AY68" i="25" s="1"/>
  <c r="BG64" i="25"/>
  <c r="BG65" i="25" s="1"/>
  <c r="BA91" i="25"/>
  <c r="BA92" i="25" s="1"/>
  <c r="BA93" i="25" s="1"/>
  <c r="BA94" i="25" s="1"/>
  <c r="AA98" i="25"/>
  <c r="AA101" i="25" s="1"/>
  <c r="AA12" i="25" s="1"/>
  <c r="AF98" i="25"/>
  <c r="AF101" i="25" s="1"/>
  <c r="AF12" i="25" s="1"/>
  <c r="AZ91" i="25"/>
  <c r="AZ92" i="25" s="1"/>
  <c r="AZ93" i="25" s="1"/>
  <c r="AZ94" i="25" s="1"/>
  <c r="BG45" i="25"/>
  <c r="BG46" i="25" s="1"/>
  <c r="BG7" i="25"/>
  <c r="AW89" i="25"/>
  <c r="AW90" i="25" s="1"/>
  <c r="AW11" i="25"/>
  <c r="AZ67" i="25"/>
  <c r="AZ9" i="25"/>
  <c r="AS9" i="25"/>
  <c r="AS68" i="25"/>
  <c r="AX64" i="25"/>
  <c r="AX65" i="25" s="1"/>
  <c r="AX67" i="25" s="1"/>
  <c r="X101" i="25"/>
  <c r="X12" i="25" s="1"/>
  <c r="BA47" i="25"/>
  <c r="BA48" i="25" s="1"/>
  <c r="BA49" i="25" s="1"/>
  <c r="BA50" i="25" s="1"/>
  <c r="BG89" i="25"/>
  <c r="BG90" i="25" s="1"/>
  <c r="BG11" i="25"/>
  <c r="AZ47" i="25"/>
  <c r="AZ48" i="25" s="1"/>
  <c r="AZ49" i="25" s="1"/>
  <c r="AZ50" i="25" s="1"/>
  <c r="X76" i="25"/>
  <c r="X79" i="25" s="1"/>
  <c r="X10" i="25" s="1"/>
  <c r="BA9" i="25"/>
  <c r="BA67" i="25"/>
  <c r="BA68" i="25" s="1"/>
  <c r="AG55" i="25"/>
  <c r="AG56" i="25" s="1"/>
  <c r="AG54" i="25"/>
  <c r="AK73" i="25"/>
  <c r="AK74" i="25" s="1"/>
  <c r="AK75" i="25" s="1"/>
  <c r="AK77" i="25" s="1"/>
  <c r="AK78" i="25" s="1"/>
  <c r="AN51" i="25"/>
  <c r="AN52" i="25" s="1"/>
  <c r="AN53" i="25" s="1"/>
  <c r="AN55" i="25" s="1"/>
  <c r="AN56" i="25" s="1"/>
  <c r="AB54" i="25"/>
  <c r="AB57" i="25" s="1"/>
  <c r="AB8" i="25" s="1"/>
  <c r="AC98" i="25"/>
  <c r="AC101" i="25" s="1"/>
  <c r="AC12" i="25" s="1"/>
  <c r="AM73" i="25"/>
  <c r="AM74" i="25" s="1"/>
  <c r="AM75" i="25" s="1"/>
  <c r="AM77" i="25" s="1"/>
  <c r="AM78" i="25" s="1"/>
  <c r="AV47" i="25"/>
  <c r="AV48" i="25" s="1"/>
  <c r="AV49" i="25" s="1"/>
  <c r="AV50" i="25" s="1"/>
  <c r="AF54" i="25"/>
  <c r="AF57" i="25" s="1"/>
  <c r="AF8" i="25" s="1"/>
  <c r="AP69" i="25"/>
  <c r="AP70" i="25" s="1"/>
  <c r="AP71" i="25"/>
  <c r="AP72" i="25" s="1"/>
  <c r="AU95" i="25"/>
  <c r="AU96" i="25" s="1"/>
  <c r="AU97" i="25" s="1"/>
  <c r="AQ68" i="25"/>
  <c r="AQ69" i="25"/>
  <c r="AQ70" i="25" s="1"/>
  <c r="AQ71" i="25" s="1"/>
  <c r="AQ72" i="25" s="1"/>
  <c r="AL51" i="25"/>
  <c r="AL52" i="25" s="1"/>
  <c r="AL53" i="25" s="1"/>
  <c r="AL55" i="25" s="1"/>
  <c r="AL56" i="25" s="1"/>
  <c r="AH51" i="25"/>
  <c r="AH52" i="25" s="1"/>
  <c r="AH53" i="25" s="1"/>
  <c r="AH55" i="25" s="1"/>
  <c r="AH56" i="25" s="1"/>
  <c r="AJ95" i="25"/>
  <c r="AJ96" i="25" s="1"/>
  <c r="AJ97" i="25" s="1"/>
  <c r="AJ99" i="25" s="1"/>
  <c r="AJ100" i="25" s="1"/>
  <c r="AG98" i="25"/>
  <c r="AG101" i="25" s="1"/>
  <c r="AG12" i="25" s="1"/>
  <c r="AH73" i="25"/>
  <c r="AH74" i="25" s="1"/>
  <c r="AH75" i="25" s="1"/>
  <c r="AP93" i="25"/>
  <c r="AP94" i="25" s="1"/>
  <c r="AP91" i="25"/>
  <c r="AP92" i="25" s="1"/>
  <c r="AQ47" i="25"/>
  <c r="AQ48" i="25" s="1"/>
  <c r="AQ49" i="25" s="1"/>
  <c r="AQ50" i="25" s="1"/>
  <c r="AW46" i="25"/>
  <c r="AW47" i="25"/>
  <c r="AW48" i="25" s="1"/>
  <c r="AW49" i="25" s="1"/>
  <c r="AW50" i="25" s="1"/>
  <c r="AE76" i="25"/>
  <c r="AE79" i="25" s="1"/>
  <c r="AE10" i="25" s="1"/>
  <c r="Z98" i="25"/>
  <c r="Z101" i="25" s="1"/>
  <c r="Z12" i="25" s="1"/>
  <c r="AY47" i="25"/>
  <c r="AY48" i="25" s="1"/>
  <c r="AY49" i="25" s="1"/>
  <c r="AY50" i="25" s="1"/>
  <c r="AI73" i="25"/>
  <c r="AI74" i="25" s="1"/>
  <c r="AI75" i="25" s="1"/>
  <c r="AI77" i="25" s="1"/>
  <c r="AI78" i="25" s="1"/>
  <c r="AE98" i="25"/>
  <c r="AE101" i="25" s="1"/>
  <c r="AE12" i="25" s="1"/>
  <c r="AH95" i="25"/>
  <c r="AH96" i="25" s="1"/>
  <c r="AH97" i="25" s="1"/>
  <c r="AH99" i="25" s="1"/>
  <c r="AH100" i="25" s="1"/>
  <c r="AK51" i="25"/>
  <c r="AK52" i="25" s="1"/>
  <c r="AK53" i="25" s="1"/>
  <c r="AK55" i="25" s="1"/>
  <c r="AK56" i="25" s="1"/>
  <c r="AL95" i="25"/>
  <c r="AL96" i="25" s="1"/>
  <c r="AL97" i="25" s="1"/>
  <c r="AL99" i="25" s="1"/>
  <c r="AL100" i="25" s="1"/>
  <c r="AJ69" i="25"/>
  <c r="AJ70" i="25" s="1"/>
  <c r="AJ71" i="25" s="1"/>
  <c r="AJ72" i="25" s="1"/>
  <c r="AI95" i="25"/>
  <c r="AI96" i="25" s="1"/>
  <c r="AI97" i="25" s="1"/>
  <c r="AI99" i="25" s="1"/>
  <c r="AI100" i="25" s="1"/>
  <c r="AG73" i="25"/>
  <c r="AG74" i="25" s="1"/>
  <c r="AG75" i="25" s="1"/>
  <c r="AG77" i="25" s="1"/>
  <c r="AG78" i="25" s="1"/>
  <c r="AF73" i="25"/>
  <c r="AF74" i="25" s="1"/>
  <c r="AF75" i="25" s="1"/>
  <c r="AF77" i="25" s="1"/>
  <c r="AF78" i="25" s="1"/>
  <c r="AA76" i="25"/>
  <c r="AA79" i="25" s="1"/>
  <c r="AA10" i="25" s="1"/>
  <c r="AT91" i="25"/>
  <c r="AT92" i="25" s="1"/>
  <c r="AT93" i="25" s="1"/>
  <c r="AT94" i="25" s="1"/>
  <c r="AO95" i="25"/>
  <c r="AO96" i="25" s="1"/>
  <c r="AO97" i="25" s="1"/>
  <c r="AO99" i="25" s="1"/>
  <c r="AO100" i="25" s="1"/>
  <c r="AJ51" i="25"/>
  <c r="AJ52" i="25" s="1"/>
  <c r="AJ53" i="25" s="1"/>
  <c r="AS69" i="25"/>
  <c r="AS70" i="25" s="1"/>
  <c r="AS71" i="25" s="1"/>
  <c r="AS72" i="25" s="1"/>
  <c r="Z54" i="25"/>
  <c r="Z57" i="25" s="1"/>
  <c r="Z8" i="25" s="1"/>
  <c r="AT51" i="25"/>
  <c r="AT52" i="25" s="1"/>
  <c r="AT53" i="25" s="1"/>
  <c r="AT55" i="25" s="1"/>
  <c r="AT56" i="25" s="1"/>
  <c r="AK95" i="25"/>
  <c r="AK96" i="25" s="1"/>
  <c r="AK97" i="25" s="1"/>
  <c r="AK99" i="25" s="1"/>
  <c r="AK100" i="25" s="1"/>
  <c r="AM51" i="25"/>
  <c r="AM52" i="25" s="1"/>
  <c r="AM53" i="25" s="1"/>
  <c r="AM55" i="25" s="1"/>
  <c r="AM56" i="25" s="1"/>
  <c r="AI51" i="25"/>
  <c r="AI52" i="25" s="1"/>
  <c r="AI53" i="25" s="1"/>
  <c r="AI55" i="25" s="1"/>
  <c r="AI56" i="25" s="1"/>
  <c r="AD54" i="25"/>
  <c r="AD57" i="25" s="1"/>
  <c r="AD8" i="25" s="1"/>
  <c r="AE53" i="25"/>
  <c r="AE55" i="25" s="1"/>
  <c r="AE56" i="25" s="1"/>
  <c r="AD98" i="25"/>
  <c r="AD101" i="25" s="1"/>
  <c r="AD12" i="25" s="1"/>
  <c r="AV91" i="25"/>
  <c r="AV92" i="25" s="1"/>
  <c r="AV93" i="25" s="1"/>
  <c r="AV94" i="25" s="1"/>
  <c r="AR95" i="25"/>
  <c r="AR96" i="25" s="1"/>
  <c r="AR97" i="25" s="1"/>
  <c r="AR51" i="25"/>
  <c r="AR52" i="25" s="1"/>
  <c r="AR53" i="25" s="1"/>
  <c r="AR55" i="25" s="1"/>
  <c r="AR56" i="25" s="1"/>
  <c r="AS51" i="25"/>
  <c r="AS52" i="25" s="1"/>
  <c r="AS53" i="25" s="1"/>
  <c r="AS55" i="25" s="1"/>
  <c r="AS56" i="25" s="1"/>
  <c r="AO51" i="25"/>
  <c r="AO52" i="25" s="1"/>
  <c r="AL69" i="25"/>
  <c r="AL70" i="25" s="1"/>
  <c r="AL71" i="25" s="1"/>
  <c r="AL72" i="25" s="1"/>
  <c r="AD73" i="25"/>
  <c r="AD74" i="25" s="1"/>
  <c r="AD75" i="25" s="1"/>
  <c r="AD77" i="25" s="1"/>
  <c r="AD78" i="25" s="1"/>
  <c r="AM95" i="25"/>
  <c r="AM96" i="25" s="1"/>
  <c r="AM97" i="25" s="1"/>
  <c r="AM99" i="25" s="1"/>
  <c r="AM100" i="25" s="1"/>
  <c r="AQ91" i="25"/>
  <c r="AQ92" i="25" s="1"/>
  <c r="AQ93" i="25" s="1"/>
  <c r="AQ94" i="25" s="1"/>
  <c r="AP46" i="25"/>
  <c r="AP49" i="25"/>
  <c r="AP50" i="25" s="1"/>
  <c r="AP47" i="25"/>
  <c r="AP48" i="25" s="1"/>
  <c r="W54" i="25"/>
  <c r="W57" i="25" s="1"/>
  <c r="W8" i="25" s="1"/>
  <c r="AO69" i="25"/>
  <c r="AO70" i="25" s="1"/>
  <c r="AO71" i="25" s="1"/>
  <c r="AO72" i="25" s="1"/>
  <c r="AN90" i="25"/>
  <c r="AN93" i="25"/>
  <c r="AN94" i="25" s="1"/>
  <c r="AN91" i="25"/>
  <c r="AN92" i="25" s="1"/>
  <c r="Z76" i="25"/>
  <c r="Z79" i="25" s="1"/>
  <c r="Z10" i="25" s="1"/>
  <c r="AR69" i="25"/>
  <c r="AR70" i="25" s="1"/>
  <c r="AR71" i="25" s="1"/>
  <c r="AR72" i="25" s="1"/>
  <c r="W33" i="25"/>
  <c r="W36" i="25" s="1"/>
  <c r="W6" i="25" s="1"/>
  <c r="AV69" i="25"/>
  <c r="AV70" i="25" s="1"/>
  <c r="AV71" i="25" s="1"/>
  <c r="AV72" i="25" s="1"/>
  <c r="AN68" i="25"/>
  <c r="AN71" i="25"/>
  <c r="AN72" i="25" s="1"/>
  <c r="AN69" i="25"/>
  <c r="AN70" i="25" s="1"/>
  <c r="AC54" i="25"/>
  <c r="AC57" i="25" s="1"/>
  <c r="AC8" i="25" s="1"/>
  <c r="AR68" i="25"/>
  <c r="AB76" i="25"/>
  <c r="AB79" i="25" s="1"/>
  <c r="AB10" i="25" s="1"/>
  <c r="U98" i="25"/>
  <c r="U101" i="25" s="1"/>
  <c r="U12" i="25" s="1"/>
  <c r="AM19" i="23"/>
  <c r="AM27" i="23"/>
  <c r="AM18" i="23"/>
  <c r="AM21" i="23"/>
  <c r="AM26" i="23"/>
  <c r="AM20" i="23"/>
  <c r="AM25" i="23"/>
  <c r="AM22" i="23"/>
  <c r="AM23" i="23"/>
  <c r="AM30" i="23"/>
  <c r="AM29" i="23"/>
  <c r="AM28" i="23"/>
  <c r="AO21" i="23"/>
  <c r="AO25" i="23"/>
  <c r="AO29" i="23"/>
  <c r="AO28" i="23"/>
  <c r="AO23" i="23"/>
  <c r="AO19" i="23"/>
  <c r="AO27" i="23"/>
  <c r="AO18" i="23"/>
  <c r="AO26" i="23"/>
  <c r="AO22" i="23"/>
  <c r="AO20" i="23"/>
  <c r="AO30" i="23"/>
  <c r="N14" i="23"/>
  <c r="N16" i="23" s="1"/>
  <c r="F43" i="24"/>
  <c r="F45" i="24" s="1"/>
  <c r="F44" i="24"/>
  <c r="F47" i="24" s="1"/>
  <c r="F48" i="24" s="1"/>
  <c r="AK14" i="23"/>
  <c r="AK16" i="23" s="1"/>
  <c r="AW3" i="23"/>
  <c r="E14" i="23"/>
  <c r="E16" i="23" s="1"/>
  <c r="AQ91" i="14"/>
  <c r="AV12" i="14"/>
  <c r="V68" i="24"/>
  <c r="AD44" i="24"/>
  <c r="AD47" i="24" s="1"/>
  <c r="AD48" i="24" s="1"/>
  <c r="AQ58" i="14"/>
  <c r="AQ59" i="14" s="1"/>
  <c r="AQ60" i="14" s="1"/>
  <c r="AR28" i="14"/>
  <c r="AR29" i="14" s="1"/>
  <c r="AR30" i="14" s="1"/>
  <c r="AR31" i="14" s="1"/>
  <c r="AR12" i="13" s="1"/>
  <c r="AR52" i="14"/>
  <c r="AS53" i="14"/>
  <c r="AS54" i="14"/>
  <c r="AS55" i="14" s="1"/>
  <c r="AS56" i="14" s="1"/>
  <c r="AS57" i="14" s="1"/>
  <c r="AP58" i="14"/>
  <c r="AP59" i="14" s="1"/>
  <c r="AP60" i="14" s="1"/>
  <c r="AP62" i="14" s="1"/>
  <c r="AP63" i="14" s="1"/>
  <c r="M110" i="14"/>
  <c r="M111" i="14" s="1"/>
  <c r="M113" i="14" s="1"/>
  <c r="M115" i="14" s="1"/>
  <c r="T110" i="14"/>
  <c r="T111" i="14" s="1"/>
  <c r="T113" i="14" s="1"/>
  <c r="T115" i="14" s="1"/>
  <c r="K42" i="24"/>
  <c r="I110" i="14"/>
  <c r="I111" i="14" s="1"/>
  <c r="I113" i="14" s="1"/>
  <c r="I115" i="14" s="1"/>
  <c r="AS114" i="14"/>
  <c r="AB108" i="14"/>
  <c r="AL19" i="23"/>
  <c r="S10" i="23"/>
  <c r="AP91" i="14"/>
  <c r="AP92" i="14"/>
  <c r="R110" i="14"/>
  <c r="R111" i="14" s="1"/>
  <c r="R113" i="14" s="1"/>
  <c r="R115" i="14" s="1"/>
  <c r="AR87" i="14"/>
  <c r="AR88" i="14" s="1"/>
  <c r="AR114" i="14"/>
  <c r="W108" i="14"/>
  <c r="X108" i="14"/>
  <c r="K110" i="14"/>
  <c r="K111" i="14" s="1"/>
  <c r="K113" i="14" s="1"/>
  <c r="K115" i="14" s="1"/>
  <c r="AL18" i="23"/>
  <c r="AL28" i="23"/>
  <c r="AL20" i="23"/>
  <c r="AL26" i="23"/>
  <c r="AL29" i="23"/>
  <c r="AQ93" i="14"/>
  <c r="AQ94" i="14"/>
  <c r="AQ95" i="14" s="1"/>
  <c r="AN110" i="14"/>
  <c r="AN111" i="14" s="1"/>
  <c r="AN113" i="14" s="1"/>
  <c r="AN115" i="14" s="1"/>
  <c r="AG110" i="14"/>
  <c r="AG111" i="14" s="1"/>
  <c r="AG113" i="14" s="1"/>
  <c r="AG115" i="14" s="1"/>
  <c r="E110" i="14"/>
  <c r="E111" i="14" s="1"/>
  <c r="E113" i="14" s="1"/>
  <c r="E115" i="14" s="1"/>
  <c r="BK46" i="21"/>
  <c r="BK47" i="21" s="1"/>
  <c r="BK48" i="21" s="1"/>
  <c r="AL30" i="23"/>
  <c r="AL22" i="23"/>
  <c r="AL25" i="23"/>
  <c r="AL27" i="23"/>
  <c r="V60" i="24"/>
  <c r="U53" i="24"/>
  <c r="U65" i="24" s="1"/>
  <c r="U70" i="24" s="1"/>
  <c r="U71" i="24" s="1"/>
  <c r="Z110" i="23"/>
  <c r="W14" i="23"/>
  <c r="W16" i="23" s="1"/>
  <c r="T45" i="15"/>
  <c r="T46" i="15" s="1"/>
  <c r="AL23" i="23"/>
  <c r="K14" i="23"/>
  <c r="K16" i="23" s="1"/>
  <c r="AI39" i="24"/>
  <c r="AC10" i="23"/>
  <c r="AC13" i="23" s="1"/>
  <c r="P53" i="24"/>
  <c r="P65" i="24" s="1"/>
  <c r="P69" i="24" s="1"/>
  <c r="AA15" i="23"/>
  <c r="AA26" i="23" s="1"/>
  <c r="AA43" i="24"/>
  <c r="AA45" i="24" s="1"/>
  <c r="AA44" i="24"/>
  <c r="AA47" i="24" s="1"/>
  <c r="AA48" i="24" s="1"/>
  <c r="T57" i="24"/>
  <c r="T59" i="24" s="1"/>
  <c r="T67" i="24" s="1"/>
  <c r="X43" i="21"/>
  <c r="P110" i="23"/>
  <c r="U10" i="23"/>
  <c r="AF14" i="23"/>
  <c r="AF16" i="23" s="1"/>
  <c r="K43" i="24"/>
  <c r="K44" i="24"/>
  <c r="K47" i="24" s="1"/>
  <c r="K48" i="24" s="1"/>
  <c r="AR4" i="13"/>
  <c r="N45" i="24"/>
  <c r="AU76" i="14"/>
  <c r="AU79" i="14" s="1"/>
  <c r="AU81" i="14" s="1"/>
  <c r="AU78" i="14"/>
  <c r="AU77" i="14"/>
  <c r="X26" i="21"/>
  <c r="I13" i="23"/>
  <c r="I15" i="23" s="1"/>
  <c r="AU10" i="14"/>
  <c r="X35" i="21"/>
  <c r="X39" i="21"/>
  <c r="N44" i="24"/>
  <c r="N47" i="24" s="1"/>
  <c r="N48" i="24" s="1"/>
  <c r="H10" i="23"/>
  <c r="H14" i="23" s="1"/>
  <c r="H16" i="23" s="1"/>
  <c r="AG13" i="23"/>
  <c r="AG15" i="23" s="1"/>
  <c r="AG26" i="23" s="1"/>
  <c r="W54" i="24"/>
  <c r="W55" i="24" s="1"/>
  <c r="W56" i="24" s="1"/>
  <c r="W58" i="24" s="1"/>
  <c r="W66" i="24" s="1"/>
  <c r="W51" i="24"/>
  <c r="W49" i="24"/>
  <c r="AH14" i="23"/>
  <c r="AH16" i="23" s="1"/>
  <c r="G10" i="23"/>
  <c r="G14" i="23" s="1"/>
  <c r="G16" i="23" s="1"/>
  <c r="AC43" i="24"/>
  <c r="AC45" i="24" s="1"/>
  <c r="AC44" i="24"/>
  <c r="AC47" i="24" s="1"/>
  <c r="AC48" i="24" s="1"/>
  <c r="AF41" i="24"/>
  <c r="AF42" i="24"/>
  <c r="BG10" i="23"/>
  <c r="BG14" i="23" s="1"/>
  <c r="BG16" i="23" s="1"/>
  <c r="AN15" i="23"/>
  <c r="AN26" i="23" s="1"/>
  <c r="AI142" i="23"/>
  <c r="AI144" i="23" s="1"/>
  <c r="AI9" i="23" s="1"/>
  <c r="Z53" i="24"/>
  <c r="Z65" i="24" s="1"/>
  <c r="AI105" i="23"/>
  <c r="AI107" i="23" s="1"/>
  <c r="AI10" i="23" s="1"/>
  <c r="AF13" i="23"/>
  <c r="P57" i="24"/>
  <c r="P59" i="24" s="1"/>
  <c r="P67" i="24" s="1"/>
  <c r="AV11" i="14"/>
  <c r="AV69" i="14"/>
  <c r="AH43" i="24"/>
  <c r="AH45" i="24" s="1"/>
  <c r="AH44" i="24"/>
  <c r="AH47" i="24" s="1"/>
  <c r="AH48" i="24" s="1"/>
  <c r="X13" i="23"/>
  <c r="X15" i="23" s="1"/>
  <c r="AS4" i="24"/>
  <c r="AS70" i="14"/>
  <c r="AS85" i="14" s="1"/>
  <c r="AR4" i="24"/>
  <c r="AR70" i="14"/>
  <c r="AR85" i="14" s="1"/>
  <c r="AD51" i="24"/>
  <c r="AD54" i="24"/>
  <c r="AD55" i="24" s="1"/>
  <c r="AD56" i="24" s="1"/>
  <c r="AD58" i="24" s="1"/>
  <c r="AD66" i="24" s="1"/>
  <c r="BK53" i="21"/>
  <c r="BK54" i="21" s="1"/>
  <c r="S69" i="24"/>
  <c r="S70" i="24"/>
  <c r="S71" i="24" s="1"/>
  <c r="F110" i="23"/>
  <c r="F10" i="23"/>
  <c r="F13" i="23" s="1"/>
  <c r="F15" i="23" s="1"/>
  <c r="BK43" i="21"/>
  <c r="S55" i="24"/>
  <c r="S56" i="24" s="1"/>
  <c r="S58" i="24" s="1"/>
  <c r="AH13" i="23"/>
  <c r="Q70" i="24"/>
  <c r="Q71" i="24" s="1"/>
  <c r="Q69" i="24"/>
  <c r="Q55" i="24"/>
  <c r="Q56" i="24" s="1"/>
  <c r="Q58" i="24" s="1"/>
  <c r="Z13" i="23"/>
  <c r="Z14" i="23"/>
  <c r="Z16" i="23" s="1"/>
  <c r="H51" i="24"/>
  <c r="H49" i="24"/>
  <c r="T61" i="24"/>
  <c r="T66" i="24"/>
  <c r="R57" i="24"/>
  <c r="R59" i="24" s="1"/>
  <c r="R67" i="24" s="1"/>
  <c r="R70" i="24"/>
  <c r="R71" i="24" s="1"/>
  <c r="R69" i="24"/>
  <c r="Y14" i="23"/>
  <c r="Y16" i="23" s="1"/>
  <c r="AE10" i="23"/>
  <c r="AE110" i="23"/>
  <c r="R66" i="24"/>
  <c r="R61" i="24"/>
  <c r="Y43" i="24"/>
  <c r="Y45" i="24" s="1"/>
  <c r="Y44" i="24"/>
  <c r="Y47" i="24" s="1"/>
  <c r="Y48" i="24" s="1"/>
  <c r="L110" i="23"/>
  <c r="L10" i="23"/>
  <c r="M10" i="23"/>
  <c r="M110" i="23"/>
  <c r="AB14" i="23"/>
  <c r="AB16" i="23" s="1"/>
  <c r="J43" i="24"/>
  <c r="J45" i="24" s="1"/>
  <c r="J44" i="24"/>
  <c r="J47" i="24" s="1"/>
  <c r="J48" i="24" s="1"/>
  <c r="O110" i="23"/>
  <c r="O10" i="23"/>
  <c r="AI41" i="24"/>
  <c r="AI43" i="24" s="1"/>
  <c r="AI42" i="24"/>
  <c r="U55" i="24"/>
  <c r="U56" i="24" s="1"/>
  <c r="U58" i="24" s="1"/>
  <c r="BG49" i="24"/>
  <c r="BG54" i="24"/>
  <c r="BG55" i="24" s="1"/>
  <c r="BG56" i="24" s="1"/>
  <c r="BG58" i="24" s="1"/>
  <c r="BG66" i="24" s="1"/>
  <c r="BG51" i="24"/>
  <c r="G43" i="24"/>
  <c r="G45" i="24" s="1"/>
  <c r="G44" i="24"/>
  <c r="G47" i="24" s="1"/>
  <c r="G48" i="24" s="1"/>
  <c r="T65" i="24"/>
  <c r="AD110" i="23"/>
  <c r="AD10" i="23"/>
  <c r="AD13" i="23" s="1"/>
  <c r="L43" i="24"/>
  <c r="L45" i="24" s="1"/>
  <c r="L44" i="24"/>
  <c r="L47" i="24" s="1"/>
  <c r="L48" i="24" s="1"/>
  <c r="P61" i="24"/>
  <c r="P66" i="24"/>
  <c r="J14" i="23"/>
  <c r="AP97" i="23"/>
  <c r="AR194" i="23"/>
  <c r="AP40" i="24"/>
  <c r="AP41" i="24" s="1"/>
  <c r="AP43" i="24" s="1"/>
  <c r="AN40" i="24"/>
  <c r="AN42" i="24" s="1"/>
  <c r="AQ87" i="23"/>
  <c r="AQ88" i="23" s="1"/>
  <c r="AQ96" i="23" s="1"/>
  <c r="AP96" i="23"/>
  <c r="AP60" i="23"/>
  <c r="AP61" i="23" s="1"/>
  <c r="AP65" i="23" s="1"/>
  <c r="AQ194" i="23"/>
  <c r="AQ91" i="23"/>
  <c r="AQ93" i="23" s="1"/>
  <c r="AR86" i="23"/>
  <c r="AR89" i="23" s="1"/>
  <c r="AV7" i="14"/>
  <c r="AV74" i="14" s="1"/>
  <c r="AV9" i="14"/>
  <c r="AV6" i="14"/>
  <c r="AV73" i="14" s="1"/>
  <c r="AV8" i="14"/>
  <c r="AV5" i="14"/>
  <c r="AV72" i="14" s="1"/>
  <c r="AR157" i="23"/>
  <c r="AU16" i="14"/>
  <c r="AU18" i="14" s="1"/>
  <c r="AU19" i="14" s="1"/>
  <c r="AU21" i="14" s="1"/>
  <c r="AU17" i="14"/>
  <c r="AU5" i="23"/>
  <c r="AT184" i="23"/>
  <c r="AT183" i="23"/>
  <c r="AT185" i="23" s="1"/>
  <c r="AT186" i="23" s="1"/>
  <c r="AU6" i="23"/>
  <c r="AU4" i="23"/>
  <c r="AT113" i="23"/>
  <c r="AT147" i="23"/>
  <c r="AT181" i="23"/>
  <c r="AT76" i="23"/>
  <c r="AT43" i="23"/>
  <c r="AT42" i="23"/>
  <c r="AT41" i="23"/>
  <c r="AT38" i="23"/>
  <c r="AT40" i="23" s="1"/>
  <c r="AS48" i="23"/>
  <c r="AS189" i="23"/>
  <c r="AQ55" i="23"/>
  <c r="AQ54" i="23"/>
  <c r="AS77" i="23"/>
  <c r="AS78" i="23" s="1"/>
  <c r="AS81" i="23"/>
  <c r="AS80" i="23"/>
  <c r="AS79" i="23"/>
  <c r="AQ160" i="23"/>
  <c r="AQ158" i="23"/>
  <c r="AQ159" i="23" s="1"/>
  <c r="AQ162" i="23"/>
  <c r="AQ59" i="23"/>
  <c r="AQ58" i="23"/>
  <c r="AQ57" i="23"/>
  <c r="AP167" i="23"/>
  <c r="AP166" i="23"/>
  <c r="AP168" i="23"/>
  <c r="AS151" i="23"/>
  <c r="AS148" i="23"/>
  <c r="AS149" i="23" s="1"/>
  <c r="AS150" i="23"/>
  <c r="AS152" i="23"/>
  <c r="AP134" i="23"/>
  <c r="AP133" i="23"/>
  <c r="AP132" i="23"/>
  <c r="AP164" i="23"/>
  <c r="AP163" i="23"/>
  <c r="AS114" i="23"/>
  <c r="AS115" i="23" s="1"/>
  <c r="AS118" i="23"/>
  <c r="AS117" i="23"/>
  <c r="AS116" i="23"/>
  <c r="AP130" i="23"/>
  <c r="AP129" i="23"/>
  <c r="AR123" i="23"/>
  <c r="AQ128" i="23"/>
  <c r="AQ126" i="23"/>
  <c r="AQ124" i="23"/>
  <c r="AQ125" i="23" s="1"/>
  <c r="AR51" i="23"/>
  <c r="AR49" i="23"/>
  <c r="AR50" i="23" s="1"/>
  <c r="AR53" i="23"/>
  <c r="Z57" i="24"/>
  <c r="Z59" i="24" s="1"/>
  <c r="Z67" i="24" s="1"/>
  <c r="AE49" i="24"/>
  <c r="AE54" i="24"/>
  <c r="AE51" i="24"/>
  <c r="AK53" i="24"/>
  <c r="AK65" i="24" s="1"/>
  <c r="AT49" i="14"/>
  <c r="AT50" i="14" s="1"/>
  <c r="AQ20" i="22"/>
  <c r="AQ24" i="22" s="1"/>
  <c r="AQ5" i="22" s="1"/>
  <c r="AQ7" i="13" s="1"/>
  <c r="AR33" i="22"/>
  <c r="AR34" i="22" s="1"/>
  <c r="AR36" i="22" s="1"/>
  <c r="AO42" i="24"/>
  <c r="AO41" i="24"/>
  <c r="AO43" i="24" s="1"/>
  <c r="AR15" i="22"/>
  <c r="AR18" i="22" s="1"/>
  <c r="AR19" i="22" s="1"/>
  <c r="AR19" i="24"/>
  <c r="AR20" i="24" s="1"/>
  <c r="AR21" i="24" s="1"/>
  <c r="AR25" i="24" s="1"/>
  <c r="AR27" i="24" s="1"/>
  <c r="AQ25" i="24"/>
  <c r="AQ27" i="24" s="1"/>
  <c r="AQ23" i="24"/>
  <c r="AW3" i="24"/>
  <c r="AT12" i="24"/>
  <c r="AT13" i="24"/>
  <c r="AT70" i="21"/>
  <c r="AU5" i="24"/>
  <c r="AU6" i="24"/>
  <c r="AS14" i="24"/>
  <c r="AS15" i="24" s="1"/>
  <c r="AS18" i="24" s="1"/>
  <c r="AU7" i="24"/>
  <c r="BK74" i="24"/>
  <c r="BK73" i="24"/>
  <c r="BK75" i="24" s="1"/>
  <c r="BI76" i="24"/>
  <c r="BI77" i="24" s="1"/>
  <c r="BI78" i="24" s="1"/>
  <c r="BJ74" i="24"/>
  <c r="BJ73" i="24"/>
  <c r="BJ75" i="24" s="1"/>
  <c r="BH76" i="24"/>
  <c r="BH77" i="24" s="1"/>
  <c r="BH78" i="24" s="1"/>
  <c r="Z66" i="24"/>
  <c r="Z61" i="24"/>
  <c r="X55" i="24"/>
  <c r="X56" i="24" s="1"/>
  <c r="X58" i="24" s="1"/>
  <c r="X53" i="24"/>
  <c r="M51" i="24"/>
  <c r="M54" i="24" s="1"/>
  <c r="M49" i="24"/>
  <c r="AG53" i="24"/>
  <c r="AB51" i="24"/>
  <c r="AB54" i="24" s="1"/>
  <c r="AB49" i="24"/>
  <c r="AG54" i="24"/>
  <c r="O49" i="24"/>
  <c r="O51" i="24"/>
  <c r="O54" i="24" s="1"/>
  <c r="AK54" i="24"/>
  <c r="I51" i="24"/>
  <c r="I54" i="24" s="1"/>
  <c r="I49" i="24"/>
  <c r="V74" i="24"/>
  <c r="V73" i="24"/>
  <c r="V75" i="24" s="1"/>
  <c r="E66" i="24"/>
  <c r="E61" i="24"/>
  <c r="E57" i="24"/>
  <c r="E59" i="24" s="1"/>
  <c r="E69" i="24"/>
  <c r="E70" i="24"/>
  <c r="E71" i="24" s="1"/>
  <c r="AS26" i="21"/>
  <c r="AS4" i="13"/>
  <c r="AS28" i="14"/>
  <c r="AS29" i="14" s="1"/>
  <c r="AS30" i="14" s="1"/>
  <c r="AS31" i="14" s="1"/>
  <c r="AS12" i="13" s="1"/>
  <c r="AU257" i="21"/>
  <c r="AU227" i="21"/>
  <c r="AU238" i="21"/>
  <c r="AU162" i="21"/>
  <c r="AU176" i="21"/>
  <c r="AU8" i="21"/>
  <c r="AU252" i="21"/>
  <c r="AU179" i="21"/>
  <c r="AU299" i="21"/>
  <c r="AU188" i="21"/>
  <c r="AU249" i="21"/>
  <c r="AU302" i="21"/>
  <c r="AU307" i="21"/>
  <c r="AU221" i="21"/>
  <c r="AU223" i="21"/>
  <c r="AU263" i="21"/>
  <c r="AU136" i="21"/>
  <c r="AU265" i="21"/>
  <c r="AU241" i="21"/>
  <c r="AU145" i="21"/>
  <c r="AU273" i="21"/>
  <c r="AU237" i="21"/>
  <c r="AU203" i="21"/>
  <c r="AU220" i="21"/>
  <c r="AU184" i="21"/>
  <c r="AU129" i="21"/>
  <c r="AU209" i="21"/>
  <c r="AU254" i="21"/>
  <c r="AU100" i="21"/>
  <c r="AU109" i="21"/>
  <c r="AU242" i="21"/>
  <c r="AU250" i="21"/>
  <c r="AU119" i="21"/>
  <c r="AU235" i="21"/>
  <c r="AU259" i="21"/>
  <c r="AU192" i="21"/>
  <c r="AU202" i="21"/>
  <c r="AU177" i="21"/>
  <c r="AU96" i="21"/>
  <c r="AU174" i="21"/>
  <c r="AU160" i="21"/>
  <c r="AU211" i="21"/>
  <c r="AU231" i="21"/>
  <c r="AU71" i="21" s="1"/>
  <c r="AU163" i="21"/>
  <c r="AU93" i="21"/>
  <c r="AU123" i="21"/>
  <c r="AU169" i="21"/>
  <c r="AU165" i="21"/>
  <c r="AU150" i="21"/>
  <c r="AU142" i="21"/>
  <c r="AU181" i="21"/>
  <c r="AU253" i="21"/>
  <c r="AU271" i="21"/>
  <c r="AU278" i="21"/>
  <c r="AU208" i="21"/>
  <c r="AU201" i="21"/>
  <c r="AU112" i="21"/>
  <c r="AU293" i="21"/>
  <c r="AU171" i="21"/>
  <c r="AU106" i="21"/>
  <c r="AU303" i="21"/>
  <c r="AU308" i="21"/>
  <c r="AU270" i="21"/>
  <c r="AU277" i="21"/>
  <c r="AU148" i="21"/>
  <c r="AU205" i="21"/>
  <c r="AU236" i="21"/>
  <c r="AU104" i="21"/>
  <c r="AU101" i="21"/>
  <c r="AU288" i="21"/>
  <c r="AU214" i="21"/>
  <c r="AU141" i="21"/>
  <c r="AU260" i="21"/>
  <c r="AU269" i="21"/>
  <c r="AU198" i="21"/>
  <c r="AU292" i="21"/>
  <c r="AU144" i="21"/>
  <c r="AU110" i="21"/>
  <c r="AU133" i="21"/>
  <c r="AU276" i="21"/>
  <c r="AU279" i="21"/>
  <c r="AU246" i="21"/>
  <c r="AU287" i="21"/>
  <c r="AU261" i="21"/>
  <c r="AU258" i="21"/>
  <c r="AU102" i="21"/>
  <c r="AU251" i="21"/>
  <c r="AU131" i="21"/>
  <c r="AU94" i="21"/>
  <c r="AU294" i="21"/>
  <c r="AU275" i="21"/>
  <c r="AU156" i="21"/>
  <c r="AU282" i="21"/>
  <c r="AU118" i="21"/>
  <c r="AU180" i="21"/>
  <c r="AU113" i="21"/>
  <c r="AU126" i="21"/>
  <c r="AU186" i="21"/>
  <c r="AU122" i="21"/>
  <c r="AU304" i="21"/>
  <c r="AU284" i="21"/>
  <c r="AU196" i="21"/>
  <c r="AU283" i="21"/>
  <c r="AU172" i="21"/>
  <c r="AU154" i="21"/>
  <c r="AU247" i="21"/>
  <c r="AU173" i="21"/>
  <c r="AU114" i="21"/>
  <c r="AU255" i="21"/>
  <c r="AU295" i="21"/>
  <c r="AU268" i="21"/>
  <c r="AU167" i="21"/>
  <c r="AU132" i="21"/>
  <c r="AU213" i="21"/>
  <c r="AU137" i="21"/>
  <c r="AU139" i="21"/>
  <c r="AU111" i="21"/>
  <c r="AU159" i="21"/>
  <c r="AU195" i="21"/>
  <c r="AU296" i="21"/>
  <c r="AU175" i="21"/>
  <c r="AU207" i="21"/>
  <c r="AU182" i="21"/>
  <c r="AU206" i="21"/>
  <c r="AU127" i="21"/>
  <c r="AU125" i="21"/>
  <c r="AU121" i="21"/>
  <c r="AU280" i="21"/>
  <c r="AU178" i="21"/>
  <c r="AU155" i="21"/>
  <c r="AU248" i="21"/>
  <c r="AU197" i="21"/>
  <c r="AU199" i="21"/>
  <c r="AU134" i="21"/>
  <c r="AU117" i="21"/>
  <c r="AU200" i="21"/>
  <c r="AU301" i="21"/>
  <c r="AU147" i="21"/>
  <c r="AU264" i="21"/>
  <c r="AU210" i="21"/>
  <c r="AU300" i="21"/>
  <c r="AU266" i="21"/>
  <c r="AU105" i="21"/>
  <c r="AU219" i="21"/>
  <c r="AU115" i="21"/>
  <c r="AU274" i="21"/>
  <c r="AU103" i="21"/>
  <c r="AU152" i="21"/>
  <c r="AU256" i="21"/>
  <c r="AU183" i="21"/>
  <c r="AU143" i="21"/>
  <c r="AU97" i="21"/>
  <c r="AU116" i="21"/>
  <c r="AU128" i="21"/>
  <c r="AU289" i="21"/>
  <c r="AU138" i="21"/>
  <c r="AU130" i="21"/>
  <c r="AU98" i="21"/>
  <c r="AU311" i="21"/>
  <c r="AU86" i="21" s="1"/>
  <c r="AU217" i="21"/>
  <c r="AU291" i="21"/>
  <c r="AU290" i="21"/>
  <c r="AU124" i="21"/>
  <c r="AU226" i="21"/>
  <c r="AU140" i="21"/>
  <c r="AU245" i="21"/>
  <c r="AU222" i="21"/>
  <c r="AU228" i="21"/>
  <c r="AU262" i="21"/>
  <c r="AU204" i="21"/>
  <c r="AU272" i="21"/>
  <c r="AU212" i="21"/>
  <c r="AU234" i="21"/>
  <c r="AU190" i="21"/>
  <c r="AU170" i="21"/>
  <c r="AU107" i="21"/>
  <c r="AU95" i="21"/>
  <c r="AU185" i="21"/>
  <c r="AU166" i="21"/>
  <c r="AU108" i="21"/>
  <c r="AU187" i="21"/>
  <c r="AU99" i="21"/>
  <c r="AU189" i="21"/>
  <c r="AU135" i="21"/>
  <c r="AU168" i="21"/>
  <c r="AU149" i="21"/>
  <c r="AU281" i="21"/>
  <c r="AU153" i="21"/>
  <c r="AU267" i="21"/>
  <c r="AU191" i="21"/>
  <c r="AU120" i="21"/>
  <c r="AU218" i="21"/>
  <c r="AU161" i="21"/>
  <c r="AU164" i="21"/>
  <c r="AU151" i="21"/>
  <c r="AU146" i="21"/>
  <c r="AS17" i="22"/>
  <c r="AS16" i="22"/>
  <c r="AV5" i="18"/>
  <c r="AV4" i="18"/>
  <c r="AV7" i="18"/>
  <c r="AU10" i="18"/>
  <c r="AU17" i="18"/>
  <c r="AU16" i="18"/>
  <c r="AT68" i="21"/>
  <c r="AT66" i="21"/>
  <c r="AT34" i="21"/>
  <c r="AT14" i="21"/>
  <c r="AT11" i="21"/>
  <c r="AT17" i="21"/>
  <c r="AT69" i="21"/>
  <c r="AU3" i="22"/>
  <c r="AU42" i="14"/>
  <c r="AU36" i="14"/>
  <c r="AT77" i="21"/>
  <c r="AT78" i="21"/>
  <c r="AU47" i="14"/>
  <c r="AW3" i="18"/>
  <c r="AW3" i="14"/>
  <c r="AT67" i="21"/>
  <c r="AT83" i="21"/>
  <c r="AT84" i="21"/>
  <c r="AT12" i="18"/>
  <c r="AT14" i="18"/>
  <c r="AT23" i="18" s="1"/>
  <c r="AU48" i="14"/>
  <c r="AT19" i="18"/>
  <c r="AT21" i="18" s="1"/>
  <c r="AT18" i="18"/>
  <c r="AT20" i="18" s="1"/>
  <c r="AT44" i="14"/>
  <c r="AT13" i="13" s="1"/>
  <c r="AT85" i="21"/>
  <c r="AT82" i="21"/>
  <c r="AT7" i="22"/>
  <c r="AT29" i="22"/>
  <c r="AT30" i="22" s="1"/>
  <c r="AT8" i="22"/>
  <c r="AT9" i="22"/>
  <c r="AT27" i="22"/>
  <c r="AT28" i="22"/>
  <c r="AT10" i="22"/>
  <c r="AS31" i="22"/>
  <c r="AS33" i="22" s="1"/>
  <c r="AS34" i="22" s="1"/>
  <c r="AS13" i="22"/>
  <c r="AS14" i="22" s="1"/>
  <c r="AS12" i="22"/>
  <c r="AS11" i="22"/>
  <c r="AQ8" i="15"/>
  <c r="AW5" i="11" s="1"/>
  <c r="AQ9" i="13"/>
  <c r="AQ20" i="15"/>
  <c r="AW11" i="11" s="1"/>
  <c r="AW4" i="11"/>
  <c r="AQ32" i="15"/>
  <c r="AQ33" i="15" s="1"/>
  <c r="AQ34" i="15" s="1"/>
  <c r="AQ35" i="15" s="1"/>
  <c r="AQ30" i="15"/>
  <c r="AQ38" i="15" s="1"/>
  <c r="AQ39" i="15" s="1"/>
  <c r="AQ40" i="15" s="1"/>
  <c r="AQ41" i="15" s="1"/>
  <c r="AQ18" i="15"/>
  <c r="AW10" i="11" s="1"/>
  <c r="AQ14" i="15"/>
  <c r="AW8" i="11" s="1"/>
  <c r="AQ10" i="15"/>
  <c r="AW6" i="11" s="1"/>
  <c r="AQ16" i="15"/>
  <c r="AQ12" i="15"/>
  <c r="AW7" i="11" s="1"/>
  <c r="AV9" i="11"/>
  <c r="AV125" i="11" s="1"/>
  <c r="AP26" i="15"/>
  <c r="AP27" i="15"/>
  <c r="AR35" i="21"/>
  <c r="AR36" i="21" s="1"/>
  <c r="W51" i="21"/>
  <c r="AL53" i="21"/>
  <c r="AL54" i="21" s="1"/>
  <c r="AT13" i="11"/>
  <c r="AT15" i="11" s="1"/>
  <c r="AN23" i="15" s="1"/>
  <c r="AN44" i="15" s="1"/>
  <c r="AR4" i="21" s="1"/>
  <c r="AT12" i="11"/>
  <c r="AT14" i="11" s="1"/>
  <c r="AN22" i="15" s="1"/>
  <c r="AS4" i="21"/>
  <c r="AO45" i="15"/>
  <c r="AO46" i="15" s="1"/>
  <c r="AO47" i="15" s="1"/>
  <c r="Y56" i="21"/>
  <c r="Y51" i="21"/>
  <c r="AJ3" i="18"/>
  <c r="Z57" i="21"/>
  <c r="AJ43" i="21"/>
  <c r="W57" i="21"/>
  <c r="Z51" i="21"/>
  <c r="R49" i="21"/>
  <c r="R50" i="21" s="1"/>
  <c r="M49" i="21"/>
  <c r="M51" i="21" s="1"/>
  <c r="AG46" i="21"/>
  <c r="AG47" i="21" s="1"/>
  <c r="AG48" i="21" s="1"/>
  <c r="AG53" i="21"/>
  <c r="AG54" i="21" s="1"/>
  <c r="AG43" i="21"/>
  <c r="AG39" i="21"/>
  <c r="V55" i="21"/>
  <c r="V57" i="21" s="1"/>
  <c r="AF46" i="21"/>
  <c r="AF47" i="21" s="1"/>
  <c r="AF48" i="21" s="1"/>
  <c r="AF53" i="21"/>
  <c r="AF54" i="21" s="1"/>
  <c r="AF43" i="21"/>
  <c r="AF39" i="21"/>
  <c r="AC49" i="21"/>
  <c r="AC50" i="21" s="1"/>
  <c r="R55" i="21"/>
  <c r="R57" i="21" s="1"/>
  <c r="AH46" i="21"/>
  <c r="AH47" i="21" s="1"/>
  <c r="AH48" i="21" s="1"/>
  <c r="AH53" i="21"/>
  <c r="AH54" i="21" s="1"/>
  <c r="AH43" i="21"/>
  <c r="AH39" i="21"/>
  <c r="T55" i="21"/>
  <c r="T57" i="21" s="1"/>
  <c r="T49" i="21"/>
  <c r="T51" i="21" s="1"/>
  <c r="Q55" i="21"/>
  <c r="Q57" i="21" s="1"/>
  <c r="M55" i="21"/>
  <c r="M56" i="21" s="1"/>
  <c r="V49" i="21"/>
  <c r="V51" i="21" s="1"/>
  <c r="AL46" i="21"/>
  <c r="AL39" i="21"/>
  <c r="AL43" i="21"/>
  <c r="Q49" i="21"/>
  <c r="Q50" i="21" s="1"/>
  <c r="AA49" i="21"/>
  <c r="AA50" i="21" s="1"/>
  <c r="K49" i="21"/>
  <c r="K51" i="21" s="1"/>
  <c r="AA55" i="21"/>
  <c r="AA56" i="21" s="1"/>
  <c r="K55" i="21"/>
  <c r="K57" i="21" s="1"/>
  <c r="AK46" i="21"/>
  <c r="AK47" i="21" s="1"/>
  <c r="AK48" i="21" s="1"/>
  <c r="AK39" i="21"/>
  <c r="AK43" i="21"/>
  <c r="U49" i="21"/>
  <c r="U51" i="21" s="1"/>
  <c r="S55" i="21"/>
  <c r="S57" i="21" s="1"/>
  <c r="P55" i="21"/>
  <c r="P56" i="21" s="1"/>
  <c r="U55" i="21"/>
  <c r="U56" i="21" s="1"/>
  <c r="O55" i="21"/>
  <c r="O57" i="21" s="1"/>
  <c r="S49" i="21"/>
  <c r="S51" i="21" s="1"/>
  <c r="P49" i="21"/>
  <c r="P51" i="21" s="1"/>
  <c r="AK55" i="21"/>
  <c r="AK57" i="21" s="1"/>
  <c r="AD55" i="21"/>
  <c r="AD56" i="21" s="1"/>
  <c r="N55" i="21"/>
  <c r="N56" i="21" s="1"/>
  <c r="O49" i="21"/>
  <c r="O51" i="21" s="1"/>
  <c r="AD49" i="21"/>
  <c r="AD51" i="21" s="1"/>
  <c r="N49" i="21"/>
  <c r="N51" i="21" s="1"/>
  <c r="AE55" i="21"/>
  <c r="AE56" i="21" s="1"/>
  <c r="AJ53" i="21"/>
  <c r="AJ54" i="21" s="1"/>
  <c r="AJ46" i="21"/>
  <c r="AE49" i="21"/>
  <c r="AE50" i="21" s="1"/>
  <c r="AI46" i="21"/>
  <c r="AI47" i="21" s="1"/>
  <c r="AI48" i="21" s="1"/>
  <c r="AI53" i="21"/>
  <c r="AI54" i="21" s="1"/>
  <c r="AI39" i="21"/>
  <c r="AI43" i="21"/>
  <c r="L55" i="21"/>
  <c r="L57" i="21" s="1"/>
  <c r="AB55" i="21"/>
  <c r="AB57" i="21" s="1"/>
  <c r="L49" i="21"/>
  <c r="L50" i="21" s="1"/>
  <c r="AB49" i="21"/>
  <c r="AB51" i="21" s="1"/>
  <c r="AC55" i="21"/>
  <c r="AC56" i="21" s="1"/>
  <c r="AM46" i="21"/>
  <c r="AM47" i="21" s="1"/>
  <c r="AM48" i="21" s="1"/>
  <c r="AM39" i="21"/>
  <c r="AM43" i="21"/>
  <c r="AM55" i="21"/>
  <c r="AM57" i="21" s="1"/>
  <c r="AJ36" i="21"/>
  <c r="AC47" i="15"/>
  <c r="AA47" i="15"/>
  <c r="Z47" i="15"/>
  <c r="AB47" i="15"/>
  <c r="I47" i="15"/>
  <c r="AI47" i="15"/>
  <c r="AG47" i="15"/>
  <c r="BB89" i="25" l="1"/>
  <c r="BB90" i="25" s="1"/>
  <c r="AT16" i="13"/>
  <c r="AT17" i="13" s="1"/>
  <c r="AT18" i="13" s="1"/>
  <c r="BK6" i="26"/>
  <c r="BE40" i="25"/>
  <c r="BE41" i="25" s="1"/>
  <c r="BJ6" i="26"/>
  <c r="BD40" i="25"/>
  <c r="BD41" i="25" s="1"/>
  <c r="BK7" i="26"/>
  <c r="BE62" i="25"/>
  <c r="BE63" i="25" s="1"/>
  <c r="BJ8" i="26"/>
  <c r="BD84" i="25"/>
  <c r="BD85" i="25" s="1"/>
  <c r="BI18" i="26"/>
  <c r="BE19" i="25"/>
  <c r="BE20" i="25" s="1"/>
  <c r="BK5" i="26"/>
  <c r="BJ5" i="26"/>
  <c r="BD19" i="25"/>
  <c r="BD20" i="25" s="1"/>
  <c r="AT14" i="13"/>
  <c r="AT6" i="18"/>
  <c r="BJ7" i="26"/>
  <c r="BD62" i="25"/>
  <c r="BD63" i="25" s="1"/>
  <c r="BI103" i="26"/>
  <c r="BC86" i="25" s="1"/>
  <c r="BC87" i="25" s="1"/>
  <c r="AX47" i="25"/>
  <c r="AX48" i="25" s="1"/>
  <c r="AX49" i="25" s="1"/>
  <c r="AX50" i="25" s="1"/>
  <c r="AX51" i="25" s="1"/>
  <c r="AX52" i="25" s="1"/>
  <c r="AX53" i="25" s="1"/>
  <c r="BI74" i="26"/>
  <c r="BC64" i="25" s="1"/>
  <c r="BC65" i="25" s="1"/>
  <c r="BB45" i="25"/>
  <c r="BB46" i="25" s="1"/>
  <c r="BB7" i="25"/>
  <c r="BI46" i="26"/>
  <c r="BC42" i="25" s="1"/>
  <c r="BC43" i="25" s="1"/>
  <c r="AO32" i="23"/>
  <c r="AO33" i="23" s="1"/>
  <c r="BK8" i="26"/>
  <c r="BE84" i="25"/>
  <c r="BE85" i="25" s="1"/>
  <c r="BF14" i="25"/>
  <c r="BL4" i="26" s="1"/>
  <c r="AK15" i="23"/>
  <c r="AK30" i="23" s="1"/>
  <c r="AW69" i="25"/>
  <c r="AW70" i="25" s="1"/>
  <c r="AW71" i="25" s="1"/>
  <c r="AW72" i="25" s="1"/>
  <c r="AW73" i="25" s="1"/>
  <c r="AW74" i="25" s="1"/>
  <c r="AW75" i="25" s="1"/>
  <c r="AW77" i="25" s="1"/>
  <c r="AW78" i="25" s="1"/>
  <c r="AY91" i="25"/>
  <c r="AY92" i="25" s="1"/>
  <c r="AY93" i="25" s="1"/>
  <c r="AY94" i="25" s="1"/>
  <c r="AG57" i="25"/>
  <c r="AG8" i="25" s="1"/>
  <c r="AU68" i="25"/>
  <c r="AY9" i="25"/>
  <c r="AT68" i="25"/>
  <c r="AX91" i="25"/>
  <c r="AX92" i="25" s="1"/>
  <c r="AX93" i="25" s="1"/>
  <c r="AX94" i="25" s="1"/>
  <c r="AX95" i="25" s="1"/>
  <c r="AX96" i="25" s="1"/>
  <c r="AU71" i="25"/>
  <c r="AU72" i="25" s="1"/>
  <c r="AU73" i="25" s="1"/>
  <c r="AU74" i="25" s="1"/>
  <c r="AU75" i="25" s="1"/>
  <c r="AU77" i="25" s="1"/>
  <c r="AU78" i="25" s="1"/>
  <c r="AK98" i="25"/>
  <c r="AK101" i="25" s="1"/>
  <c r="AK12" i="25" s="1"/>
  <c r="AH98" i="25"/>
  <c r="AH101" i="25" s="1"/>
  <c r="AH12" i="25" s="1"/>
  <c r="AT71" i="25"/>
  <c r="AT72" i="25" s="1"/>
  <c r="AT73" i="25" s="1"/>
  <c r="AT74" i="25" s="1"/>
  <c r="AT75" i="25" s="1"/>
  <c r="AF76" i="25"/>
  <c r="AF79" i="25" s="1"/>
  <c r="AF10" i="25" s="1"/>
  <c r="AX68" i="25"/>
  <c r="AX9" i="25"/>
  <c r="AI76" i="25"/>
  <c r="AI79" i="25" s="1"/>
  <c r="AI10" i="25" s="1"/>
  <c r="AJ55" i="25"/>
  <c r="AJ56" i="25" s="1"/>
  <c r="AJ54" i="25"/>
  <c r="AS99" i="25"/>
  <c r="AS100" i="25" s="1"/>
  <c r="AS98" i="25"/>
  <c r="AZ69" i="25"/>
  <c r="AZ70" i="25" s="1"/>
  <c r="AZ71" i="25" s="1"/>
  <c r="AZ72" i="25" s="1"/>
  <c r="BA95" i="25"/>
  <c r="BA96" i="25" s="1"/>
  <c r="BA97" i="25" s="1"/>
  <c r="BA99" i="25" s="1"/>
  <c r="BA100" i="25" s="1"/>
  <c r="BG91" i="25"/>
  <c r="BG92" i="25" s="1"/>
  <c r="BG93" i="25" s="1"/>
  <c r="BG94" i="25" s="1"/>
  <c r="BG67" i="25"/>
  <c r="BG9" i="25"/>
  <c r="AO53" i="25"/>
  <c r="AO55" i="25" s="1"/>
  <c r="AO56" i="25" s="1"/>
  <c r="AH54" i="25"/>
  <c r="AH57" i="25" s="1"/>
  <c r="AH8" i="25" s="1"/>
  <c r="AK76" i="25"/>
  <c r="AK79" i="25" s="1"/>
  <c r="AK10" i="25" s="1"/>
  <c r="BA51" i="25"/>
  <c r="BA52" i="25" s="1"/>
  <c r="BA53" i="25" s="1"/>
  <c r="BA55" i="25" s="1"/>
  <c r="BA56" i="25" s="1"/>
  <c r="BB69" i="25"/>
  <c r="BB70" i="25" s="1"/>
  <c r="BB71" i="25" s="1"/>
  <c r="BB72" i="25" s="1"/>
  <c r="BA69" i="25"/>
  <c r="BA70" i="25" s="1"/>
  <c r="BA71" i="25" s="1"/>
  <c r="BA72" i="25" s="1"/>
  <c r="AZ51" i="25"/>
  <c r="AZ52" i="25" s="1"/>
  <c r="AZ53" i="25" s="1"/>
  <c r="AZ55" i="25" s="1"/>
  <c r="AZ56" i="25" s="1"/>
  <c r="AW91" i="25"/>
  <c r="AW92" i="25" s="1"/>
  <c r="AW93" i="25" s="1"/>
  <c r="AW94" i="25" s="1"/>
  <c r="AW95" i="25" s="1"/>
  <c r="AW96" i="25" s="1"/>
  <c r="AW97" i="25" s="1"/>
  <c r="AW99" i="25" s="1"/>
  <c r="AW100" i="25" s="1"/>
  <c r="AM98" i="25"/>
  <c r="AM101" i="25" s="1"/>
  <c r="AM12" i="25" s="1"/>
  <c r="AL54" i="25"/>
  <c r="AL57" i="25" s="1"/>
  <c r="AL8" i="25" s="1"/>
  <c r="BB91" i="25"/>
  <c r="BB92" i="25" s="1"/>
  <c r="BB93" i="25" s="1"/>
  <c r="BB94" i="25" s="1"/>
  <c r="AZ68" i="25"/>
  <c r="BG47" i="25"/>
  <c r="BG48" i="25" s="1"/>
  <c r="BG49" i="25" s="1"/>
  <c r="BG50" i="25" s="1"/>
  <c r="AZ95" i="25"/>
  <c r="AZ96" i="25" s="1"/>
  <c r="AZ97" i="25" s="1"/>
  <c r="AB98" i="25"/>
  <c r="AB101" i="25" s="1"/>
  <c r="AB12" i="25" s="1"/>
  <c r="AR99" i="25"/>
  <c r="AR100" i="25" s="1"/>
  <c r="AR98" i="25"/>
  <c r="AU99" i="25"/>
  <c r="AU100" i="25" s="1"/>
  <c r="AU98" i="25"/>
  <c r="AH77" i="25"/>
  <c r="AH78" i="25" s="1"/>
  <c r="AH76" i="25"/>
  <c r="AI98" i="25"/>
  <c r="AI101" i="25" s="1"/>
  <c r="AI12" i="25" s="1"/>
  <c r="AJ98" i="25"/>
  <c r="AJ101" i="25" s="1"/>
  <c r="AJ12" i="25" s="1"/>
  <c r="AY51" i="25"/>
  <c r="AY52" i="25" s="1"/>
  <c r="AY53" i="25" s="1"/>
  <c r="AY55" i="25" s="1"/>
  <c r="AY56" i="25" s="1"/>
  <c r="AN95" i="25"/>
  <c r="AN96" i="25" s="1"/>
  <c r="AN97" i="25" s="1"/>
  <c r="AN99" i="25" s="1"/>
  <c r="AN100" i="25" s="1"/>
  <c r="AQ95" i="25"/>
  <c r="AQ96" i="25" s="1"/>
  <c r="AS73" i="25"/>
  <c r="AS74" i="25" s="1"/>
  <c r="AJ73" i="25"/>
  <c r="AJ74" i="25" s="1"/>
  <c r="AJ75" i="25" s="1"/>
  <c r="AJ77" i="25" s="1"/>
  <c r="AJ78" i="25" s="1"/>
  <c r="AU54" i="25"/>
  <c r="AU57" i="25" s="1"/>
  <c r="AU8" i="25" s="1"/>
  <c r="AS54" i="25"/>
  <c r="AS57" i="25" s="1"/>
  <c r="AS8" i="25" s="1"/>
  <c r="AY95" i="25"/>
  <c r="AY96" i="25" s="1"/>
  <c r="AY97" i="25" s="1"/>
  <c r="AY99" i="25" s="1"/>
  <c r="AY100" i="25" s="1"/>
  <c r="AX69" i="25"/>
  <c r="AX70" i="25" s="1"/>
  <c r="AX71" i="25" s="1"/>
  <c r="AX72" i="25" s="1"/>
  <c r="AV95" i="25"/>
  <c r="AV96" i="25" s="1"/>
  <c r="AW51" i="25"/>
  <c r="AW52" i="25" s="1"/>
  <c r="AW53" i="25" s="1"/>
  <c r="AW55" i="25" s="1"/>
  <c r="AW56" i="25" s="1"/>
  <c r="AP73" i="25"/>
  <c r="AP74" i="25" s="1"/>
  <c r="AP75" i="25" s="1"/>
  <c r="AP77" i="25" s="1"/>
  <c r="AP78" i="25" s="1"/>
  <c r="AD76" i="25"/>
  <c r="AD79" i="25" s="1"/>
  <c r="AD10" i="25" s="1"/>
  <c r="AI54" i="25"/>
  <c r="AI57" i="25" s="1"/>
  <c r="AI8" i="25" s="1"/>
  <c r="AO98" i="25"/>
  <c r="AO101" i="25" s="1"/>
  <c r="AO12" i="25" s="1"/>
  <c r="AL98" i="25"/>
  <c r="AL101" i="25" s="1"/>
  <c r="AL12" i="25" s="1"/>
  <c r="AN73" i="25"/>
  <c r="AN74" i="25" s="1"/>
  <c r="AN75" i="25" s="1"/>
  <c r="AN77" i="25" s="1"/>
  <c r="AN78" i="25" s="1"/>
  <c r="AQ51" i="25"/>
  <c r="AQ52" i="25" s="1"/>
  <c r="AQ53" i="25" s="1"/>
  <c r="AQ55" i="25" s="1"/>
  <c r="AQ56" i="25" s="1"/>
  <c r="AN54" i="25"/>
  <c r="AN57" i="25" s="1"/>
  <c r="AN8" i="25" s="1"/>
  <c r="AO73" i="25"/>
  <c r="AO74" i="25" s="1"/>
  <c r="AO75" i="25" s="1"/>
  <c r="AT95" i="25"/>
  <c r="AT96" i="25" s="1"/>
  <c r="AT97" i="25" s="1"/>
  <c r="AT99" i="25" s="1"/>
  <c r="AT100" i="25" s="1"/>
  <c r="AK54" i="25"/>
  <c r="AK57" i="25" s="1"/>
  <c r="AK8" i="25" s="1"/>
  <c r="AY69" i="25"/>
  <c r="AY70" i="25" s="1"/>
  <c r="AY71" i="25" s="1"/>
  <c r="AY72" i="25" s="1"/>
  <c r="AR54" i="25"/>
  <c r="AR57" i="25" s="1"/>
  <c r="AR8" i="25" s="1"/>
  <c r="AM54" i="25"/>
  <c r="AM57" i="25" s="1"/>
  <c r="AM8" i="25" s="1"/>
  <c r="AP95" i="25"/>
  <c r="AP96" i="25" s="1"/>
  <c r="AP97" i="25" s="1"/>
  <c r="AP99" i="25" s="1"/>
  <c r="AP100" i="25" s="1"/>
  <c r="AQ73" i="25"/>
  <c r="AQ74" i="25" s="1"/>
  <c r="AQ75" i="25" s="1"/>
  <c r="AQ77" i="25" s="1"/>
  <c r="AQ78" i="25" s="1"/>
  <c r="AV51" i="25"/>
  <c r="AV52" i="25" s="1"/>
  <c r="AV73" i="25"/>
  <c r="AV74" i="25" s="1"/>
  <c r="AV75" i="25" s="1"/>
  <c r="AV77" i="25" s="1"/>
  <c r="AV78" i="25" s="1"/>
  <c r="AL73" i="25"/>
  <c r="AL74" i="25" s="1"/>
  <c r="AL75" i="25" s="1"/>
  <c r="AL77" i="25" s="1"/>
  <c r="AL78" i="25" s="1"/>
  <c r="AR73" i="25"/>
  <c r="AR74" i="25" s="1"/>
  <c r="AR75" i="25" s="1"/>
  <c r="AR77" i="25" s="1"/>
  <c r="AR78" i="25" s="1"/>
  <c r="AP51" i="25"/>
  <c r="AP52" i="25" s="1"/>
  <c r="AP53" i="25" s="1"/>
  <c r="AP55" i="25" s="1"/>
  <c r="AP56" i="25" s="1"/>
  <c r="AT54" i="25"/>
  <c r="AT57" i="25" s="1"/>
  <c r="AT8" i="25" s="1"/>
  <c r="AG76" i="25"/>
  <c r="AG79" i="25" s="1"/>
  <c r="AG10" i="25" s="1"/>
  <c r="AM76" i="25"/>
  <c r="AM79" i="25" s="1"/>
  <c r="AM10" i="25" s="1"/>
  <c r="AE54" i="25"/>
  <c r="AE57" i="25" s="1"/>
  <c r="AE8" i="25" s="1"/>
  <c r="F51" i="24"/>
  <c r="F54" i="24" s="1"/>
  <c r="F49" i="24"/>
  <c r="N32" i="23"/>
  <c r="N33" i="23"/>
  <c r="F18" i="23"/>
  <c r="F22" i="23"/>
  <c r="F30" i="23"/>
  <c r="F27" i="23"/>
  <c r="F29" i="23"/>
  <c r="F26" i="23"/>
  <c r="F28" i="23"/>
  <c r="F23" i="23"/>
  <c r="F25" i="23"/>
  <c r="F20" i="23"/>
  <c r="F21" i="23"/>
  <c r="F19" i="23"/>
  <c r="AM32" i="23"/>
  <c r="AM33" i="23" s="1"/>
  <c r="M14" i="23"/>
  <c r="M16" i="23" s="1"/>
  <c r="M13" i="23"/>
  <c r="AK29" i="23"/>
  <c r="AK28" i="23"/>
  <c r="AX3" i="23"/>
  <c r="E15" i="23"/>
  <c r="E30" i="23" s="1"/>
  <c r="AC14" i="23"/>
  <c r="AC16" i="23" s="1"/>
  <c r="P70" i="24"/>
  <c r="P71" i="24" s="1"/>
  <c r="W61" i="24"/>
  <c r="AD49" i="24"/>
  <c r="AD53" i="24" s="1"/>
  <c r="AQ62" i="14"/>
  <c r="AQ63" i="14" s="1"/>
  <c r="AQ61" i="14"/>
  <c r="AW12" i="14"/>
  <c r="AS58" i="14"/>
  <c r="AS59" i="14" s="1"/>
  <c r="AS60" i="14" s="1"/>
  <c r="AS62" i="14" s="1"/>
  <c r="AS63" i="14" s="1"/>
  <c r="BK49" i="21"/>
  <c r="BK51" i="21" s="1"/>
  <c r="AP61" i="14"/>
  <c r="AP64" i="14" s="1"/>
  <c r="AP65" i="14" s="1"/>
  <c r="AR53" i="14"/>
  <c r="AR54" i="14"/>
  <c r="AR55" i="14" s="1"/>
  <c r="AR56" i="14" s="1"/>
  <c r="AR57" i="14" s="1"/>
  <c r="T47" i="15"/>
  <c r="AL32" i="23"/>
  <c r="AL33" i="23" s="1"/>
  <c r="P62" i="24"/>
  <c r="P9" i="24" s="1"/>
  <c r="X110" i="14"/>
  <c r="X111" i="14" s="1"/>
  <c r="X113" i="14" s="1"/>
  <c r="X115" i="14" s="1"/>
  <c r="W110" i="14"/>
  <c r="W111" i="14" s="1"/>
  <c r="W113" i="14" s="1"/>
  <c r="W115" i="14" s="1"/>
  <c r="K45" i="24"/>
  <c r="K54" i="24" s="1"/>
  <c r="K55" i="24" s="1"/>
  <c r="K56" i="24" s="1"/>
  <c r="K58" i="24" s="1"/>
  <c r="AQ96" i="14"/>
  <c r="AQ97" i="14" s="1"/>
  <c r="AS90" i="14"/>
  <c r="AS92" i="14" s="1"/>
  <c r="AR90" i="14"/>
  <c r="AR89" i="14"/>
  <c r="AP94" i="14"/>
  <c r="AP95" i="14" s="1"/>
  <c r="AP93" i="14"/>
  <c r="AB110" i="14"/>
  <c r="AB111" i="14" s="1"/>
  <c r="AB113" i="14" s="1"/>
  <c r="AB115" i="14" s="1"/>
  <c r="U69" i="24"/>
  <c r="U72" i="24" s="1"/>
  <c r="U73" i="24" s="1"/>
  <c r="U75" i="24" s="1"/>
  <c r="AG20" i="23"/>
  <c r="AN27" i="23"/>
  <c r="W57" i="24"/>
  <c r="W59" i="24" s="1"/>
  <c r="W67" i="24" s="1"/>
  <c r="W68" i="24" s="1"/>
  <c r="AA27" i="23"/>
  <c r="AA29" i="23"/>
  <c r="AA19" i="23"/>
  <c r="AA21" i="23"/>
  <c r="AA30" i="23"/>
  <c r="AA20" i="23"/>
  <c r="AA18" i="23"/>
  <c r="AA22" i="23"/>
  <c r="W15" i="23"/>
  <c r="AA25" i="23"/>
  <c r="P60" i="24"/>
  <c r="AA28" i="23"/>
  <c r="AG18" i="23"/>
  <c r="AA23" i="23"/>
  <c r="K15" i="23"/>
  <c r="T60" i="24"/>
  <c r="H13" i="23"/>
  <c r="H15" i="23" s="1"/>
  <c r="AF15" i="23"/>
  <c r="AF20" i="23" s="1"/>
  <c r="AA49" i="24"/>
  <c r="AA51" i="24"/>
  <c r="N51" i="24"/>
  <c r="N54" i="24" s="1"/>
  <c r="N55" i="24" s="1"/>
  <c r="N56" i="24" s="1"/>
  <c r="N58" i="24" s="1"/>
  <c r="AG29" i="23"/>
  <c r="G13" i="23"/>
  <c r="G15" i="23" s="1"/>
  <c r="AN22" i="23"/>
  <c r="AN18" i="23"/>
  <c r="AN23" i="23"/>
  <c r="AV3" i="21"/>
  <c r="AV7" i="21" s="1"/>
  <c r="AV99" i="21" s="1"/>
  <c r="AR3" i="15"/>
  <c r="AR6" i="15" s="1"/>
  <c r="AR30" i="15" s="1"/>
  <c r="AR38" i="15" s="1"/>
  <c r="AR39" i="15" s="1"/>
  <c r="AR40" i="15" s="1"/>
  <c r="AR41" i="15" s="1"/>
  <c r="AD61" i="24"/>
  <c r="AR6" i="13"/>
  <c r="AX3" i="11" s="1"/>
  <c r="AG19" i="23"/>
  <c r="BG13" i="23"/>
  <c r="BG15" i="23" s="1"/>
  <c r="R72" i="24"/>
  <c r="R74" i="24" s="1"/>
  <c r="R76" i="24" s="1"/>
  <c r="R77" i="24" s="1"/>
  <c r="AG28" i="23"/>
  <c r="U57" i="24"/>
  <c r="U59" i="24" s="1"/>
  <c r="U67" i="24" s="1"/>
  <c r="T68" i="24"/>
  <c r="AN19" i="23"/>
  <c r="AN28" i="23"/>
  <c r="N49" i="24"/>
  <c r="AN20" i="23"/>
  <c r="AN25" i="23"/>
  <c r="AG30" i="23"/>
  <c r="AN29" i="23"/>
  <c r="AH15" i="23"/>
  <c r="AH28" i="23" s="1"/>
  <c r="AN30" i="23"/>
  <c r="X36" i="21"/>
  <c r="X47" i="21" s="1"/>
  <c r="X48" i="21" s="1"/>
  <c r="X53" i="21"/>
  <c r="X54" i="21" s="1"/>
  <c r="AI44" i="24"/>
  <c r="AI47" i="24" s="1"/>
  <c r="AI48" i="24" s="1"/>
  <c r="AG21" i="23"/>
  <c r="BK55" i="21"/>
  <c r="BK57" i="21" s="1"/>
  <c r="W53" i="24"/>
  <c r="W65" i="24" s="1"/>
  <c r="AV78" i="14"/>
  <c r="AV77" i="14"/>
  <c r="AV76" i="14"/>
  <c r="AV79" i="14" s="1"/>
  <c r="AV81" i="14" s="1"/>
  <c r="AN21" i="23"/>
  <c r="AP98" i="23"/>
  <c r="AP99" i="23" s="1"/>
  <c r="AP103" i="23" s="1"/>
  <c r="AG27" i="23"/>
  <c r="AG23" i="23"/>
  <c r="AV10" i="14"/>
  <c r="AG25" i="23"/>
  <c r="AG22" i="23"/>
  <c r="AF43" i="24"/>
  <c r="AF45" i="24" s="1"/>
  <c r="AF44" i="24"/>
  <c r="AF47" i="24" s="1"/>
  <c r="AF48" i="24" s="1"/>
  <c r="AC51" i="24"/>
  <c r="AC49" i="24"/>
  <c r="AC54" i="24"/>
  <c r="BG57" i="24"/>
  <c r="BG59" i="24" s="1"/>
  <c r="BG67" i="24" s="1"/>
  <c r="BG68" i="24" s="1"/>
  <c r="BG61" i="24"/>
  <c r="AD57" i="24"/>
  <c r="AD59" i="24" s="1"/>
  <c r="AD67" i="24" s="1"/>
  <c r="AD68" i="24" s="1"/>
  <c r="X21" i="23"/>
  <c r="X23" i="23"/>
  <c r="X18" i="23"/>
  <c r="X27" i="23"/>
  <c r="X29" i="23"/>
  <c r="X26" i="23"/>
  <c r="X28" i="23"/>
  <c r="X25" i="23"/>
  <c r="X22" i="23"/>
  <c r="X30" i="23"/>
  <c r="X20" i="23"/>
  <c r="X19" i="23"/>
  <c r="AI14" i="23"/>
  <c r="AI16" i="23" s="1"/>
  <c r="AI13" i="23"/>
  <c r="AW11" i="14"/>
  <c r="AW69" i="14"/>
  <c r="AI110" i="23"/>
  <c r="AH51" i="24"/>
  <c r="AH54" i="24" s="1"/>
  <c r="AH49" i="24"/>
  <c r="Z15" i="23"/>
  <c r="Z23" i="23" s="1"/>
  <c r="Q57" i="24"/>
  <c r="Q59" i="24" s="1"/>
  <c r="Q72" i="24"/>
  <c r="Q74" i="24" s="1"/>
  <c r="Q76" i="24" s="1"/>
  <c r="Q77" i="24" s="1"/>
  <c r="AT14" i="14"/>
  <c r="AT25" i="14" s="1"/>
  <c r="AT71" i="14"/>
  <c r="AT84" i="14" s="1"/>
  <c r="AU14" i="14"/>
  <c r="AU25" i="14" s="1"/>
  <c r="AU71" i="14"/>
  <c r="AU84" i="14" s="1"/>
  <c r="G49" i="24"/>
  <c r="G51" i="24"/>
  <c r="G54" i="24" s="1"/>
  <c r="G55" i="24" s="1"/>
  <c r="G56" i="24" s="1"/>
  <c r="G58" i="24" s="1"/>
  <c r="I30" i="23"/>
  <c r="I19" i="23"/>
  <c r="I22" i="23"/>
  <c r="I25" i="23"/>
  <c r="I20" i="23"/>
  <c r="I23" i="23"/>
  <c r="I28" i="23"/>
  <c r="I26" i="23"/>
  <c r="I29" i="23"/>
  <c r="I18" i="23"/>
  <c r="I21" i="23"/>
  <c r="I27" i="23"/>
  <c r="T69" i="24"/>
  <c r="T70" i="24"/>
  <c r="T71" i="24" s="1"/>
  <c r="R68" i="24"/>
  <c r="S57" i="24"/>
  <c r="S59" i="24" s="1"/>
  <c r="S67" i="24" s="1"/>
  <c r="L54" i="24"/>
  <c r="L55" i="24" s="1"/>
  <c r="L56" i="24" s="1"/>
  <c r="L58" i="24" s="1"/>
  <c r="L66" i="24" s="1"/>
  <c r="L51" i="24"/>
  <c r="L49" i="24"/>
  <c r="S66" i="24"/>
  <c r="S61" i="24"/>
  <c r="J51" i="24"/>
  <c r="J49" i="24"/>
  <c r="J54" i="24"/>
  <c r="Y51" i="24"/>
  <c r="Y54" i="24"/>
  <c r="Y55" i="24" s="1"/>
  <c r="Y56" i="24" s="1"/>
  <c r="Y58" i="24" s="1"/>
  <c r="Y61" i="24" s="1"/>
  <c r="Y49" i="24"/>
  <c r="S72" i="24"/>
  <c r="J16" i="23"/>
  <c r="J15" i="23"/>
  <c r="H54" i="24"/>
  <c r="H53" i="24"/>
  <c r="H65" i="24" s="1"/>
  <c r="AB15" i="23"/>
  <c r="L14" i="23"/>
  <c r="L16" i="23" s="1"/>
  <c r="L13" i="23"/>
  <c r="AD14" i="23"/>
  <c r="AD16" i="23" s="1"/>
  <c r="BG53" i="24"/>
  <c r="BG65" i="24" s="1"/>
  <c r="BG69" i="24" s="1"/>
  <c r="Y15" i="23"/>
  <c r="AP63" i="23"/>
  <c r="AP67" i="23" s="1"/>
  <c r="AP69" i="23" s="1"/>
  <c r="U66" i="24"/>
  <c r="U61" i="24"/>
  <c r="Q61" i="24"/>
  <c r="Q66" i="24"/>
  <c r="AI45" i="24"/>
  <c r="P68" i="24"/>
  <c r="AE14" i="23"/>
  <c r="AE16" i="23" s="1"/>
  <c r="AE13" i="23"/>
  <c r="R60" i="24"/>
  <c r="AN41" i="24"/>
  <c r="AN43" i="24" s="1"/>
  <c r="AN45" i="24" s="1"/>
  <c r="AP42" i="24"/>
  <c r="AP45" i="24" s="1"/>
  <c r="AQ95" i="23"/>
  <c r="AQ97" i="23"/>
  <c r="Z60" i="24"/>
  <c r="AQ92" i="23"/>
  <c r="Z62" i="24"/>
  <c r="Z9" i="24" s="1"/>
  <c r="AP169" i="23"/>
  <c r="AP170" i="23" s="1"/>
  <c r="AP174" i="23" s="1"/>
  <c r="AE53" i="24"/>
  <c r="AE65" i="24" s="1"/>
  <c r="AB53" i="24"/>
  <c r="AB65" i="24" s="1"/>
  <c r="BI79" i="24"/>
  <c r="AR91" i="23"/>
  <c r="AR92" i="23" s="1"/>
  <c r="AS123" i="23"/>
  <c r="AS128" i="23" s="1"/>
  <c r="AS86" i="23"/>
  <c r="AS87" i="23" s="1"/>
  <c r="AS88" i="23" s="1"/>
  <c r="AR87" i="23"/>
  <c r="AR88" i="23" s="1"/>
  <c r="AR97" i="23" s="1"/>
  <c r="AT189" i="23"/>
  <c r="AR162" i="23"/>
  <c r="AR160" i="23"/>
  <c r="AR158" i="23"/>
  <c r="AR159" i="23" s="1"/>
  <c r="AR128" i="23"/>
  <c r="AR126" i="23"/>
  <c r="AR124" i="23"/>
  <c r="AR125" i="23" s="1"/>
  <c r="AQ60" i="23"/>
  <c r="AQ61" i="23" s="1"/>
  <c r="AS49" i="23"/>
  <c r="AS50" i="23" s="1"/>
  <c r="AS53" i="23"/>
  <c r="AS51" i="23"/>
  <c r="AQ129" i="23"/>
  <c r="AQ130" i="23"/>
  <c r="AV4" i="23"/>
  <c r="AV16" i="14"/>
  <c r="AV18" i="14" s="1"/>
  <c r="AV19" i="14" s="1"/>
  <c r="AV21" i="14" s="1"/>
  <c r="AV5" i="23"/>
  <c r="AV17" i="14"/>
  <c r="AP135" i="23"/>
  <c r="AP136" i="23" s="1"/>
  <c r="AQ164" i="23"/>
  <c r="AQ163" i="23"/>
  <c r="AQ166" i="23"/>
  <c r="AQ168" i="23"/>
  <c r="AQ167" i="23"/>
  <c r="AU76" i="23"/>
  <c r="AU42" i="23"/>
  <c r="AU113" i="23"/>
  <c r="AU147" i="23"/>
  <c r="AU43" i="23"/>
  <c r="AU181" i="23"/>
  <c r="AU38" i="23"/>
  <c r="AU40" i="23" s="1"/>
  <c r="AU41" i="23"/>
  <c r="AW7" i="14"/>
  <c r="AW74" i="14" s="1"/>
  <c r="AW9" i="14"/>
  <c r="AW6" i="14"/>
  <c r="AW73" i="14" s="1"/>
  <c r="AW8" i="14"/>
  <c r="AW5" i="14"/>
  <c r="AW72" i="14" s="1"/>
  <c r="AT48" i="23"/>
  <c r="AS190" i="23"/>
  <c r="AS191" i="23" s="1"/>
  <c r="AS192" i="23" s="1"/>
  <c r="AS196" i="23" s="1"/>
  <c r="AS198" i="23" s="1"/>
  <c r="AV6" i="23"/>
  <c r="AR55" i="23"/>
  <c r="AR54" i="23"/>
  <c r="AT80" i="23"/>
  <c r="AT77" i="23"/>
  <c r="AT78" i="23" s="1"/>
  <c r="AT79" i="23"/>
  <c r="AT81" i="23"/>
  <c r="AR58" i="23"/>
  <c r="AR57" i="23"/>
  <c r="AR59" i="23"/>
  <c r="AT151" i="23"/>
  <c r="AT150" i="23"/>
  <c r="AT148" i="23"/>
  <c r="AT149" i="23" s="1"/>
  <c r="AT152" i="23"/>
  <c r="AS157" i="23"/>
  <c r="AT114" i="23"/>
  <c r="AT115" i="23" s="1"/>
  <c r="AT118" i="23"/>
  <c r="AT117" i="23"/>
  <c r="AT116" i="23"/>
  <c r="AU184" i="23"/>
  <c r="AU183" i="23"/>
  <c r="AU185" i="23" s="1"/>
  <c r="AU186" i="23" s="1"/>
  <c r="AQ134" i="23"/>
  <c r="AQ133" i="23"/>
  <c r="AQ132" i="23"/>
  <c r="AE55" i="24"/>
  <c r="AE56" i="24" s="1"/>
  <c r="AE58" i="24" s="1"/>
  <c r="AU49" i="14"/>
  <c r="AU50" i="14" s="1"/>
  <c r="AV31" i="11"/>
  <c r="AR23" i="24"/>
  <c r="AR21" i="22"/>
  <c r="AR22" i="22" s="1"/>
  <c r="AR20" i="22"/>
  <c r="AS15" i="22"/>
  <c r="AS18" i="22" s="1"/>
  <c r="AS19" i="22" s="1"/>
  <c r="AS21" i="22" s="1"/>
  <c r="AS22" i="22" s="1"/>
  <c r="AT79" i="21"/>
  <c r="AO45" i="24"/>
  <c r="AV87" i="11"/>
  <c r="AO44" i="24"/>
  <c r="AO47" i="24" s="1"/>
  <c r="AO48" i="24" s="1"/>
  <c r="AV137" i="11"/>
  <c r="AV38" i="11"/>
  <c r="AV53" i="11"/>
  <c r="AV96" i="11"/>
  <c r="AX3" i="24"/>
  <c r="AT14" i="24"/>
  <c r="AT15" i="24" s="1"/>
  <c r="AT18" i="24" s="1"/>
  <c r="AT87" i="21"/>
  <c r="AV100" i="11"/>
  <c r="AV6" i="24"/>
  <c r="AV60" i="11"/>
  <c r="AV20" i="11"/>
  <c r="AV5" i="24"/>
  <c r="AV90" i="11"/>
  <c r="AV128" i="11"/>
  <c r="AV7" i="24"/>
  <c r="AS19" i="24"/>
  <c r="AS20" i="24" s="1"/>
  <c r="AS21" i="24" s="1"/>
  <c r="AS25" i="24" s="1"/>
  <c r="AS27" i="24" s="1"/>
  <c r="AS32" i="22"/>
  <c r="AS36" i="22" s="1"/>
  <c r="AV93" i="11"/>
  <c r="AV29" i="11"/>
  <c r="AU69" i="21"/>
  <c r="AV113" i="11"/>
  <c r="AV47" i="11"/>
  <c r="AV106" i="11"/>
  <c r="AV91" i="11"/>
  <c r="AV43" i="11"/>
  <c r="AV129" i="11"/>
  <c r="AU13" i="24"/>
  <c r="AU12" i="24"/>
  <c r="AT31" i="22"/>
  <c r="AT32" i="22" s="1"/>
  <c r="AV56" i="11"/>
  <c r="AV116" i="11"/>
  <c r="AV74" i="11"/>
  <c r="AV124" i="11"/>
  <c r="AV83" i="11"/>
  <c r="AV103" i="11"/>
  <c r="AQ32" i="24"/>
  <c r="AQ29" i="24"/>
  <c r="AQ31" i="24" s="1"/>
  <c r="AV75" i="11"/>
  <c r="AV89" i="11"/>
  <c r="AV42" i="11"/>
  <c r="AV121" i="11"/>
  <c r="AP44" i="24"/>
  <c r="AP47" i="24" s="1"/>
  <c r="AP48" i="24" s="1"/>
  <c r="AR29" i="24"/>
  <c r="AR32" i="24"/>
  <c r="BI81" i="24"/>
  <c r="BI80" i="24"/>
  <c r="BI82" i="24" s="1"/>
  <c r="BI83" i="24"/>
  <c r="BH81" i="24"/>
  <c r="BH80" i="24"/>
  <c r="BH82" i="24" s="1"/>
  <c r="BH83" i="24"/>
  <c r="BH79" i="24"/>
  <c r="BJ76" i="24"/>
  <c r="BJ77" i="24" s="1"/>
  <c r="BJ78" i="24" s="1"/>
  <c r="BK76" i="24"/>
  <c r="BK77" i="24" s="1"/>
  <c r="BK78" i="24" s="1"/>
  <c r="X61" i="24"/>
  <c r="X66" i="24"/>
  <c r="AG65" i="24"/>
  <c r="O53" i="24"/>
  <c r="Z69" i="24"/>
  <c r="Z70" i="24"/>
  <c r="Z71" i="24" s="1"/>
  <c r="I53" i="24"/>
  <c r="AG55" i="24"/>
  <c r="AG56" i="24" s="1"/>
  <c r="AG58" i="24" s="1"/>
  <c r="X57" i="24"/>
  <c r="X59" i="24" s="1"/>
  <c r="X60" i="24" s="1"/>
  <c r="Z68" i="24"/>
  <c r="AK70" i="24"/>
  <c r="AK71" i="24" s="1"/>
  <c r="AK69" i="24"/>
  <c r="AB55" i="24"/>
  <c r="AB56" i="24" s="1"/>
  <c r="AB58" i="24" s="1"/>
  <c r="I55" i="24"/>
  <c r="I56" i="24" s="1"/>
  <c r="I58" i="24" s="1"/>
  <c r="X65" i="24"/>
  <c r="M55" i="24"/>
  <c r="M56" i="24" s="1"/>
  <c r="M58" i="24" s="1"/>
  <c r="O55" i="24"/>
  <c r="O56" i="24" s="1"/>
  <c r="O58" i="24" s="1"/>
  <c r="V76" i="24"/>
  <c r="V77" i="24" s="1"/>
  <c r="V78" i="24" s="1"/>
  <c r="M53" i="24"/>
  <c r="AK55" i="24"/>
  <c r="AK56" i="24" s="1"/>
  <c r="AK58" i="24" s="1"/>
  <c r="E72" i="24"/>
  <c r="E62" i="24"/>
  <c r="E9" i="24" s="1"/>
  <c r="E67" i="24"/>
  <c r="E68" i="24" s="1"/>
  <c r="E60" i="24"/>
  <c r="AV48" i="14"/>
  <c r="AT12" i="22"/>
  <c r="AT13" i="22"/>
  <c r="AT14" i="22" s="1"/>
  <c r="AT11" i="22"/>
  <c r="AV19" i="11"/>
  <c r="AV98" i="11"/>
  <c r="AV82" i="11"/>
  <c r="AV102" i="11"/>
  <c r="AV97" i="11"/>
  <c r="AV86" i="11"/>
  <c r="AV50" i="11"/>
  <c r="AV107" i="11"/>
  <c r="AT20" i="21"/>
  <c r="AT28" i="21" s="1"/>
  <c r="AT31" i="21" s="1"/>
  <c r="AV10" i="18"/>
  <c r="AV17" i="18"/>
  <c r="AV16" i="18"/>
  <c r="AV114" i="11"/>
  <c r="AV126" i="11"/>
  <c r="AV44" i="11"/>
  <c r="AV25" i="11"/>
  <c r="AV71" i="11"/>
  <c r="AV40" i="11"/>
  <c r="AV76" i="11"/>
  <c r="AV26" i="11"/>
  <c r="AT72" i="21"/>
  <c r="AT74" i="21" s="1"/>
  <c r="AV134" i="11"/>
  <c r="AV21" i="11"/>
  <c r="AV136" i="11"/>
  <c r="AV70" i="11"/>
  <c r="AV23" i="11"/>
  <c r="AV123" i="11"/>
  <c r="AV61" i="11"/>
  <c r="AV132" i="11"/>
  <c r="AV54" i="11"/>
  <c r="AV120" i="11"/>
  <c r="AV112" i="11"/>
  <c r="AV104" i="11"/>
  <c r="AV110" i="11"/>
  <c r="AV24" i="11"/>
  <c r="AV92" i="11"/>
  <c r="AW7" i="18"/>
  <c r="AW4" i="18"/>
  <c r="AW5" i="18"/>
  <c r="AU77" i="21"/>
  <c r="AU66" i="21"/>
  <c r="AU85" i="21"/>
  <c r="AV64" i="11"/>
  <c r="AV45" i="11"/>
  <c r="AV52" i="11"/>
  <c r="AV115" i="11"/>
  <c r="AV108" i="11"/>
  <c r="AV118" i="11"/>
  <c r="AV119" i="11"/>
  <c r="AU44" i="14"/>
  <c r="AU13" i="13" s="1"/>
  <c r="AS3" i="15"/>
  <c r="AS6" i="15" s="1"/>
  <c r="AS6" i="13"/>
  <c r="AY3" i="11" s="1"/>
  <c r="AW3" i="21"/>
  <c r="AW7" i="21" s="1"/>
  <c r="AV105" i="11"/>
  <c r="AV63" i="11"/>
  <c r="AV131" i="11"/>
  <c r="AV133" i="11"/>
  <c r="AV109" i="11"/>
  <c r="AV117" i="11"/>
  <c r="AV22" i="11"/>
  <c r="AW9" i="11"/>
  <c r="AW121" i="11" s="1"/>
  <c r="AQ26" i="15"/>
  <c r="AQ27" i="15"/>
  <c r="AV95" i="11"/>
  <c r="AV33" i="11"/>
  <c r="AV65" i="11"/>
  <c r="AV37" i="11"/>
  <c r="AV48" i="11"/>
  <c r="AV94" i="11"/>
  <c r="AV39" i="11"/>
  <c r="AX3" i="18"/>
  <c r="AX3" i="14"/>
  <c r="AV77" i="11"/>
  <c r="AU84" i="21"/>
  <c r="AV72" i="11"/>
  <c r="AV41" i="11"/>
  <c r="AV135" i="11"/>
  <c r="AV57" i="11"/>
  <c r="AV84" i="11"/>
  <c r="AV88" i="11"/>
  <c r="AV69" i="11"/>
  <c r="AU29" i="22"/>
  <c r="AU30" i="22" s="1"/>
  <c r="AU28" i="22"/>
  <c r="AU10" i="22"/>
  <c r="AU7" i="22"/>
  <c r="AU8" i="22"/>
  <c r="AU9" i="22"/>
  <c r="AU27" i="22"/>
  <c r="AU19" i="18"/>
  <c r="AU21" i="18" s="1"/>
  <c r="AU18" i="18"/>
  <c r="AU20" i="18" s="1"/>
  <c r="AU68" i="21"/>
  <c r="AV62" i="11"/>
  <c r="AV27" i="11"/>
  <c r="AV99" i="11"/>
  <c r="AV35" i="11"/>
  <c r="AV58" i="11"/>
  <c r="AV80" i="11"/>
  <c r="AV111" i="11"/>
  <c r="AU12" i="18"/>
  <c r="AU14" i="18"/>
  <c r="AU23" i="18" s="1"/>
  <c r="AU82" i="21"/>
  <c r="AU67" i="21"/>
  <c r="AU14" i="21"/>
  <c r="AU11" i="21"/>
  <c r="AU17" i="21"/>
  <c r="AU34" i="21"/>
  <c r="AV85" i="11"/>
  <c r="AV36" i="11"/>
  <c r="AV55" i="11"/>
  <c r="AV127" i="11"/>
  <c r="AV51" i="11"/>
  <c r="AV34" i="11"/>
  <c r="AV49" i="11"/>
  <c r="AT17" i="22"/>
  <c r="AT16" i="22"/>
  <c r="AV81" i="11"/>
  <c r="AV122" i="11"/>
  <c r="AV73" i="11"/>
  <c r="AV66" i="11"/>
  <c r="AV68" i="11"/>
  <c r="AV138" i="11"/>
  <c r="AV46" i="11"/>
  <c r="AV47" i="14"/>
  <c r="AU70" i="21"/>
  <c r="AV130" i="11"/>
  <c r="AV101" i="11"/>
  <c r="AV67" i="11"/>
  <c r="AV30" i="11"/>
  <c r="AV28" i="11"/>
  <c r="AV32" i="11"/>
  <c r="AV59" i="11"/>
  <c r="AV3" i="22"/>
  <c r="AV42" i="14"/>
  <c r="AV36" i="14"/>
  <c r="AU83" i="21"/>
  <c r="AU78" i="21"/>
  <c r="Q51" i="21"/>
  <c r="AJ3" i="14"/>
  <c r="AN45" i="15"/>
  <c r="AN46" i="15" s="1"/>
  <c r="AN47" i="15" s="1"/>
  <c r="AR39" i="21"/>
  <c r="AR46" i="21"/>
  <c r="AR47" i="21" s="1"/>
  <c r="AR48" i="21" s="1"/>
  <c r="AR43" i="21"/>
  <c r="AR53" i="21"/>
  <c r="AR54" i="21" s="1"/>
  <c r="AS53" i="21"/>
  <c r="AS54" i="21" s="1"/>
  <c r="AS46" i="21"/>
  <c r="AS47" i="21" s="1"/>
  <c r="AS48" i="21" s="1"/>
  <c r="AS43" i="21"/>
  <c r="AS39" i="21"/>
  <c r="BK50" i="21"/>
  <c r="AA57" i="21"/>
  <c r="R56" i="21"/>
  <c r="U50" i="21"/>
  <c r="AC57" i="21"/>
  <c r="S56" i="21"/>
  <c r="M50" i="21"/>
  <c r="U57" i="21"/>
  <c r="Q56" i="21"/>
  <c r="K56" i="21"/>
  <c r="AB56" i="21"/>
  <c r="M57" i="21"/>
  <c r="AM3" i="18"/>
  <c r="AK3" i="18"/>
  <c r="AJ4" i="18"/>
  <c r="AJ5" i="18"/>
  <c r="AJ7" i="18"/>
  <c r="AD57" i="21"/>
  <c r="AE57" i="21"/>
  <c r="L56" i="21"/>
  <c r="P50" i="21"/>
  <c r="T50" i="21"/>
  <c r="AC51" i="21"/>
  <c r="R51" i="21"/>
  <c r="O50" i="21"/>
  <c r="N57" i="21"/>
  <c r="V50" i="21"/>
  <c r="T56" i="21"/>
  <c r="AA51" i="21"/>
  <c r="V56" i="21"/>
  <c r="O56" i="21"/>
  <c r="AK56" i="21"/>
  <c r="P57" i="21"/>
  <c r="AK49" i="21"/>
  <c r="AK51" i="21" s="1"/>
  <c r="AJ55" i="21"/>
  <c r="AJ57" i="21" s="1"/>
  <c r="AH55" i="21"/>
  <c r="AH57" i="21" s="1"/>
  <c r="AH49" i="21"/>
  <c r="AH51" i="21" s="1"/>
  <c r="N50" i="21"/>
  <c r="AG55" i="21"/>
  <c r="AG57" i="21" s="1"/>
  <c r="AG49" i="21"/>
  <c r="AG50" i="21" s="1"/>
  <c r="AF49" i="21"/>
  <c r="AF51" i="21" s="1"/>
  <c r="AD50" i="21"/>
  <c r="K50" i="21"/>
  <c r="AJ47" i="21"/>
  <c r="AJ48" i="21" s="1"/>
  <c r="AB50" i="21"/>
  <c r="AI55" i="21"/>
  <c r="AI57" i="21" s="1"/>
  <c r="AI49" i="21"/>
  <c r="AI51" i="21" s="1"/>
  <c r="L51" i="21"/>
  <c r="AE51" i="21"/>
  <c r="S50" i="21"/>
  <c r="AF55" i="21"/>
  <c r="AF57" i="21" s="1"/>
  <c r="AM49" i="21"/>
  <c r="AM50" i="21" s="1"/>
  <c r="AM56" i="21"/>
  <c r="K13" i="11"/>
  <c r="K15" i="11" s="1"/>
  <c r="E23" i="15" s="1"/>
  <c r="E44" i="15" s="1"/>
  <c r="I4" i="21" s="1"/>
  <c r="F53" i="24" l="1"/>
  <c r="F65" i="24" s="1"/>
  <c r="AU16" i="13"/>
  <c r="AU17" i="13" s="1"/>
  <c r="AU18" i="13" s="1"/>
  <c r="BK127" i="26"/>
  <c r="BK104" i="26"/>
  <c r="BK119" i="26"/>
  <c r="BK125" i="26"/>
  <c r="BK111" i="26"/>
  <c r="BK107" i="26"/>
  <c r="BK124" i="26"/>
  <c r="BK115" i="26"/>
  <c r="BK116" i="26"/>
  <c r="BK105" i="26"/>
  <c r="BK121" i="26"/>
  <c r="BK108" i="26"/>
  <c r="BK126" i="26"/>
  <c r="BK118" i="26"/>
  <c r="BK120" i="26"/>
  <c r="BK110" i="26"/>
  <c r="BK123" i="26"/>
  <c r="BK112" i="26"/>
  <c r="BK122" i="26"/>
  <c r="BK109" i="26"/>
  <c r="BK114" i="26"/>
  <c r="BK117" i="26"/>
  <c r="BK106" i="26"/>
  <c r="BK113" i="26"/>
  <c r="BJ36" i="26"/>
  <c r="BJ38" i="26"/>
  <c r="BJ37" i="26"/>
  <c r="BJ19" i="26"/>
  <c r="BJ22" i="26"/>
  <c r="BJ26" i="26"/>
  <c r="BJ39" i="26"/>
  <c r="BJ31" i="26"/>
  <c r="BJ29" i="26"/>
  <c r="BJ40" i="26"/>
  <c r="BJ41" i="26"/>
  <c r="BJ25" i="26"/>
  <c r="BJ30" i="26"/>
  <c r="BJ21" i="26"/>
  <c r="BJ27" i="26"/>
  <c r="BJ24" i="26"/>
  <c r="BJ28" i="26"/>
  <c r="BJ32" i="26"/>
  <c r="BJ20" i="26"/>
  <c r="BJ33" i="26"/>
  <c r="BJ23" i="26"/>
  <c r="BJ42" i="26"/>
  <c r="BJ35" i="26"/>
  <c r="BJ34" i="26"/>
  <c r="P72" i="24"/>
  <c r="P74" i="24" s="1"/>
  <c r="P76" i="24" s="1"/>
  <c r="P77" i="24" s="1"/>
  <c r="BK41" i="26"/>
  <c r="BK30" i="26"/>
  <c r="BK32" i="26"/>
  <c r="BK23" i="26"/>
  <c r="BK31" i="26"/>
  <c r="BK20" i="26"/>
  <c r="BK34" i="26"/>
  <c r="BK33" i="26"/>
  <c r="BK28" i="26"/>
  <c r="BK42" i="26"/>
  <c r="BK19" i="26"/>
  <c r="BK35" i="26"/>
  <c r="BK37" i="26"/>
  <c r="BK36" i="26"/>
  <c r="BK26" i="26"/>
  <c r="BK24" i="26"/>
  <c r="BK29" i="26"/>
  <c r="BK27" i="26"/>
  <c r="BK40" i="26"/>
  <c r="BK39" i="26"/>
  <c r="BK38" i="26"/>
  <c r="BK22" i="26"/>
  <c r="BK25" i="26"/>
  <c r="BK21" i="26"/>
  <c r="BC45" i="25"/>
  <c r="BC47" i="25" s="1"/>
  <c r="BC48" i="25" s="1"/>
  <c r="BC49" i="25" s="1"/>
  <c r="BC50" i="25" s="1"/>
  <c r="BC51" i="25" s="1"/>
  <c r="BC52" i="25" s="1"/>
  <c r="BC53" i="25" s="1"/>
  <c r="BC55" i="25" s="1"/>
  <c r="BC56" i="25" s="1"/>
  <c r="BC7" i="25"/>
  <c r="BB47" i="25"/>
  <c r="BB48" i="25" s="1"/>
  <c r="BB49" i="25"/>
  <c r="BB50" i="25" s="1"/>
  <c r="BB51" i="25" s="1"/>
  <c r="BB52" i="25" s="1"/>
  <c r="BB53" i="25" s="1"/>
  <c r="BB55" i="25" s="1"/>
  <c r="BB56" i="25" s="1"/>
  <c r="BC9" i="25"/>
  <c r="BC67" i="25"/>
  <c r="BC89" i="25"/>
  <c r="BC11" i="25"/>
  <c r="BJ105" i="26"/>
  <c r="BJ106" i="26"/>
  <c r="BJ104" i="26"/>
  <c r="BJ112" i="26"/>
  <c r="BJ118" i="26"/>
  <c r="BJ108" i="26"/>
  <c r="BJ111" i="26"/>
  <c r="BJ122" i="26"/>
  <c r="BJ117" i="26"/>
  <c r="BJ114" i="26"/>
  <c r="BJ119" i="26"/>
  <c r="BJ113" i="26"/>
  <c r="BJ124" i="26"/>
  <c r="BJ110" i="26"/>
  <c r="BJ116" i="26"/>
  <c r="BJ125" i="26"/>
  <c r="BJ121" i="26"/>
  <c r="BJ107" i="26"/>
  <c r="BJ127" i="26"/>
  <c r="BJ115" i="26"/>
  <c r="BJ123" i="26"/>
  <c r="BJ109" i="26"/>
  <c r="BJ126" i="26"/>
  <c r="BJ120" i="26"/>
  <c r="AU14" i="13"/>
  <c r="AU6" i="18"/>
  <c r="BJ82" i="26"/>
  <c r="BJ96" i="26"/>
  <c r="BJ91" i="26"/>
  <c r="BJ94" i="26"/>
  <c r="BJ97" i="26"/>
  <c r="BJ89" i="26"/>
  <c r="BJ84" i="26"/>
  <c r="BJ95" i="26"/>
  <c r="BJ88" i="26"/>
  <c r="BJ81" i="26"/>
  <c r="BJ76" i="26"/>
  <c r="BJ75" i="26"/>
  <c r="BJ85" i="26"/>
  <c r="BJ86" i="26"/>
  <c r="BJ87" i="26"/>
  <c r="BJ93" i="26"/>
  <c r="BJ78" i="26"/>
  <c r="BJ98" i="26"/>
  <c r="BJ80" i="26"/>
  <c r="BJ83" i="26"/>
  <c r="BJ79" i="26"/>
  <c r="BJ77" i="26"/>
  <c r="BJ92" i="26"/>
  <c r="BJ90" i="26"/>
  <c r="BK89" i="26"/>
  <c r="BK93" i="26"/>
  <c r="BK88" i="26"/>
  <c r="BK75" i="26"/>
  <c r="BK98" i="26"/>
  <c r="BK80" i="26"/>
  <c r="BK78" i="26"/>
  <c r="BK84" i="26"/>
  <c r="BK90" i="26"/>
  <c r="BK92" i="26"/>
  <c r="BK83" i="26"/>
  <c r="BK82" i="26"/>
  <c r="BK85" i="26"/>
  <c r="BK86" i="26"/>
  <c r="BK76" i="26"/>
  <c r="BK79" i="26"/>
  <c r="BK87" i="26"/>
  <c r="BK81" i="26"/>
  <c r="BK77" i="26"/>
  <c r="BK95" i="26"/>
  <c r="BK96" i="26"/>
  <c r="BK91" i="26"/>
  <c r="BK94" i="26"/>
  <c r="BK97" i="26"/>
  <c r="M15" i="23"/>
  <c r="M29" i="23" s="1"/>
  <c r="BL102" i="26"/>
  <c r="BF82" i="25" s="1"/>
  <c r="BF83" i="25" s="1"/>
  <c r="BL101" i="26"/>
  <c r="BL11" i="26"/>
  <c r="BL72" i="26"/>
  <c r="BL73" i="26"/>
  <c r="BF60" i="25" s="1"/>
  <c r="BF61" i="25" s="1"/>
  <c r="BL44" i="26"/>
  <c r="BL45" i="26"/>
  <c r="BF38" i="25" s="1"/>
  <c r="BF39" i="25" s="1"/>
  <c r="BL14" i="26"/>
  <c r="BF17" i="25" s="1"/>
  <c r="BF18" i="25" s="1"/>
  <c r="BJ47" i="26"/>
  <c r="BJ51" i="26"/>
  <c r="BJ63" i="26"/>
  <c r="BJ58" i="26"/>
  <c r="BJ50" i="26"/>
  <c r="BJ54" i="26"/>
  <c r="BJ48" i="26"/>
  <c r="BJ68" i="26"/>
  <c r="BJ57" i="26"/>
  <c r="BJ62" i="26"/>
  <c r="BJ64" i="26"/>
  <c r="BJ61" i="26"/>
  <c r="BJ52" i="26"/>
  <c r="BJ60" i="26"/>
  <c r="BJ65" i="26"/>
  <c r="BJ56" i="26"/>
  <c r="BJ67" i="26"/>
  <c r="BJ55" i="26"/>
  <c r="BJ66" i="26"/>
  <c r="BJ49" i="26"/>
  <c r="BJ69" i="26"/>
  <c r="BJ59" i="26"/>
  <c r="BJ53" i="26"/>
  <c r="BJ70" i="26"/>
  <c r="BK66" i="26"/>
  <c r="BK51" i="26"/>
  <c r="BK60" i="26"/>
  <c r="BK58" i="26"/>
  <c r="BK68" i="26"/>
  <c r="BK69" i="26"/>
  <c r="BK56" i="26"/>
  <c r="BK61" i="26"/>
  <c r="BK55" i="26"/>
  <c r="BK57" i="26"/>
  <c r="BK59" i="26"/>
  <c r="BK63" i="26"/>
  <c r="BK70" i="26"/>
  <c r="BK65" i="26"/>
  <c r="BK54" i="26"/>
  <c r="BK48" i="26"/>
  <c r="BK50" i="26"/>
  <c r="BK53" i="26"/>
  <c r="BK62" i="26"/>
  <c r="BK47" i="26"/>
  <c r="BK49" i="26"/>
  <c r="BK64" i="26"/>
  <c r="BK67" i="26"/>
  <c r="BK52" i="26"/>
  <c r="E28" i="23"/>
  <c r="E29" i="23"/>
  <c r="AK22" i="23"/>
  <c r="E21" i="23"/>
  <c r="E26" i="23"/>
  <c r="AK23" i="23"/>
  <c r="E19" i="23"/>
  <c r="AK26" i="23"/>
  <c r="E18" i="23"/>
  <c r="AK18" i="23"/>
  <c r="E23" i="23"/>
  <c r="AK19" i="23"/>
  <c r="AK27" i="23"/>
  <c r="AK20" i="23"/>
  <c r="E20" i="23"/>
  <c r="AK25" i="23"/>
  <c r="AK21" i="23"/>
  <c r="E22" i="23"/>
  <c r="AR8" i="15"/>
  <c r="AX5" i="11" s="1"/>
  <c r="AR16" i="15"/>
  <c r="AX9" i="11" s="1"/>
  <c r="AR12" i="15"/>
  <c r="AX7" i="11" s="1"/>
  <c r="AR9" i="13"/>
  <c r="AR20" i="15"/>
  <c r="AX11" i="11" s="1"/>
  <c r="AR10" i="15"/>
  <c r="AX6" i="11" s="1"/>
  <c r="AR14" i="15"/>
  <c r="AX8" i="11" s="1"/>
  <c r="AR18" i="15"/>
  <c r="AX10" i="11" s="1"/>
  <c r="AX4" i="11"/>
  <c r="AR32" i="15"/>
  <c r="AR33" i="15" s="1"/>
  <c r="AR34" i="15" s="1"/>
  <c r="AR35" i="15" s="1"/>
  <c r="AJ76" i="25"/>
  <c r="AJ79" i="25" s="1"/>
  <c r="AJ10" i="25" s="1"/>
  <c r="AH79" i="25"/>
  <c r="AH10" i="25" s="1"/>
  <c r="AR101" i="25"/>
  <c r="AR12" i="25" s="1"/>
  <c r="AQ54" i="25"/>
  <c r="AQ57" i="25" s="1"/>
  <c r="AQ8" i="25" s="1"/>
  <c r="AZ99" i="25"/>
  <c r="AZ100" i="25" s="1"/>
  <c r="AZ98" i="25"/>
  <c r="AX97" i="25"/>
  <c r="AX99" i="25" s="1"/>
  <c r="AX100" i="25" s="1"/>
  <c r="AU101" i="25"/>
  <c r="AU12" i="25" s="1"/>
  <c r="AS101" i="25"/>
  <c r="AS12" i="25" s="1"/>
  <c r="AN76" i="25"/>
  <c r="AN79" i="25" s="1"/>
  <c r="AN10" i="25" s="1"/>
  <c r="AJ57" i="25"/>
  <c r="AJ8" i="25" s="1"/>
  <c r="AW76" i="25"/>
  <c r="AW79" i="25" s="1"/>
  <c r="AW10" i="25" s="1"/>
  <c r="AP76" i="25"/>
  <c r="AP79" i="25" s="1"/>
  <c r="AP10" i="25" s="1"/>
  <c r="BA54" i="25"/>
  <c r="BA57" i="25" s="1"/>
  <c r="BA8" i="25" s="1"/>
  <c r="AZ54" i="25"/>
  <c r="AZ57" i="25" s="1"/>
  <c r="AZ8" i="25" s="1"/>
  <c r="AO77" i="25"/>
  <c r="AO78" i="25" s="1"/>
  <c r="AO76" i="25"/>
  <c r="AX55" i="25"/>
  <c r="AX56" i="25" s="1"/>
  <c r="AX54" i="25"/>
  <c r="BG95" i="25"/>
  <c r="BG96" i="25" s="1"/>
  <c r="BG97" i="25" s="1"/>
  <c r="BG99" i="25" s="1"/>
  <c r="BG100" i="25" s="1"/>
  <c r="AQ76" i="25"/>
  <c r="AQ79" i="25" s="1"/>
  <c r="AQ10" i="25" s="1"/>
  <c r="BB95" i="25"/>
  <c r="BB96" i="25" s="1"/>
  <c r="BB97" i="25" s="1"/>
  <c r="BB99" i="25" s="1"/>
  <c r="BB100" i="25" s="1"/>
  <c r="BA98" i="25"/>
  <c r="BA101" i="25" s="1"/>
  <c r="BA12" i="25" s="1"/>
  <c r="BB73" i="25"/>
  <c r="BB74" i="25" s="1"/>
  <c r="BB75" i="25" s="1"/>
  <c r="BB77" i="25" s="1"/>
  <c r="BB78" i="25" s="1"/>
  <c r="AZ73" i="25"/>
  <c r="AZ74" i="25" s="1"/>
  <c r="AZ75" i="25" s="1"/>
  <c r="AZ77" i="25" s="1"/>
  <c r="AZ78" i="25" s="1"/>
  <c r="AY54" i="25"/>
  <c r="AY57" i="25" s="1"/>
  <c r="AY8" i="25" s="1"/>
  <c r="BG51" i="25"/>
  <c r="BG52" i="25" s="1"/>
  <c r="BA73" i="25"/>
  <c r="BA74" i="25" s="1"/>
  <c r="BA75" i="25" s="1"/>
  <c r="BA77" i="25" s="1"/>
  <c r="BA78" i="25" s="1"/>
  <c r="AP54" i="25"/>
  <c r="AP57" i="25" s="1"/>
  <c r="AP8" i="25" s="1"/>
  <c r="AR76" i="25"/>
  <c r="AR79" i="25" s="1"/>
  <c r="AR10" i="25" s="1"/>
  <c r="AW98" i="25"/>
  <c r="AW101" i="25" s="1"/>
  <c r="AW12" i="25" s="1"/>
  <c r="AL76" i="25"/>
  <c r="AL79" i="25" s="1"/>
  <c r="AL10" i="25" s="1"/>
  <c r="AY98" i="25"/>
  <c r="AY101" i="25" s="1"/>
  <c r="AY12" i="25" s="1"/>
  <c r="BG68" i="25"/>
  <c r="BG69" i="25"/>
  <c r="BG70" i="25" s="1"/>
  <c r="BG71" i="25" s="1"/>
  <c r="BG72" i="25" s="1"/>
  <c r="AO54" i="25"/>
  <c r="AO57" i="25" s="1"/>
  <c r="AO8" i="25" s="1"/>
  <c r="AT77" i="25"/>
  <c r="AT78" i="25" s="1"/>
  <c r="AT76" i="25"/>
  <c r="AY73" i="25"/>
  <c r="AY74" i="25" s="1"/>
  <c r="AY75" i="25" s="1"/>
  <c r="AY77" i="25" s="1"/>
  <c r="AY78" i="25" s="1"/>
  <c r="AV97" i="25"/>
  <c r="AV99" i="25" s="1"/>
  <c r="AV100" i="25" s="1"/>
  <c r="AV76" i="25"/>
  <c r="AV79" i="25" s="1"/>
  <c r="AV10" i="25" s="1"/>
  <c r="AX73" i="25"/>
  <c r="AX74" i="25" s="1"/>
  <c r="AX75" i="25" s="1"/>
  <c r="AT98" i="25"/>
  <c r="AT101" i="25" s="1"/>
  <c r="AT12" i="25" s="1"/>
  <c r="AV53" i="25"/>
  <c r="AV55" i="25" s="1"/>
  <c r="AV56" i="25" s="1"/>
  <c r="AP98" i="25"/>
  <c r="AP101" i="25" s="1"/>
  <c r="AP12" i="25" s="1"/>
  <c r="AS75" i="25"/>
  <c r="AS77" i="25" s="1"/>
  <c r="AS78" i="25" s="1"/>
  <c r="AQ97" i="25"/>
  <c r="AQ99" i="25" s="1"/>
  <c r="AQ100" i="25" s="1"/>
  <c r="AU76" i="25"/>
  <c r="AU79" i="25" s="1"/>
  <c r="AU10" i="25" s="1"/>
  <c r="AW54" i="25"/>
  <c r="AW57" i="25" s="1"/>
  <c r="AW8" i="25" s="1"/>
  <c r="AN98" i="25"/>
  <c r="AN101" i="25" s="1"/>
  <c r="AN12" i="25" s="1"/>
  <c r="E25" i="23"/>
  <c r="E27" i="23"/>
  <c r="F32" i="23"/>
  <c r="F33" i="23" s="1"/>
  <c r="Q67" i="24"/>
  <c r="Q68" i="24" s="1"/>
  <c r="Q78" i="24" s="1"/>
  <c r="Q62" i="24"/>
  <c r="Q9" i="24" s="1"/>
  <c r="M26" i="23"/>
  <c r="M25" i="23"/>
  <c r="F55" i="24"/>
  <c r="F56" i="24" s="1"/>
  <c r="F58" i="24" s="1"/>
  <c r="F70" i="24"/>
  <c r="F71" i="24" s="1"/>
  <c r="F69" i="24"/>
  <c r="AY3" i="23"/>
  <c r="BK56" i="21"/>
  <c r="AC15" i="23"/>
  <c r="AV255" i="21"/>
  <c r="AV218" i="21"/>
  <c r="AV116" i="21"/>
  <c r="AQ64" i="14"/>
  <c r="AQ65" i="14" s="1"/>
  <c r="AV234" i="21"/>
  <c r="AV118" i="21"/>
  <c r="AV212" i="21"/>
  <c r="AV268" i="21"/>
  <c r="AV143" i="21"/>
  <c r="AV134" i="21"/>
  <c r="AV135" i="21"/>
  <c r="AV195" i="21"/>
  <c r="AV170" i="21"/>
  <c r="AV204" i="21"/>
  <c r="AJ12" i="14"/>
  <c r="AX12" i="14"/>
  <c r="AV110" i="21"/>
  <c r="AV288" i="21"/>
  <c r="AV130" i="21"/>
  <c r="AV165" i="21"/>
  <c r="AV159" i="21"/>
  <c r="AV292" i="21"/>
  <c r="AV280" i="21"/>
  <c r="AV107" i="21"/>
  <c r="AV133" i="21"/>
  <c r="AV278" i="21"/>
  <c r="AV228" i="21"/>
  <c r="AV289" i="21"/>
  <c r="AV270" i="21"/>
  <c r="AV188" i="21"/>
  <c r="AV299" i="21"/>
  <c r="AV187" i="21"/>
  <c r="AV131" i="21"/>
  <c r="AV93" i="21"/>
  <c r="AV164" i="21"/>
  <c r="AV221" i="21"/>
  <c r="AV300" i="21"/>
  <c r="AV138" i="21"/>
  <c r="AV266" i="21"/>
  <c r="AV139" i="21"/>
  <c r="AV267" i="21"/>
  <c r="AV281" i="21"/>
  <c r="AV186" i="21"/>
  <c r="AV95" i="21"/>
  <c r="AV178" i="21"/>
  <c r="AV238" i="21"/>
  <c r="AV149" i="21"/>
  <c r="AV136" i="21"/>
  <c r="AV307" i="21"/>
  <c r="AV125" i="21"/>
  <c r="AV205" i="21"/>
  <c r="AV271" i="21"/>
  <c r="AV122" i="21"/>
  <c r="AV261" i="21"/>
  <c r="AV256" i="21"/>
  <c r="AV181" i="21"/>
  <c r="AV211" i="21"/>
  <c r="AV150" i="21"/>
  <c r="AV168" i="21"/>
  <c r="AV145" i="21"/>
  <c r="AV214" i="21"/>
  <c r="AV103" i="21"/>
  <c r="AV264" i="21"/>
  <c r="AV246" i="21"/>
  <c r="AV114" i="21"/>
  <c r="AV155" i="21"/>
  <c r="AV172" i="21"/>
  <c r="AV249" i="21"/>
  <c r="AV272" i="21"/>
  <c r="AV290" i="21"/>
  <c r="AV167" i="21"/>
  <c r="AV257" i="21"/>
  <c r="AV124" i="21"/>
  <c r="AV109" i="21"/>
  <c r="AV250" i="21"/>
  <c r="AV291" i="21"/>
  <c r="AV189" i="21"/>
  <c r="AV273" i="21"/>
  <c r="AV303" i="21"/>
  <c r="AV166" i="21"/>
  <c r="AV123" i="21"/>
  <c r="AV98" i="21"/>
  <c r="AV101" i="21"/>
  <c r="AV151" i="21"/>
  <c r="AV108" i="21"/>
  <c r="AV173" i="21"/>
  <c r="AV231" i="21"/>
  <c r="AV71" i="21" s="1"/>
  <c r="AV129" i="21"/>
  <c r="AV199" i="21"/>
  <c r="AV226" i="21"/>
  <c r="AV177" i="21"/>
  <c r="AV126" i="21"/>
  <c r="AV183" i="21"/>
  <c r="AV294" i="21"/>
  <c r="AV121" i="21"/>
  <c r="AV141" i="21"/>
  <c r="AV275" i="21"/>
  <c r="AV213" i="21"/>
  <c r="AV174" i="21"/>
  <c r="AV146" i="21"/>
  <c r="AV293" i="21"/>
  <c r="AV161" i="21"/>
  <c r="AV198" i="21"/>
  <c r="AV304" i="21"/>
  <c r="AV179" i="21"/>
  <c r="AV196" i="21"/>
  <c r="AV227" i="21"/>
  <c r="AV100" i="21"/>
  <c r="AV140" i="21"/>
  <c r="AV192" i="21"/>
  <c r="AV254" i="21"/>
  <c r="AV169" i="21"/>
  <c r="AV235" i="21"/>
  <c r="AV185" i="21"/>
  <c r="AV252" i="21"/>
  <c r="AV156" i="21"/>
  <c r="AV247" i="21"/>
  <c r="AV251" i="21"/>
  <c r="AV202" i="21"/>
  <c r="AV287" i="21"/>
  <c r="AV253" i="21"/>
  <c r="AV182" i="21"/>
  <c r="AV96" i="21"/>
  <c r="AV97" i="21"/>
  <c r="AV191" i="21"/>
  <c r="AV210" i="21"/>
  <c r="AV258" i="21"/>
  <c r="AV117" i="21"/>
  <c r="AV113" i="21"/>
  <c r="AV8" i="21"/>
  <c r="AV180" i="21"/>
  <c r="AV111" i="21"/>
  <c r="AV263" i="21"/>
  <c r="AV276" i="21"/>
  <c r="AV112" i="21"/>
  <c r="AV223" i="21"/>
  <c r="AV242" i="21"/>
  <c r="AV274" i="21"/>
  <c r="AV262" i="21"/>
  <c r="AV296" i="21"/>
  <c r="AV104" i="21"/>
  <c r="AV207" i="21"/>
  <c r="AV269" i="21"/>
  <c r="AV127" i="21"/>
  <c r="AV132" i="21"/>
  <c r="AV200" i="21"/>
  <c r="AV279" i="21"/>
  <c r="AV106" i="21"/>
  <c r="AV105" i="21"/>
  <c r="AV277" i="21"/>
  <c r="AV222" i="21"/>
  <c r="AV219" i="21"/>
  <c r="AV301" i="21"/>
  <c r="AV308" i="21"/>
  <c r="AV197" i="21"/>
  <c r="AV245" i="21"/>
  <c r="AV260" i="21"/>
  <c r="AV217" i="21"/>
  <c r="AV206" i="21"/>
  <c r="AV119" i="21"/>
  <c r="AV160" i="21"/>
  <c r="AV236" i="21"/>
  <c r="AV162" i="21"/>
  <c r="AV209" i="21"/>
  <c r="AV190" i="21"/>
  <c r="AV120" i="21"/>
  <c r="AV208" i="21"/>
  <c r="AV311" i="21"/>
  <c r="AV86" i="21" s="1"/>
  <c r="AV147" i="21"/>
  <c r="AV283" i="21"/>
  <c r="AV302" i="21"/>
  <c r="AV282" i="21"/>
  <c r="AV153" i="21"/>
  <c r="AV152" i="21"/>
  <c r="AV94" i="21"/>
  <c r="AV284" i="21"/>
  <c r="AV265" i="21"/>
  <c r="AV102" i="21"/>
  <c r="AV163" i="21"/>
  <c r="AV137" i="21"/>
  <c r="AV128" i="21"/>
  <c r="AV241" i="21"/>
  <c r="AV184" i="21"/>
  <c r="AV175" i="21"/>
  <c r="AV144" i="21"/>
  <c r="AV115" i="21"/>
  <c r="AV201" i="21"/>
  <c r="AV259" i="21"/>
  <c r="AV237" i="21"/>
  <c r="AV176" i="21"/>
  <c r="AV220" i="21"/>
  <c r="AV203" i="21"/>
  <c r="AV142" i="21"/>
  <c r="AV171" i="21"/>
  <c r="AV295" i="21"/>
  <c r="AV154" i="21"/>
  <c r="AV248" i="21"/>
  <c r="AV148" i="21"/>
  <c r="AU52" i="14"/>
  <c r="AU54" i="14" s="1"/>
  <c r="AU55" i="14" s="1"/>
  <c r="AU56" i="14" s="1"/>
  <c r="AU57" i="14" s="1"/>
  <c r="AT28" i="14"/>
  <c r="AT29" i="14" s="1"/>
  <c r="AT30" i="14" s="1"/>
  <c r="AT31" i="14" s="1"/>
  <c r="AT12" i="13" s="1"/>
  <c r="AT52" i="14"/>
  <c r="AT53" i="14" s="1"/>
  <c r="AR58" i="14"/>
  <c r="AR59" i="14" s="1"/>
  <c r="AR60" i="14" s="1"/>
  <c r="AR62" i="14" s="1"/>
  <c r="AR63" i="14" s="1"/>
  <c r="AS61" i="14"/>
  <c r="AS64" i="14" s="1"/>
  <c r="AS65" i="14" s="1"/>
  <c r="AS91" i="14"/>
  <c r="K49" i="24"/>
  <c r="K66" i="24"/>
  <c r="K61" i="24"/>
  <c r="AP96" i="14"/>
  <c r="AP97" i="14" s="1"/>
  <c r="AP99" i="14" s="1"/>
  <c r="AP102" i="14" s="1"/>
  <c r="AP106" i="14" s="1"/>
  <c r="U74" i="24"/>
  <c r="K51" i="24"/>
  <c r="AQ101" i="14"/>
  <c r="AQ105" i="14" s="1"/>
  <c r="AQ99" i="14"/>
  <c r="AQ102" i="14" s="1"/>
  <c r="AQ106" i="14" s="1"/>
  <c r="AU87" i="14"/>
  <c r="AU88" i="14" s="1"/>
  <c r="AU89" i="14" s="1"/>
  <c r="AU114" i="14"/>
  <c r="AT87" i="14"/>
  <c r="AT88" i="14" s="1"/>
  <c r="AT114" i="14"/>
  <c r="AR91" i="14"/>
  <c r="AR92" i="14"/>
  <c r="AF25" i="23"/>
  <c r="AF21" i="23"/>
  <c r="AF30" i="23"/>
  <c r="AS94" i="14"/>
  <c r="AS95" i="14" s="1"/>
  <c r="AS93" i="14"/>
  <c r="AA32" i="23"/>
  <c r="AA33" i="23" s="1"/>
  <c r="H22" i="23"/>
  <c r="H28" i="23"/>
  <c r="K18" i="23"/>
  <c r="K27" i="23"/>
  <c r="K19" i="23"/>
  <c r="K29" i="23"/>
  <c r="K26" i="23"/>
  <c r="K23" i="23"/>
  <c r="K30" i="23"/>
  <c r="K25" i="23"/>
  <c r="K20" i="23"/>
  <c r="K28" i="23"/>
  <c r="K22" i="23"/>
  <c r="K21" i="23"/>
  <c r="W21" i="23"/>
  <c r="W27" i="23"/>
  <c r="W18" i="23"/>
  <c r="W20" i="23"/>
  <c r="W19" i="23"/>
  <c r="W22" i="23"/>
  <c r="W25" i="23"/>
  <c r="W29" i="23"/>
  <c r="W30" i="23"/>
  <c r="W26" i="23"/>
  <c r="AF28" i="23"/>
  <c r="AF22" i="23"/>
  <c r="W28" i="23"/>
  <c r="K57" i="24"/>
  <c r="K59" i="24" s="1"/>
  <c r="K67" i="24" s="1"/>
  <c r="AF29" i="23"/>
  <c r="W23" i="23"/>
  <c r="L57" i="24"/>
  <c r="L59" i="24" s="1"/>
  <c r="L67" i="24" s="1"/>
  <c r="L68" i="24" s="1"/>
  <c r="AF26" i="23"/>
  <c r="N53" i="24"/>
  <c r="N65" i="24" s="1"/>
  <c r="N69" i="24" s="1"/>
  <c r="AF23" i="23"/>
  <c r="AF27" i="23"/>
  <c r="H27" i="23"/>
  <c r="AF18" i="23"/>
  <c r="AF19" i="23"/>
  <c r="N57" i="24"/>
  <c r="N59" i="24" s="1"/>
  <c r="N67" i="24" s="1"/>
  <c r="R78" i="24"/>
  <c r="H25" i="23"/>
  <c r="L61" i="24"/>
  <c r="R73" i="24"/>
  <c r="R75" i="24" s="1"/>
  <c r="R79" i="24" s="1"/>
  <c r="H23" i="23"/>
  <c r="AH23" i="23"/>
  <c r="AH18" i="23"/>
  <c r="U60" i="24"/>
  <c r="H19" i="23"/>
  <c r="AH21" i="23"/>
  <c r="AH26" i="23"/>
  <c r="H20" i="23"/>
  <c r="BG62" i="24"/>
  <c r="BG9" i="24" s="1"/>
  <c r="U68" i="24"/>
  <c r="H30" i="23"/>
  <c r="W60" i="24"/>
  <c r="BG70" i="24"/>
  <c r="BG71" i="24" s="1"/>
  <c r="H29" i="23"/>
  <c r="Y57" i="24"/>
  <c r="Y59" i="24" s="1"/>
  <c r="Y67" i="24" s="1"/>
  <c r="AN32" i="23"/>
  <c r="AN33" i="23" s="1"/>
  <c r="AH27" i="23"/>
  <c r="AH29" i="23"/>
  <c r="AH19" i="23"/>
  <c r="N61" i="24"/>
  <c r="N66" i="24"/>
  <c r="X32" i="23"/>
  <c r="X33" i="23" s="1"/>
  <c r="AA54" i="24"/>
  <c r="AA53" i="24"/>
  <c r="AA65" i="24" s="1"/>
  <c r="AA70" i="24" s="1"/>
  <c r="AA71" i="24" s="1"/>
  <c r="G19" i="23"/>
  <c r="G21" i="23"/>
  <c r="G30" i="23"/>
  <c r="G25" i="23"/>
  <c r="G29" i="23"/>
  <c r="G28" i="23"/>
  <c r="G26" i="23"/>
  <c r="G27" i="23"/>
  <c r="G18" i="23"/>
  <c r="AR24" i="22"/>
  <c r="AR5" i="22" s="1"/>
  <c r="AR7" i="13" s="1"/>
  <c r="G23" i="23"/>
  <c r="G20" i="23"/>
  <c r="G22" i="23"/>
  <c r="AP101" i="23"/>
  <c r="AP105" i="23" s="1"/>
  <c r="AP107" i="23" s="1"/>
  <c r="AP110" i="23" s="1"/>
  <c r="H18" i="23"/>
  <c r="H26" i="23"/>
  <c r="AR93" i="23"/>
  <c r="AH30" i="23"/>
  <c r="AH20" i="23"/>
  <c r="AH22" i="23"/>
  <c r="AG32" i="23"/>
  <c r="AG33" i="23" s="1"/>
  <c r="H21" i="23"/>
  <c r="AH25" i="23"/>
  <c r="Z28" i="23"/>
  <c r="Q60" i="24"/>
  <c r="AC53" i="24"/>
  <c r="AC65" i="24" s="1"/>
  <c r="AT4" i="13"/>
  <c r="AT6" i="13" s="1"/>
  <c r="AZ3" i="11" s="1"/>
  <c r="W70" i="24"/>
  <c r="W71" i="24" s="1"/>
  <c r="W69" i="24"/>
  <c r="Z26" i="23"/>
  <c r="AW10" i="14"/>
  <c r="X55" i="21"/>
  <c r="AW76" i="14"/>
  <c r="AW79" i="14" s="1"/>
  <c r="AW81" i="14" s="1"/>
  <c r="AW78" i="14"/>
  <c r="AW77" i="14"/>
  <c r="Q73" i="24"/>
  <c r="Q75" i="24" s="1"/>
  <c r="Q79" i="24" s="1"/>
  <c r="AI15" i="23"/>
  <c r="AI18" i="23" s="1"/>
  <c r="W62" i="24"/>
  <c r="W9" i="24" s="1"/>
  <c r="X49" i="21"/>
  <c r="BG60" i="24"/>
  <c r="J53" i="24"/>
  <c r="J65" i="24" s="1"/>
  <c r="AF51" i="24"/>
  <c r="AF49" i="24"/>
  <c r="AD15" i="23"/>
  <c r="AD18" i="23" s="1"/>
  <c r="L53" i="24"/>
  <c r="L65" i="24" s="1"/>
  <c r="AQ98" i="23"/>
  <c r="AQ99" i="23" s="1"/>
  <c r="AQ101" i="23" s="1"/>
  <c r="AC55" i="24"/>
  <c r="AC56" i="24" s="1"/>
  <c r="AC58" i="24" s="1"/>
  <c r="S68" i="24"/>
  <c r="Y53" i="24"/>
  <c r="Y65" i="24" s="1"/>
  <c r="Y70" i="24" s="1"/>
  <c r="Y71" i="24" s="1"/>
  <c r="Z29" i="23"/>
  <c r="Z18" i="23"/>
  <c r="Z27" i="23"/>
  <c r="Z19" i="23"/>
  <c r="Z25" i="23"/>
  <c r="Z21" i="23"/>
  <c r="AX11" i="14"/>
  <c r="AX69" i="14"/>
  <c r="Z30" i="23"/>
  <c r="I57" i="24"/>
  <c r="I59" i="24" s="1"/>
  <c r="I67" i="24" s="1"/>
  <c r="Z22" i="23"/>
  <c r="AH53" i="24"/>
  <c r="AH65" i="24" s="1"/>
  <c r="AJ11" i="14"/>
  <c r="AJ69" i="14"/>
  <c r="Z20" i="23"/>
  <c r="AH55" i="24"/>
  <c r="AH56" i="24" s="1"/>
  <c r="AH58" i="24" s="1"/>
  <c r="S60" i="24"/>
  <c r="L15" i="23"/>
  <c r="L23" i="23" s="1"/>
  <c r="AV14" i="14"/>
  <c r="AV25" i="14" s="1"/>
  <c r="AV71" i="14"/>
  <c r="AV84" i="14" s="1"/>
  <c r="AV114" i="14" s="1"/>
  <c r="AU4" i="24"/>
  <c r="AU70" i="14"/>
  <c r="AU85" i="14" s="1"/>
  <c r="AT4" i="24"/>
  <c r="AT70" i="14"/>
  <c r="AT85" i="14" s="1"/>
  <c r="AN44" i="24"/>
  <c r="AN47" i="24" s="1"/>
  <c r="AN48" i="24" s="1"/>
  <c r="AN51" i="24" s="1"/>
  <c r="AN54" i="24" s="1"/>
  <c r="AE15" i="23"/>
  <c r="J55" i="24"/>
  <c r="J56" i="24" s="1"/>
  <c r="J58" i="24" s="1"/>
  <c r="H70" i="24"/>
  <c r="H71" i="24" s="1"/>
  <c r="H69" i="24"/>
  <c r="I32" i="23"/>
  <c r="I33" i="23" s="1"/>
  <c r="H55" i="24"/>
  <c r="H56" i="24" s="1"/>
  <c r="H58" i="24" s="1"/>
  <c r="Y28" i="23"/>
  <c r="Y25" i="23"/>
  <c r="Y22" i="23"/>
  <c r="Y20" i="23"/>
  <c r="Y18" i="23"/>
  <c r="Y30" i="23"/>
  <c r="Y21" i="23"/>
  <c r="Y19" i="23"/>
  <c r="Y23" i="23"/>
  <c r="Y26" i="23"/>
  <c r="Y27" i="23"/>
  <c r="Y29" i="23"/>
  <c r="P78" i="24"/>
  <c r="AB22" i="23"/>
  <c r="AB23" i="23"/>
  <c r="AB28" i="23"/>
  <c r="AB29" i="23"/>
  <c r="AB25" i="23"/>
  <c r="AB19" i="23"/>
  <c r="AB27" i="23"/>
  <c r="AB26" i="23"/>
  <c r="AB20" i="23"/>
  <c r="AB18" i="23"/>
  <c r="AB30" i="23"/>
  <c r="AB21" i="23"/>
  <c r="AD65" i="24"/>
  <c r="AD60" i="24"/>
  <c r="J28" i="23"/>
  <c r="J23" i="23"/>
  <c r="J20" i="23"/>
  <c r="J30" i="23"/>
  <c r="J21" i="23"/>
  <c r="J18" i="23"/>
  <c r="J27" i="23"/>
  <c r="J29" i="23"/>
  <c r="J26" i="23"/>
  <c r="J19" i="23"/>
  <c r="J22" i="23"/>
  <c r="J25" i="23"/>
  <c r="G53" i="24"/>
  <c r="G65" i="24" s="1"/>
  <c r="AI51" i="24"/>
  <c r="AI54" i="24"/>
  <c r="AI49" i="24"/>
  <c r="AJ7" i="14"/>
  <c r="AJ74" i="14" s="1"/>
  <c r="AJ6" i="14"/>
  <c r="AJ73" i="14" s="1"/>
  <c r="AJ9" i="14"/>
  <c r="AJ5" i="14"/>
  <c r="AJ72" i="14" s="1"/>
  <c r="AJ8" i="14"/>
  <c r="T72" i="24"/>
  <c r="S74" i="24"/>
  <c r="S76" i="24" s="1"/>
  <c r="S77" i="24" s="1"/>
  <c r="S73" i="24"/>
  <c r="S75" i="24" s="1"/>
  <c r="Y66" i="24"/>
  <c r="BG23" i="23"/>
  <c r="BG26" i="23"/>
  <c r="BG20" i="23"/>
  <c r="BG27" i="23"/>
  <c r="BG28" i="23"/>
  <c r="BG22" i="23"/>
  <c r="BG25" i="23"/>
  <c r="BG29" i="23"/>
  <c r="BG19" i="23"/>
  <c r="BG21" i="23"/>
  <c r="BG18" i="23"/>
  <c r="BG30" i="23"/>
  <c r="AD62" i="24"/>
  <c r="AD9" i="24" s="1"/>
  <c r="AP172" i="23"/>
  <c r="AP176" i="23" s="1"/>
  <c r="AP178" i="23" s="1"/>
  <c r="AP12" i="23" s="1"/>
  <c r="AB57" i="24"/>
  <c r="AB59" i="24" s="1"/>
  <c r="AB60" i="24" s="1"/>
  <c r="AW107" i="11"/>
  <c r="AW41" i="11"/>
  <c r="AW20" i="11"/>
  <c r="AW108" i="11"/>
  <c r="BH87" i="24"/>
  <c r="AP70" i="23"/>
  <c r="AP11" i="23"/>
  <c r="BI87" i="24"/>
  <c r="AW91" i="11"/>
  <c r="BI85" i="24"/>
  <c r="AW66" i="11"/>
  <c r="AU189" i="23"/>
  <c r="AW92" i="11"/>
  <c r="AW126" i="11"/>
  <c r="AE57" i="24"/>
  <c r="AE59" i="24" s="1"/>
  <c r="AE60" i="24" s="1"/>
  <c r="AR95" i="23"/>
  <c r="AR96" i="23"/>
  <c r="AS91" i="23"/>
  <c r="AS93" i="23" s="1"/>
  <c r="BH85" i="24"/>
  <c r="AS89" i="23"/>
  <c r="AT190" i="23"/>
  <c r="AT191" i="23" s="1"/>
  <c r="AT192" i="23" s="1"/>
  <c r="AT196" i="23" s="1"/>
  <c r="AT198" i="23" s="1"/>
  <c r="AR60" i="23"/>
  <c r="AR61" i="23" s="1"/>
  <c r="AR65" i="23" s="1"/>
  <c r="AQ135" i="23"/>
  <c r="AQ136" i="23" s="1"/>
  <c r="AQ140" i="23" s="1"/>
  <c r="AS124" i="23"/>
  <c r="AS125" i="23" s="1"/>
  <c r="AS134" i="23" s="1"/>
  <c r="AS194" i="23"/>
  <c r="AS126" i="23"/>
  <c r="AV44" i="14"/>
  <c r="AV13" i="13" s="1"/>
  <c r="AT157" i="23"/>
  <c r="AT162" i="23" s="1"/>
  <c r="AW54" i="11"/>
  <c r="AT123" i="23"/>
  <c r="AT128" i="23" s="1"/>
  <c r="AW26" i="11"/>
  <c r="AV76" i="23"/>
  <c r="AV43" i="23"/>
  <c r="AV41" i="23"/>
  <c r="AV113" i="23"/>
  <c r="AV147" i="23"/>
  <c r="AV42" i="23"/>
  <c r="AV181" i="23"/>
  <c r="AV38" i="23"/>
  <c r="AV40" i="23" s="1"/>
  <c r="AW6" i="23"/>
  <c r="AS130" i="23"/>
  <c r="AS129" i="23"/>
  <c r="AP140" i="23"/>
  <c r="AP138" i="23"/>
  <c r="AS55" i="23"/>
  <c r="AS54" i="23"/>
  <c r="AW16" i="14"/>
  <c r="AW18" i="14" s="1"/>
  <c r="AW19" i="14" s="1"/>
  <c r="AW21" i="14" s="1"/>
  <c r="AW5" i="23"/>
  <c r="AW17" i="14"/>
  <c r="AT86" i="23"/>
  <c r="AS59" i="23"/>
  <c r="AS58" i="23"/>
  <c r="AS57" i="23"/>
  <c r="AQ63" i="23"/>
  <c r="AQ65" i="23"/>
  <c r="AX7" i="14"/>
  <c r="AX9" i="14"/>
  <c r="AX6" i="14"/>
  <c r="AX73" i="14" s="1"/>
  <c r="AX8" i="14"/>
  <c r="AX5" i="14"/>
  <c r="AX72" i="14" s="1"/>
  <c r="AS162" i="23"/>
  <c r="AS160" i="23"/>
  <c r="AS158" i="23"/>
  <c r="AS159" i="23" s="1"/>
  <c r="AR134" i="23"/>
  <c r="AR133" i="23"/>
  <c r="AR132" i="23"/>
  <c r="AU150" i="23"/>
  <c r="AU152" i="23"/>
  <c r="AU148" i="23"/>
  <c r="AU149" i="23" s="1"/>
  <c r="AU151" i="23"/>
  <c r="AV184" i="23"/>
  <c r="AV183" i="23"/>
  <c r="AT49" i="23"/>
  <c r="AT50" i="23" s="1"/>
  <c r="AT53" i="23"/>
  <c r="AT51" i="23"/>
  <c r="AU114" i="23"/>
  <c r="AU115" i="23" s="1"/>
  <c r="AU118" i="23"/>
  <c r="AU117" i="23"/>
  <c r="AU116" i="23"/>
  <c r="AR129" i="23"/>
  <c r="AR130" i="23"/>
  <c r="AU48" i="23"/>
  <c r="AR168" i="23"/>
  <c r="AR166" i="23"/>
  <c r="AR167" i="23"/>
  <c r="AS95" i="23"/>
  <c r="AS97" i="23"/>
  <c r="AS96" i="23"/>
  <c r="AW4" i="23"/>
  <c r="AU81" i="23"/>
  <c r="AU80" i="23"/>
  <c r="AU79" i="23"/>
  <c r="AU77" i="23"/>
  <c r="AU78" i="23" s="1"/>
  <c r="AQ169" i="23"/>
  <c r="AQ170" i="23" s="1"/>
  <c r="AR163" i="23"/>
  <c r="AR164" i="23"/>
  <c r="AW36" i="11"/>
  <c r="AW52" i="11"/>
  <c r="AW105" i="11"/>
  <c r="AW133" i="11"/>
  <c r="AW86" i="11"/>
  <c r="AW33" i="11"/>
  <c r="AW85" i="11"/>
  <c r="AW132" i="11"/>
  <c r="AW60" i="11"/>
  <c r="AW68" i="11"/>
  <c r="AW106" i="11"/>
  <c r="AE66" i="24"/>
  <c r="AE61" i="24"/>
  <c r="AE70" i="24"/>
  <c r="AE71" i="24" s="1"/>
  <c r="AE69" i="24"/>
  <c r="AW69" i="11"/>
  <c r="AW30" i="11"/>
  <c r="AW76" i="11"/>
  <c r="AW125" i="11"/>
  <c r="AW37" i="11"/>
  <c r="AW103" i="11"/>
  <c r="AW23" i="11"/>
  <c r="AW99" i="11"/>
  <c r="AW51" i="11"/>
  <c r="AW62" i="11"/>
  <c r="AW27" i="11"/>
  <c r="AW56" i="11"/>
  <c r="AW128" i="11"/>
  <c r="AW67" i="11"/>
  <c r="AR31" i="24"/>
  <c r="AW50" i="11"/>
  <c r="AW58" i="11"/>
  <c r="AW73" i="11"/>
  <c r="AW131" i="11"/>
  <c r="AW101" i="11"/>
  <c r="AW35" i="11"/>
  <c r="AW25" i="11"/>
  <c r="AW115" i="11"/>
  <c r="AW113" i="11"/>
  <c r="AW129" i="11"/>
  <c r="AW137" i="11"/>
  <c r="AW98" i="11"/>
  <c r="AW136" i="11"/>
  <c r="AW70" i="11"/>
  <c r="AW57" i="11"/>
  <c r="AW95" i="11"/>
  <c r="AW61" i="11"/>
  <c r="AW97" i="11"/>
  <c r="AW28" i="11"/>
  <c r="AW34" i="11"/>
  <c r="AW59" i="11"/>
  <c r="AW39" i="11"/>
  <c r="AW124" i="11"/>
  <c r="AW100" i="11"/>
  <c r="AW123" i="11"/>
  <c r="AW47" i="11"/>
  <c r="AW65" i="11"/>
  <c r="AW22" i="11"/>
  <c r="AW83" i="11"/>
  <c r="AW72" i="11"/>
  <c r="AW96" i="11"/>
  <c r="AW87" i="11"/>
  <c r="AW104" i="11"/>
  <c r="AW89" i="11"/>
  <c r="AW138" i="11"/>
  <c r="AW71" i="11"/>
  <c r="AW117" i="11"/>
  <c r="AW46" i="11"/>
  <c r="AW134" i="11"/>
  <c r="AW55" i="11"/>
  <c r="AW93" i="11"/>
  <c r="AW84" i="11"/>
  <c r="AW116" i="11"/>
  <c r="AW111" i="11"/>
  <c r="AW49" i="11"/>
  <c r="AW31" i="11"/>
  <c r="AW29" i="11"/>
  <c r="AW48" i="11"/>
  <c r="AW80" i="11"/>
  <c r="AW42" i="11"/>
  <c r="AW130" i="11"/>
  <c r="AW38" i="11"/>
  <c r="AW90" i="11"/>
  <c r="AW118" i="11"/>
  <c r="AW32" i="11"/>
  <c r="AW45" i="11"/>
  <c r="AW53" i="11"/>
  <c r="AW110" i="11"/>
  <c r="AW82" i="11"/>
  <c r="AW120" i="11"/>
  <c r="AW135" i="11"/>
  <c r="AW24" i="11"/>
  <c r="AW19" i="11"/>
  <c r="AW94" i="11"/>
  <c r="AW63" i="11"/>
  <c r="AW127" i="11"/>
  <c r="AW21" i="11"/>
  <c r="AW81" i="11"/>
  <c r="AW102" i="11"/>
  <c r="AW77" i="11"/>
  <c r="AW74" i="11"/>
  <c r="AW40" i="11"/>
  <c r="AW122" i="11"/>
  <c r="AW109" i="11"/>
  <c r="AW64" i="11"/>
  <c r="AW44" i="11"/>
  <c r="AW112" i="11"/>
  <c r="AW88" i="11"/>
  <c r="AW43" i="11"/>
  <c r="AW75" i="11"/>
  <c r="AW114" i="11"/>
  <c r="AW119" i="11"/>
  <c r="AT15" i="22"/>
  <c r="AT18" i="22" s="1"/>
  <c r="AT19" i="22" s="1"/>
  <c r="AS23" i="24"/>
  <c r="AT33" i="22"/>
  <c r="AT34" i="22" s="1"/>
  <c r="AT36" i="22" s="1"/>
  <c r="AO51" i="24"/>
  <c r="AO54" i="24" s="1"/>
  <c r="AO55" i="24" s="1"/>
  <c r="AO56" i="24" s="1"/>
  <c r="AO58" i="24" s="1"/>
  <c r="AO61" i="24" s="1"/>
  <c r="AO49" i="24"/>
  <c r="AT19" i="24"/>
  <c r="AT20" i="24" s="1"/>
  <c r="AT21" i="24" s="1"/>
  <c r="AT25" i="24" s="1"/>
  <c r="AT27" i="24" s="1"/>
  <c r="AY3" i="24"/>
  <c r="AQ33" i="24"/>
  <c r="AQ34" i="24"/>
  <c r="AQ35" i="24" s="1"/>
  <c r="AQ36" i="24" s="1"/>
  <c r="AQ37" i="24" s="1"/>
  <c r="AS32" i="24"/>
  <c r="AS29" i="24"/>
  <c r="AP51" i="24"/>
  <c r="AP49" i="24"/>
  <c r="AU87" i="21"/>
  <c r="AV12" i="24"/>
  <c r="AV14" i="24" s="1"/>
  <c r="AV15" i="24" s="1"/>
  <c r="AV13" i="24"/>
  <c r="AW7" i="24"/>
  <c r="AS20" i="22"/>
  <c r="AS24" i="22" s="1"/>
  <c r="AS5" i="22" s="1"/>
  <c r="AS7" i="13" s="1"/>
  <c r="AW6" i="24"/>
  <c r="AR33" i="24"/>
  <c r="AR34" i="24"/>
  <c r="AR35" i="24" s="1"/>
  <c r="AU14" i="24"/>
  <c r="AU15" i="24" s="1"/>
  <c r="AU18" i="24" s="1"/>
  <c r="AW5" i="24"/>
  <c r="BJ81" i="24"/>
  <c r="BJ80" i="24"/>
  <c r="BJ82" i="24" s="1"/>
  <c r="BJ83" i="24"/>
  <c r="BJ79" i="24"/>
  <c r="BK81" i="24"/>
  <c r="BK83" i="24"/>
  <c r="BK80" i="24"/>
  <c r="BK82" i="24" s="1"/>
  <c r="BK79" i="24"/>
  <c r="AK66" i="24"/>
  <c r="AK61" i="24"/>
  <c r="M61" i="24"/>
  <c r="M66" i="24"/>
  <c r="AG57" i="24"/>
  <c r="AG59" i="24" s="1"/>
  <c r="X69" i="24"/>
  <c r="X70" i="24"/>
  <c r="X71" i="24" s="1"/>
  <c r="AB69" i="24"/>
  <c r="AB70" i="24"/>
  <c r="AB71" i="24" s="1"/>
  <c r="AG61" i="24"/>
  <c r="AG66" i="24"/>
  <c r="O65" i="24"/>
  <c r="M57" i="24"/>
  <c r="M59" i="24" s="1"/>
  <c r="M60" i="24" s="1"/>
  <c r="Z72" i="24"/>
  <c r="I65" i="24"/>
  <c r="AK72" i="24"/>
  <c r="X67" i="24"/>
  <c r="X68" i="24" s="1"/>
  <c r="X62" i="24"/>
  <c r="X9" i="24" s="1"/>
  <c r="AG70" i="24"/>
  <c r="AG71" i="24" s="1"/>
  <c r="AG69" i="24"/>
  <c r="V79" i="24"/>
  <c r="V80" i="24" s="1"/>
  <c r="AK57" i="24"/>
  <c r="AK59" i="24" s="1"/>
  <c r="AK60" i="24" s="1"/>
  <c r="O66" i="24"/>
  <c r="O61" i="24"/>
  <c r="G57" i="24"/>
  <c r="G59" i="24" s="1"/>
  <c r="O57" i="24"/>
  <c r="O59" i="24" s="1"/>
  <c r="O60" i="24" s="1"/>
  <c r="I66" i="24"/>
  <c r="I61" i="24"/>
  <c r="U76" i="24"/>
  <c r="U77" i="24" s="1"/>
  <c r="AB66" i="24"/>
  <c r="AB61" i="24"/>
  <c r="M65" i="24"/>
  <c r="G66" i="24"/>
  <c r="G61" i="24"/>
  <c r="E73" i="24"/>
  <c r="E75" i="24" s="1"/>
  <c r="E74" i="24"/>
  <c r="AT25" i="21"/>
  <c r="AT35" i="21" s="1"/>
  <c r="AT36" i="21" s="1"/>
  <c r="AU13" i="22"/>
  <c r="AU14" i="22" s="1"/>
  <c r="AU11" i="22"/>
  <c r="AU12" i="22"/>
  <c r="AV49" i="14"/>
  <c r="AV50" i="14" s="1"/>
  <c r="AV34" i="21"/>
  <c r="AV17" i="21"/>
  <c r="AV14" i="21"/>
  <c r="AV11" i="21"/>
  <c r="AU16" i="22"/>
  <c r="AU17" i="22"/>
  <c r="AU72" i="21"/>
  <c r="AU74" i="21" s="1"/>
  <c r="AU79" i="21"/>
  <c r="AW299" i="21"/>
  <c r="AW183" i="21"/>
  <c r="AW101" i="21"/>
  <c r="AW188" i="21"/>
  <c r="AW122" i="21"/>
  <c r="AW234" i="21"/>
  <c r="AW217" i="21"/>
  <c r="AW138" i="21"/>
  <c r="AW241" i="21"/>
  <c r="AW173" i="21"/>
  <c r="AW144" i="21"/>
  <c r="AW192" i="21"/>
  <c r="AW140" i="21"/>
  <c r="AW147" i="21"/>
  <c r="AW130" i="21"/>
  <c r="AW185" i="21"/>
  <c r="AW102" i="21"/>
  <c r="AW126" i="21"/>
  <c r="AW171" i="21"/>
  <c r="AW283" i="21"/>
  <c r="AW227" i="21"/>
  <c r="AW226" i="21"/>
  <c r="AW253" i="21"/>
  <c r="AW160" i="21"/>
  <c r="AW295" i="21"/>
  <c r="AW256" i="21"/>
  <c r="AW287" i="21"/>
  <c r="AW291" i="21"/>
  <c r="AW284" i="21"/>
  <c r="AW124" i="21"/>
  <c r="AW268" i="21"/>
  <c r="AW237" i="21"/>
  <c r="AW152" i="21"/>
  <c r="AW132" i="21"/>
  <c r="AW204" i="21"/>
  <c r="AW99" i="21"/>
  <c r="AW116" i="21"/>
  <c r="AW266" i="21"/>
  <c r="AW93" i="21"/>
  <c r="AW281" i="21"/>
  <c r="AW263" i="21"/>
  <c r="AW221" i="21"/>
  <c r="AW196" i="21"/>
  <c r="AW235" i="21"/>
  <c r="AW218" i="21"/>
  <c r="AW135" i="21"/>
  <c r="AW265" i="21"/>
  <c r="AW212" i="21"/>
  <c r="AW307" i="21"/>
  <c r="AW177" i="21"/>
  <c r="AW290" i="21"/>
  <c r="AW167" i="21"/>
  <c r="AW308" i="21"/>
  <c r="AW181" i="21"/>
  <c r="AW207" i="21"/>
  <c r="AW280" i="21"/>
  <c r="AW96" i="21"/>
  <c r="AW202" i="21"/>
  <c r="AW110" i="21"/>
  <c r="AW292" i="21"/>
  <c r="AW282" i="21"/>
  <c r="AW159" i="21"/>
  <c r="AW162" i="21"/>
  <c r="AW137" i="21"/>
  <c r="AW220" i="21"/>
  <c r="AW133" i="21"/>
  <c r="AW301" i="21"/>
  <c r="AW184" i="21"/>
  <c r="AW209" i="21"/>
  <c r="AW150" i="21"/>
  <c r="AW154" i="21"/>
  <c r="AW203" i="21"/>
  <c r="AW201" i="21"/>
  <c r="AW118" i="21"/>
  <c r="AW127" i="21"/>
  <c r="AW151" i="21"/>
  <c r="AW112" i="21"/>
  <c r="AW106" i="21"/>
  <c r="AW164" i="21"/>
  <c r="AW128" i="21"/>
  <c r="AW251" i="21"/>
  <c r="AW104" i="21"/>
  <c r="AW303" i="21"/>
  <c r="AW252" i="21"/>
  <c r="AW100" i="21"/>
  <c r="AW109" i="21"/>
  <c r="AW136" i="21"/>
  <c r="AW254" i="21"/>
  <c r="AW236" i="21"/>
  <c r="AW277" i="21"/>
  <c r="AW176" i="21"/>
  <c r="AW145" i="21"/>
  <c r="AW125" i="21"/>
  <c r="AW270" i="21"/>
  <c r="AW208" i="21"/>
  <c r="AW180" i="21"/>
  <c r="AW311" i="21"/>
  <c r="AW86" i="21" s="1"/>
  <c r="AW246" i="21"/>
  <c r="AW222" i="21"/>
  <c r="AW190" i="21"/>
  <c r="AW267" i="21"/>
  <c r="AW247" i="21"/>
  <c r="AW105" i="21"/>
  <c r="AW182" i="21"/>
  <c r="AW114" i="21"/>
  <c r="AW276" i="21"/>
  <c r="AW302" i="21"/>
  <c r="AW121" i="21"/>
  <c r="AW168" i="21"/>
  <c r="AW198" i="21"/>
  <c r="AW210" i="21"/>
  <c r="AW213" i="21"/>
  <c r="AW195" i="21"/>
  <c r="AW271" i="21"/>
  <c r="AW123" i="21"/>
  <c r="AW103" i="21"/>
  <c r="AW199" i="21"/>
  <c r="AW255" i="21"/>
  <c r="AW258" i="21"/>
  <c r="AW197" i="21"/>
  <c r="AW139" i="21"/>
  <c r="AW296" i="21"/>
  <c r="AW141" i="21"/>
  <c r="AW129" i="21"/>
  <c r="AW115" i="21"/>
  <c r="AW169" i="21"/>
  <c r="AW161" i="21"/>
  <c r="AW111" i="21"/>
  <c r="AW205" i="21"/>
  <c r="AW274" i="21"/>
  <c r="AW191" i="21"/>
  <c r="AW113" i="21"/>
  <c r="AW143" i="21"/>
  <c r="AW249" i="21"/>
  <c r="AW223" i="21"/>
  <c r="AW294" i="21"/>
  <c r="AW174" i="21"/>
  <c r="AW148" i="21"/>
  <c r="AW304" i="21"/>
  <c r="AW275" i="21"/>
  <c r="AW238" i="21"/>
  <c r="AW178" i="21"/>
  <c r="AW186" i="21"/>
  <c r="AW219" i="21"/>
  <c r="AW166" i="21"/>
  <c r="AW293" i="21"/>
  <c r="AW156" i="21"/>
  <c r="AW288" i="21"/>
  <c r="AW163" i="21"/>
  <c r="AW257" i="21"/>
  <c r="AW264" i="21"/>
  <c r="AW289" i="21"/>
  <c r="AW214" i="21"/>
  <c r="AW279" i="21"/>
  <c r="AW134" i="21"/>
  <c r="AW211" i="21"/>
  <c r="AW149" i="21"/>
  <c r="AW8" i="21"/>
  <c r="AW231" i="21"/>
  <c r="AW71" i="21" s="1"/>
  <c r="AW206" i="21"/>
  <c r="AW95" i="21"/>
  <c r="AW165" i="21"/>
  <c r="AW245" i="21"/>
  <c r="AW97" i="21"/>
  <c r="AW179" i="21"/>
  <c r="AW155" i="21"/>
  <c r="AW117" i="21"/>
  <c r="AW146" i="21"/>
  <c r="AW261" i="21"/>
  <c r="AW259" i="21"/>
  <c r="AW228" i="21"/>
  <c r="AW187" i="21"/>
  <c r="AW94" i="21"/>
  <c r="AW260" i="21"/>
  <c r="AW107" i="21"/>
  <c r="AW170" i="21"/>
  <c r="AW98" i="21"/>
  <c r="AW108" i="21"/>
  <c r="AW272" i="21"/>
  <c r="AW200" i="21"/>
  <c r="AW262" i="21"/>
  <c r="AW250" i="21"/>
  <c r="AW142" i="21"/>
  <c r="AW120" i="21"/>
  <c r="AW242" i="21"/>
  <c r="AW189" i="21"/>
  <c r="AW269" i="21"/>
  <c r="AW153" i="21"/>
  <c r="AW273" i="21"/>
  <c r="AW119" i="21"/>
  <c r="AW300" i="21"/>
  <c r="AW175" i="21"/>
  <c r="AW131" i="21"/>
  <c r="AW248" i="21"/>
  <c r="AW172" i="21"/>
  <c r="AW278" i="21"/>
  <c r="AS8" i="15"/>
  <c r="AY5" i="11" s="1"/>
  <c r="AS9" i="13"/>
  <c r="AS30" i="15"/>
  <c r="AS38" i="15" s="1"/>
  <c r="AS32" i="15"/>
  <c r="AS10" i="15"/>
  <c r="AY6" i="11" s="1"/>
  <c r="AY4" i="11"/>
  <c r="AS18" i="15"/>
  <c r="AY10" i="11" s="1"/>
  <c r="AS14" i="15"/>
  <c r="AY8" i="11" s="1"/>
  <c r="AS20" i="15"/>
  <c r="AY11" i="11" s="1"/>
  <c r="AS16" i="15"/>
  <c r="AS12" i="15"/>
  <c r="AY7" i="11" s="1"/>
  <c r="AW17" i="18"/>
  <c r="AW16" i="18"/>
  <c r="AW10" i="18"/>
  <c r="AV28" i="22"/>
  <c r="AV10" i="22"/>
  <c r="AV7" i="22"/>
  <c r="AV8" i="22"/>
  <c r="AV9" i="22"/>
  <c r="AV27" i="22"/>
  <c r="AV29" i="22"/>
  <c r="AV30" i="22" s="1"/>
  <c r="AY3" i="14"/>
  <c r="AY3" i="18"/>
  <c r="AV85" i="21"/>
  <c r="AV13" i="11"/>
  <c r="AV15" i="11" s="1"/>
  <c r="AP23" i="15" s="1"/>
  <c r="AP44" i="15" s="1"/>
  <c r="AW48" i="14"/>
  <c r="AV19" i="18"/>
  <c r="AV21" i="18" s="1"/>
  <c r="AV18" i="18"/>
  <c r="AV20" i="18" s="1"/>
  <c r="AV12" i="18"/>
  <c r="AV14" i="18"/>
  <c r="AV23" i="18" s="1"/>
  <c r="AU28" i="14"/>
  <c r="AU29" i="14" s="1"/>
  <c r="AU30" i="14" s="1"/>
  <c r="AU31" i="14" s="1"/>
  <c r="AU12" i="13" s="1"/>
  <c r="AU4" i="13"/>
  <c r="AW47" i="14"/>
  <c r="AU20" i="21"/>
  <c r="AX4" i="18"/>
  <c r="AX5" i="18"/>
  <c r="AX7" i="18"/>
  <c r="AV12" i="11"/>
  <c r="AV14" i="11" s="1"/>
  <c r="AP22" i="15" s="1"/>
  <c r="AU31" i="22"/>
  <c r="AU32" i="22" s="1"/>
  <c r="AW3" i="22"/>
  <c r="AW36" i="14"/>
  <c r="AW42" i="14"/>
  <c r="AR55" i="21"/>
  <c r="AR49" i="21"/>
  <c r="AS49" i="21"/>
  <c r="AS51" i="21" s="1"/>
  <c r="AS55" i="21"/>
  <c r="AS56" i="21" s="1"/>
  <c r="AI50" i="21"/>
  <c r="AK50" i="21"/>
  <c r="AJ56" i="21"/>
  <c r="AM4" i="18"/>
  <c r="AM7" i="18"/>
  <c r="AM5" i="18"/>
  <c r="AK48" i="14"/>
  <c r="AK4" i="18"/>
  <c r="AK5" i="18"/>
  <c r="AK7" i="18"/>
  <c r="AJ10" i="18"/>
  <c r="AJ17" i="18"/>
  <c r="AJ16" i="18"/>
  <c r="AH56" i="21"/>
  <c r="AF50" i="21"/>
  <c r="AH50" i="21"/>
  <c r="AF56" i="21"/>
  <c r="AG56" i="21"/>
  <c r="AI56" i="21"/>
  <c r="AJ49" i="21"/>
  <c r="AJ51" i="21" s="1"/>
  <c r="AG51" i="21"/>
  <c r="I53" i="21"/>
  <c r="I54" i="21" s="1"/>
  <c r="I46" i="21"/>
  <c r="I47" i="21" s="1"/>
  <c r="I48" i="21" s="1"/>
  <c r="I43" i="21"/>
  <c r="I39" i="21"/>
  <c r="AM51" i="21"/>
  <c r="E45" i="15"/>
  <c r="E46" i="15" s="1"/>
  <c r="E47" i="15" s="1"/>
  <c r="K68" i="24" l="1"/>
  <c r="M21" i="23"/>
  <c r="M18" i="23"/>
  <c r="M28" i="23"/>
  <c r="M19" i="23"/>
  <c r="M20" i="23"/>
  <c r="M23" i="23"/>
  <c r="BB54" i="25"/>
  <c r="BB57" i="25" s="1"/>
  <c r="BB8" i="25" s="1"/>
  <c r="M22" i="23"/>
  <c r="P73" i="24"/>
  <c r="P75" i="24" s="1"/>
  <c r="P79" i="24" s="1"/>
  <c r="M30" i="23"/>
  <c r="AV16" i="13"/>
  <c r="AV17" i="13" s="1"/>
  <c r="AV18" i="13" s="1"/>
  <c r="AR27" i="15"/>
  <c r="AR26" i="15"/>
  <c r="BC46" i="25"/>
  <c r="E32" i="23"/>
  <c r="E33" i="23" s="1"/>
  <c r="BC90" i="25"/>
  <c r="BC91" i="25"/>
  <c r="BC92" i="25" s="1"/>
  <c r="BC93" i="25" s="1"/>
  <c r="BC94" i="25" s="1"/>
  <c r="BC95" i="25" s="1"/>
  <c r="BC96" i="25" s="1"/>
  <c r="BC97" i="25" s="1"/>
  <c r="BL8" i="26"/>
  <c r="BF84" i="25"/>
  <c r="BF85" i="25" s="1"/>
  <c r="BC68" i="25"/>
  <c r="BC69" i="25"/>
  <c r="BC70" i="25" s="1"/>
  <c r="BC71" i="25" s="1"/>
  <c r="BC72" i="25" s="1"/>
  <c r="BC73" i="25" s="1"/>
  <c r="BC74" i="25" s="1"/>
  <c r="BC75" i="25" s="1"/>
  <c r="BC77" i="25" s="1"/>
  <c r="BC78" i="25" s="1"/>
  <c r="F72" i="24"/>
  <c r="BK18" i="26"/>
  <c r="BJ18" i="26"/>
  <c r="AX67" i="11"/>
  <c r="BJ46" i="26"/>
  <c r="BD42" i="25" s="1"/>
  <c r="BD43" i="25" s="1"/>
  <c r="BK74" i="26"/>
  <c r="BE64" i="25" s="1"/>
  <c r="BE65" i="25" s="1"/>
  <c r="BJ74" i="26"/>
  <c r="BD64" i="25" s="1"/>
  <c r="BD65" i="25" s="1"/>
  <c r="BK46" i="26"/>
  <c r="BE42" i="25" s="1"/>
  <c r="BE43" i="25" s="1"/>
  <c r="M27" i="23"/>
  <c r="M32" i="23" s="1"/>
  <c r="M33" i="23" s="1"/>
  <c r="BL5" i="26"/>
  <c r="BF19" i="25"/>
  <c r="BF20" i="25" s="1"/>
  <c r="BJ103" i="26"/>
  <c r="BD86" i="25" s="1"/>
  <c r="BD87" i="25" s="1"/>
  <c r="AV14" i="13"/>
  <c r="AV6" i="18"/>
  <c r="BL6" i="26"/>
  <c r="BF40" i="25"/>
  <c r="BF41" i="25" s="1"/>
  <c r="BK103" i="26"/>
  <c r="BE86" i="25" s="1"/>
  <c r="BE87" i="25" s="1"/>
  <c r="BL7" i="26"/>
  <c r="BF62" i="25"/>
  <c r="BF63" i="25" s="1"/>
  <c r="AK32" i="23"/>
  <c r="AK33" i="23" s="1"/>
  <c r="AX98" i="25"/>
  <c r="AX101" i="25" s="1"/>
  <c r="AX12" i="25" s="1"/>
  <c r="AV78" i="21"/>
  <c r="AX57" i="25"/>
  <c r="AX8" i="25" s="1"/>
  <c r="AY76" i="25"/>
  <c r="AY79" i="25" s="1"/>
  <c r="AY10" i="25" s="1"/>
  <c r="BC54" i="25"/>
  <c r="BC57" i="25" s="1"/>
  <c r="BC8" i="25" s="1"/>
  <c r="AO79" i="25"/>
  <c r="AO10" i="25" s="1"/>
  <c r="AZ101" i="25"/>
  <c r="AZ12" i="25" s="1"/>
  <c r="BC99" i="25"/>
  <c r="BC100" i="25" s="1"/>
  <c r="BG98" i="25"/>
  <c r="BG101" i="25" s="1"/>
  <c r="BG12" i="25" s="1"/>
  <c r="AZ76" i="25"/>
  <c r="AZ79" i="25" s="1"/>
  <c r="AZ10" i="25" s="1"/>
  <c r="BA76" i="25"/>
  <c r="BA79" i="25" s="1"/>
  <c r="BA10" i="25" s="1"/>
  <c r="BG53" i="25"/>
  <c r="BG55" i="25" s="1"/>
  <c r="BG56" i="25" s="1"/>
  <c r="AT79" i="25"/>
  <c r="AT10" i="25" s="1"/>
  <c r="BG73" i="25"/>
  <c r="BG74" i="25" s="1"/>
  <c r="BG75" i="25" s="1"/>
  <c r="BG77" i="25" s="1"/>
  <c r="BG78" i="25" s="1"/>
  <c r="BB76" i="25"/>
  <c r="BB79" i="25" s="1"/>
  <c r="BB10" i="25" s="1"/>
  <c r="BB98" i="25"/>
  <c r="BB101" i="25" s="1"/>
  <c r="BB12" i="25" s="1"/>
  <c r="AX77" i="25"/>
  <c r="AX78" i="25" s="1"/>
  <c r="AX76" i="25"/>
  <c r="AS76" i="25"/>
  <c r="AS79" i="25" s="1"/>
  <c r="AS10" i="25" s="1"/>
  <c r="AV54" i="25"/>
  <c r="AV57" i="25" s="1"/>
  <c r="AV8" i="25" s="1"/>
  <c r="AV98" i="25"/>
  <c r="AV101" i="25" s="1"/>
  <c r="AV12" i="25" s="1"/>
  <c r="AQ98" i="25"/>
  <c r="AQ101" i="25" s="1"/>
  <c r="AQ12" i="25" s="1"/>
  <c r="F61" i="24"/>
  <c r="F66" i="24"/>
  <c r="F57" i="24"/>
  <c r="F59" i="24" s="1"/>
  <c r="AZ3" i="23"/>
  <c r="AC18" i="23"/>
  <c r="AC20" i="23"/>
  <c r="AC23" i="23"/>
  <c r="AC26" i="23"/>
  <c r="AC28" i="23"/>
  <c r="AC25" i="23"/>
  <c r="AC21" i="23"/>
  <c r="AC29" i="23"/>
  <c r="AC19" i="23"/>
  <c r="AC30" i="23"/>
  <c r="AC22" i="23"/>
  <c r="AC27" i="23"/>
  <c r="AV66" i="21"/>
  <c r="AV70" i="21"/>
  <c r="K53" i="24"/>
  <c r="K65" i="24" s="1"/>
  <c r="K70" i="24" s="1"/>
  <c r="K71" i="24" s="1"/>
  <c r="AR61" i="14"/>
  <c r="AR64" i="14" s="1"/>
  <c r="AR65" i="14" s="1"/>
  <c r="AY12" i="14"/>
  <c r="AV68" i="21"/>
  <c r="AV82" i="21"/>
  <c r="AV84" i="21"/>
  <c r="AV67" i="21"/>
  <c r="AV69" i="21"/>
  <c r="AV83" i="21"/>
  <c r="AV77" i="21"/>
  <c r="AV52" i="14"/>
  <c r="AV54" i="14" s="1"/>
  <c r="AV55" i="14" s="1"/>
  <c r="AV56" i="14" s="1"/>
  <c r="AV57" i="14" s="1"/>
  <c r="AT54" i="14"/>
  <c r="AT55" i="14" s="1"/>
  <c r="AT56" i="14" s="1"/>
  <c r="AT57" i="14" s="1"/>
  <c r="AU58" i="14"/>
  <c r="AU59" i="14" s="1"/>
  <c r="AU60" i="14" s="1"/>
  <c r="AU62" i="14" s="1"/>
  <c r="AU63" i="14" s="1"/>
  <c r="AQ108" i="14"/>
  <c r="AQ110" i="14" s="1"/>
  <c r="AQ111" i="14" s="1"/>
  <c r="AQ113" i="14" s="1"/>
  <c r="AU53" i="14"/>
  <c r="AU90" i="14"/>
  <c r="AU91" i="14" s="1"/>
  <c r="AA69" i="24"/>
  <c r="AA72" i="24" s="1"/>
  <c r="AB67" i="24"/>
  <c r="AB68" i="24" s="1"/>
  <c r="AP101" i="14"/>
  <c r="AP105" i="14" s="1"/>
  <c r="AP108" i="14" s="1"/>
  <c r="BG72" i="24"/>
  <c r="BG74" i="24" s="1"/>
  <c r="AR93" i="14"/>
  <c r="AR94" i="14"/>
  <c r="AR95" i="14" s="1"/>
  <c r="AV87" i="14"/>
  <c r="AV88" i="14" s="1"/>
  <c r="AV90" i="14" s="1"/>
  <c r="AT90" i="14"/>
  <c r="AT89" i="14"/>
  <c r="R81" i="24"/>
  <c r="AS96" i="14"/>
  <c r="AS97" i="14" s="1"/>
  <c r="Q81" i="24"/>
  <c r="Q80" i="24"/>
  <c r="Q82" i="24" s="1"/>
  <c r="AB62" i="24"/>
  <c r="AB9" i="24" s="1"/>
  <c r="AI30" i="23"/>
  <c r="AX3" i="21"/>
  <c r="AX7" i="21" s="1"/>
  <c r="AX262" i="21" s="1"/>
  <c r="AF32" i="23"/>
  <c r="AF33" i="23" s="1"/>
  <c r="H32" i="23"/>
  <c r="H33" i="23" s="1"/>
  <c r="K32" i="23"/>
  <c r="K33" i="23" s="1"/>
  <c r="W32" i="23"/>
  <c r="W33" i="23" s="1"/>
  <c r="Y69" i="24"/>
  <c r="Y72" i="24" s="1"/>
  <c r="AI27" i="23"/>
  <c r="N62" i="24"/>
  <c r="N9" i="24" s="1"/>
  <c r="R83" i="24"/>
  <c r="Y62" i="24"/>
  <c r="Y9" i="24" s="1"/>
  <c r="I60" i="24"/>
  <c r="Q83" i="24"/>
  <c r="N70" i="24"/>
  <c r="N60" i="24"/>
  <c r="N68" i="24"/>
  <c r="AT3" i="15"/>
  <c r="AT6" i="15" s="1"/>
  <c r="AT9" i="13" s="1"/>
  <c r="U78" i="24"/>
  <c r="G32" i="23"/>
  <c r="G33" i="23" s="1"/>
  <c r="AA55" i="24"/>
  <c r="AA56" i="24" s="1"/>
  <c r="AA58" i="24" s="1"/>
  <c r="L25" i="23"/>
  <c r="L18" i="23"/>
  <c r="L26" i="23"/>
  <c r="AH32" i="23"/>
  <c r="AH33" i="23" s="1"/>
  <c r="AP10" i="23"/>
  <c r="AQ103" i="23"/>
  <c r="AQ105" i="23" s="1"/>
  <c r="AQ107" i="23" s="1"/>
  <c r="AQ10" i="23" s="1"/>
  <c r="AI21" i="23"/>
  <c r="AI23" i="23"/>
  <c r="S78" i="24"/>
  <c r="AI19" i="23"/>
  <c r="AI28" i="23"/>
  <c r="AI29" i="23"/>
  <c r="AI20" i="23"/>
  <c r="AI25" i="23"/>
  <c r="AI26" i="23"/>
  <c r="AD26" i="23"/>
  <c r="AD20" i="23"/>
  <c r="AD22" i="23"/>
  <c r="Y60" i="24"/>
  <c r="AD25" i="23"/>
  <c r="AD28" i="23"/>
  <c r="AX10" i="14"/>
  <c r="AD27" i="23"/>
  <c r="AD29" i="23"/>
  <c r="W72" i="24"/>
  <c r="AD23" i="23"/>
  <c r="AD21" i="23"/>
  <c r="AD30" i="23"/>
  <c r="AD19" i="23"/>
  <c r="X51" i="21"/>
  <c r="X50" i="21"/>
  <c r="AJ77" i="14"/>
  <c r="AJ76" i="14"/>
  <c r="AJ78" i="14"/>
  <c r="L21" i="23"/>
  <c r="X56" i="21"/>
  <c r="X57" i="21"/>
  <c r="L20" i="23"/>
  <c r="L22" i="23"/>
  <c r="AC69" i="24"/>
  <c r="AC70" i="24"/>
  <c r="AC71" i="24" s="1"/>
  <c r="L28" i="23"/>
  <c r="Y68" i="24"/>
  <c r="L29" i="23"/>
  <c r="AI22" i="23"/>
  <c r="AJ10" i="14"/>
  <c r="AX78" i="14"/>
  <c r="AX77" i="14"/>
  <c r="AX76" i="14"/>
  <c r="AX79" i="14" s="1"/>
  <c r="AX81" i="14" s="1"/>
  <c r="L27" i="23"/>
  <c r="AN49" i="24"/>
  <c r="AN53" i="24" s="1"/>
  <c r="J57" i="24"/>
  <c r="J59" i="24" s="1"/>
  <c r="J60" i="24" s="1"/>
  <c r="AC66" i="24"/>
  <c r="AC61" i="24"/>
  <c r="Z32" i="23"/>
  <c r="Z33" i="23" s="1"/>
  <c r="L62" i="24"/>
  <c r="L9" i="24" s="1"/>
  <c r="L69" i="24"/>
  <c r="L70" i="24"/>
  <c r="L71" i="24" s="1"/>
  <c r="AF54" i="24"/>
  <c r="AF53" i="24"/>
  <c r="AF65" i="24" s="1"/>
  <c r="L60" i="24"/>
  <c r="J69" i="24"/>
  <c r="J70" i="24"/>
  <c r="J71" i="24" s="1"/>
  <c r="L30" i="23"/>
  <c r="AC57" i="24"/>
  <c r="AC59" i="24" s="1"/>
  <c r="AC60" i="24" s="1"/>
  <c r="AX6" i="23"/>
  <c r="AX74" i="14"/>
  <c r="AY11" i="14"/>
  <c r="AY69" i="14"/>
  <c r="AH69" i="24"/>
  <c r="AH70" i="24"/>
  <c r="AH71" i="24" s="1"/>
  <c r="I62" i="24"/>
  <c r="I9" i="24" s="1"/>
  <c r="J32" i="23"/>
  <c r="J33" i="23" s="1"/>
  <c r="AB32" i="23"/>
  <c r="AB33" i="23" s="1"/>
  <c r="Y32" i="23"/>
  <c r="Y33" i="23" s="1"/>
  <c r="H72" i="24"/>
  <c r="H73" i="24" s="1"/>
  <c r="H75" i="24" s="1"/>
  <c r="L19" i="23"/>
  <c r="AH57" i="24"/>
  <c r="AH59" i="24" s="1"/>
  <c r="R80" i="24"/>
  <c r="R82" i="24" s="1"/>
  <c r="R87" i="24" s="1"/>
  <c r="AH61" i="24"/>
  <c r="AH66" i="24"/>
  <c r="AI53" i="24"/>
  <c r="AI65" i="24" s="1"/>
  <c r="AI69" i="24" s="1"/>
  <c r="AV4" i="24"/>
  <c r="AV70" i="14"/>
  <c r="AV85" i="14" s="1"/>
  <c r="AX63" i="11"/>
  <c r="AX86" i="11"/>
  <c r="AX112" i="11"/>
  <c r="AX27" i="11"/>
  <c r="AX37" i="11"/>
  <c r="AW14" i="14"/>
  <c r="AW25" i="14" s="1"/>
  <c r="AW71" i="14"/>
  <c r="AW84" i="14" s="1"/>
  <c r="AX24" i="11"/>
  <c r="AX53" i="11"/>
  <c r="AX74" i="11"/>
  <c r="AX119" i="11"/>
  <c r="AX51" i="11"/>
  <c r="AX52" i="11"/>
  <c r="AX70" i="11"/>
  <c r="AX38" i="11"/>
  <c r="H61" i="24"/>
  <c r="H66" i="24"/>
  <c r="BH89" i="24"/>
  <c r="AJ5" i="24"/>
  <c r="AJ3" i="22"/>
  <c r="AJ4" i="23"/>
  <c r="AX132" i="11"/>
  <c r="AX133" i="11"/>
  <c r="AX134" i="11"/>
  <c r="AJ7" i="24"/>
  <c r="AJ6" i="23"/>
  <c r="AJ48" i="14"/>
  <c r="P81" i="24"/>
  <c r="P80" i="24"/>
  <c r="P82" i="24" s="1"/>
  <c r="P87" i="24" s="1"/>
  <c r="P83" i="24"/>
  <c r="AJ17" i="14"/>
  <c r="AJ5" i="23"/>
  <c r="AJ16" i="14"/>
  <c r="AJ18" i="14" s="1"/>
  <c r="AJ19" i="14" s="1"/>
  <c r="AJ21" i="14" s="1"/>
  <c r="AJ6" i="24"/>
  <c r="BG32" i="23"/>
  <c r="BG33" i="23" s="1"/>
  <c r="AX104" i="11"/>
  <c r="AX91" i="11"/>
  <c r="AI55" i="24"/>
  <c r="AI56" i="24" s="1"/>
  <c r="AI58" i="24" s="1"/>
  <c r="AD70" i="24"/>
  <c r="AD71" i="24" s="1"/>
  <c r="AD69" i="24"/>
  <c r="J66" i="24"/>
  <c r="J61" i="24"/>
  <c r="AJ47" i="14"/>
  <c r="AX127" i="11"/>
  <c r="AX124" i="11"/>
  <c r="AE18" i="23"/>
  <c r="AE20" i="23"/>
  <c r="AE29" i="23"/>
  <c r="AE27" i="23"/>
  <c r="AE23" i="23"/>
  <c r="AE19" i="23"/>
  <c r="AE26" i="23"/>
  <c r="AE28" i="23"/>
  <c r="AE25" i="23"/>
  <c r="AE22" i="23"/>
  <c r="AE30" i="23"/>
  <c r="AE21" i="23"/>
  <c r="AJ42" i="14"/>
  <c r="AX50" i="11"/>
  <c r="AX111" i="11"/>
  <c r="G70" i="24"/>
  <c r="G71" i="24" s="1"/>
  <c r="G69" i="24"/>
  <c r="AJ36" i="14"/>
  <c r="AX92" i="11"/>
  <c r="AX45" i="11"/>
  <c r="S79" i="24"/>
  <c r="T74" i="24"/>
  <c r="T76" i="24" s="1"/>
  <c r="T77" i="24" s="1"/>
  <c r="T78" i="24" s="1"/>
  <c r="T73" i="24"/>
  <c r="T75" i="24" s="1"/>
  <c r="AX35" i="11"/>
  <c r="H57" i="24"/>
  <c r="H59" i="24" s="1"/>
  <c r="AX106" i="11"/>
  <c r="AX95" i="11"/>
  <c r="AX58" i="11"/>
  <c r="AX99" i="11"/>
  <c r="AX47" i="11"/>
  <c r="AX93" i="11"/>
  <c r="AX25" i="11"/>
  <c r="AX110" i="11"/>
  <c r="AX46" i="11"/>
  <c r="BI89" i="24"/>
  <c r="BI92" i="24" s="1"/>
  <c r="BI93" i="24" s="1"/>
  <c r="BI94" i="24" s="1"/>
  <c r="BI95" i="24" s="1"/>
  <c r="BI96" i="24" s="1"/>
  <c r="BI99" i="24" s="1"/>
  <c r="BI101" i="24" s="1"/>
  <c r="V81" i="24"/>
  <c r="AX69" i="11"/>
  <c r="AX88" i="11"/>
  <c r="AX30" i="11"/>
  <c r="AX97" i="11"/>
  <c r="AX137" i="11"/>
  <c r="AX43" i="11"/>
  <c r="AX113" i="11"/>
  <c r="AX82" i="11"/>
  <c r="AX28" i="11"/>
  <c r="AX107" i="11"/>
  <c r="AX44" i="11"/>
  <c r="AX71" i="11"/>
  <c r="AX75" i="11"/>
  <c r="AX57" i="11"/>
  <c r="AX39" i="11"/>
  <c r="AX36" i="11"/>
  <c r="AE67" i="24"/>
  <c r="AE68" i="24" s="1"/>
  <c r="AT194" i="23"/>
  <c r="BJ87" i="24"/>
  <c r="AS132" i="23"/>
  <c r="AR98" i="23"/>
  <c r="AR99" i="23" s="1"/>
  <c r="AR101" i="23" s="1"/>
  <c r="AX19" i="11"/>
  <c r="AX76" i="11"/>
  <c r="AX48" i="11"/>
  <c r="AP14" i="23"/>
  <c r="AP16" i="23" s="1"/>
  <c r="AE72" i="24"/>
  <c r="AE73" i="24" s="1"/>
  <c r="AE75" i="24" s="1"/>
  <c r="AU190" i="23"/>
  <c r="AU191" i="23" s="1"/>
  <c r="AU192" i="23" s="1"/>
  <c r="AU196" i="23" s="1"/>
  <c r="AU198" i="23" s="1"/>
  <c r="AS133" i="23"/>
  <c r="AE62" i="24"/>
  <c r="AE9" i="24" s="1"/>
  <c r="AS92" i="23"/>
  <c r="BJ85" i="24"/>
  <c r="AP142" i="23"/>
  <c r="AP144" i="23" s="1"/>
  <c r="AP9" i="23" s="1"/>
  <c r="AS98" i="23"/>
  <c r="AS99" i="23" s="1"/>
  <c r="AS103" i="23" s="1"/>
  <c r="AR63" i="23"/>
  <c r="AR67" i="23" s="1"/>
  <c r="AR69" i="23" s="1"/>
  <c r="AR70" i="23" s="1"/>
  <c r="AR169" i="23"/>
  <c r="AR170" i="23" s="1"/>
  <c r="AR172" i="23" s="1"/>
  <c r="AS60" i="23"/>
  <c r="AS61" i="23" s="1"/>
  <c r="AS65" i="23" s="1"/>
  <c r="AQ138" i="23"/>
  <c r="AQ142" i="23" s="1"/>
  <c r="AQ144" i="23" s="1"/>
  <c r="AQ9" i="23" s="1"/>
  <c r="AT124" i="23"/>
  <c r="AT125" i="23" s="1"/>
  <c r="AT134" i="23" s="1"/>
  <c r="AU86" i="23"/>
  <c r="AU87" i="23" s="1"/>
  <c r="AU88" i="23" s="1"/>
  <c r="AT158" i="23"/>
  <c r="AT159" i="23" s="1"/>
  <c r="AT168" i="23" s="1"/>
  <c r="AT160" i="23"/>
  <c r="AU157" i="23"/>
  <c r="AU162" i="23" s="1"/>
  <c r="AT126" i="23"/>
  <c r="AW76" i="23"/>
  <c r="AW113" i="23"/>
  <c r="AW147" i="23"/>
  <c r="AW181" i="23"/>
  <c r="AW42" i="23"/>
  <c r="AW43" i="23"/>
  <c r="AW38" i="23"/>
  <c r="AW40" i="23" s="1"/>
  <c r="AW41" i="23"/>
  <c r="AU123" i="23"/>
  <c r="AT89" i="23"/>
  <c r="AT87" i="23"/>
  <c r="AT88" i="23" s="1"/>
  <c r="AT91" i="23"/>
  <c r="AS168" i="23"/>
  <c r="AS167" i="23"/>
  <c r="AS166" i="23"/>
  <c r="AY7" i="14"/>
  <c r="AY74" i="14" s="1"/>
  <c r="AY9" i="14"/>
  <c r="AY8" i="14"/>
  <c r="AY6" i="14"/>
  <c r="AY73" i="14" s="1"/>
  <c r="AY5" i="14"/>
  <c r="AY72" i="14" s="1"/>
  <c r="AT55" i="23"/>
  <c r="AT54" i="23"/>
  <c r="AS164" i="23"/>
  <c r="AS163" i="23"/>
  <c r="AT130" i="23"/>
  <c r="AT129" i="23"/>
  <c r="AU49" i="23"/>
  <c r="AU50" i="23" s="1"/>
  <c r="AU53" i="23"/>
  <c r="AU51" i="23"/>
  <c r="AT59" i="23"/>
  <c r="AT58" i="23"/>
  <c r="AT57" i="23"/>
  <c r="AX4" i="23"/>
  <c r="AW184" i="23"/>
  <c r="AW183" i="23"/>
  <c r="AW185" i="23" s="1"/>
  <c r="AW186" i="23" s="1"/>
  <c r="AV185" i="23"/>
  <c r="AV186" i="23" s="1"/>
  <c r="AV189" i="23" s="1"/>
  <c r="AX16" i="14"/>
  <c r="AX18" i="14" s="1"/>
  <c r="AX19" i="14" s="1"/>
  <c r="AX21" i="14" s="1"/>
  <c r="AX5" i="23"/>
  <c r="AX17" i="14"/>
  <c r="AT164" i="23"/>
  <c r="AT163" i="23"/>
  <c r="AV48" i="23"/>
  <c r="AV150" i="23"/>
  <c r="AV148" i="23"/>
  <c r="AV149" i="23" s="1"/>
  <c r="AV152" i="23"/>
  <c r="AV151" i="23"/>
  <c r="AQ174" i="23"/>
  <c r="AQ172" i="23"/>
  <c r="AV114" i="23"/>
  <c r="AV115" i="23" s="1"/>
  <c r="AV118" i="23"/>
  <c r="AV117" i="23"/>
  <c r="AV116" i="23"/>
  <c r="AR135" i="23"/>
  <c r="AR136" i="23" s="1"/>
  <c r="AQ67" i="23"/>
  <c r="AQ69" i="23" s="1"/>
  <c r="AV80" i="23"/>
  <c r="AV79" i="23"/>
  <c r="AV77" i="23"/>
  <c r="AV78" i="23" s="1"/>
  <c r="AV81" i="23"/>
  <c r="AX118" i="11"/>
  <c r="AX98" i="11"/>
  <c r="AX34" i="11"/>
  <c r="AX114" i="11"/>
  <c r="AX32" i="11"/>
  <c r="AX85" i="11"/>
  <c r="AX129" i="11"/>
  <c r="AX117" i="11"/>
  <c r="AX101" i="11"/>
  <c r="AX62" i="11"/>
  <c r="AX87" i="11"/>
  <c r="AX130" i="11"/>
  <c r="AX121" i="11"/>
  <c r="AX29" i="11"/>
  <c r="AX122" i="11"/>
  <c r="AX33" i="11"/>
  <c r="AX131" i="11"/>
  <c r="AX128" i="11"/>
  <c r="AX61" i="11"/>
  <c r="AX68" i="11"/>
  <c r="AX42" i="11"/>
  <c r="AX84" i="11"/>
  <c r="AX40" i="11"/>
  <c r="AX108" i="11"/>
  <c r="AX96" i="11"/>
  <c r="AX22" i="11"/>
  <c r="AX20" i="11"/>
  <c r="AX100" i="11"/>
  <c r="AX77" i="11"/>
  <c r="AX103" i="11"/>
  <c r="AX116" i="11"/>
  <c r="AX65" i="11"/>
  <c r="AX90" i="11"/>
  <c r="AX21" i="11"/>
  <c r="AX102" i="11"/>
  <c r="AX54" i="11"/>
  <c r="AX55" i="11"/>
  <c r="AX66" i="11"/>
  <c r="AX49" i="11"/>
  <c r="AX56" i="11"/>
  <c r="AX89" i="11"/>
  <c r="AX120" i="11"/>
  <c r="AX26" i="11"/>
  <c r="AX73" i="11"/>
  <c r="AX94" i="11"/>
  <c r="AX138" i="11"/>
  <c r="AX105" i="11"/>
  <c r="AX72" i="11"/>
  <c r="AX125" i="11"/>
  <c r="AX136" i="11"/>
  <c r="AX109" i="11"/>
  <c r="AX126" i="11"/>
  <c r="AX23" i="11"/>
  <c r="AS31" i="24"/>
  <c r="AW12" i="11"/>
  <c r="AW14" i="11" s="1"/>
  <c r="AQ22" i="15" s="1"/>
  <c r="AW13" i="11"/>
  <c r="AW15" i="11" s="1"/>
  <c r="AQ23" i="15" s="1"/>
  <c r="AQ44" i="15" s="1"/>
  <c r="I68" i="24"/>
  <c r="AX59" i="11"/>
  <c r="AX64" i="11"/>
  <c r="AX60" i="11"/>
  <c r="AX80" i="11"/>
  <c r="AM6" i="24"/>
  <c r="AM7" i="24"/>
  <c r="AM5" i="24"/>
  <c r="AT23" i="24"/>
  <c r="AX31" i="11"/>
  <c r="AX123" i="11"/>
  <c r="AX83" i="11"/>
  <c r="AX41" i="11"/>
  <c r="AX81" i="11"/>
  <c r="AX135" i="11"/>
  <c r="AT20" i="22"/>
  <c r="AO57" i="24"/>
  <c r="AO59" i="24" s="1"/>
  <c r="AO67" i="24" s="1"/>
  <c r="AT21" i="22"/>
  <c r="AT22" i="22" s="1"/>
  <c r="AO66" i="24"/>
  <c r="AQ38" i="24"/>
  <c r="AQ40" i="24" s="1"/>
  <c r="AP53" i="24"/>
  <c r="AP65" i="24" s="1"/>
  <c r="AP69" i="24" s="1"/>
  <c r="AV18" i="24"/>
  <c r="AV19" i="24" s="1"/>
  <c r="AV20" i="24" s="1"/>
  <c r="AV21" i="24" s="1"/>
  <c r="AV25" i="24" s="1"/>
  <c r="AV27" i="24" s="1"/>
  <c r="AV29" i="24" s="1"/>
  <c r="AU15" i="22"/>
  <c r="AU18" i="22" s="1"/>
  <c r="AU19" i="22" s="1"/>
  <c r="AX115" i="11"/>
  <c r="AO53" i="24"/>
  <c r="AX7" i="24"/>
  <c r="AS34" i="24"/>
  <c r="AS35" i="24" s="1"/>
  <c r="AS33" i="24"/>
  <c r="AU19" i="24"/>
  <c r="AU20" i="24" s="1"/>
  <c r="AU21" i="24" s="1"/>
  <c r="AU25" i="24" s="1"/>
  <c r="AU27" i="24" s="1"/>
  <c r="AW85" i="21"/>
  <c r="AR36" i="24"/>
  <c r="AR37" i="24" s="1"/>
  <c r="AR38" i="24" s="1"/>
  <c r="AX5" i="24"/>
  <c r="AW13" i="24"/>
  <c r="AW12" i="24"/>
  <c r="AW44" i="14"/>
  <c r="AW13" i="13" s="1"/>
  <c r="AZ3" i="24"/>
  <c r="AX6" i="24"/>
  <c r="AP54" i="24"/>
  <c r="AT32" i="24"/>
  <c r="AT29" i="24"/>
  <c r="AN55" i="24"/>
  <c r="AN56" i="24" s="1"/>
  <c r="AN58" i="24" s="1"/>
  <c r="BK85" i="24"/>
  <c r="BK87" i="24"/>
  <c r="V82" i="24"/>
  <c r="V87" i="24" s="1"/>
  <c r="AG67" i="24"/>
  <c r="AG68" i="24" s="1"/>
  <c r="AG62" i="24"/>
  <c r="AG9" i="24" s="1"/>
  <c r="Z74" i="24"/>
  <c r="Z73" i="24"/>
  <c r="Z75" i="24" s="1"/>
  <c r="AK67" i="24"/>
  <c r="AK68" i="24" s="1"/>
  <c r="AK74" i="24"/>
  <c r="AK73" i="24"/>
  <c r="AK75" i="24" s="1"/>
  <c r="G67" i="24"/>
  <c r="G68" i="24" s="1"/>
  <c r="G62" i="24"/>
  <c r="G9" i="24" s="1"/>
  <c r="M67" i="24"/>
  <c r="M68" i="24" s="1"/>
  <c r="M62" i="24"/>
  <c r="M9" i="24" s="1"/>
  <c r="AB72" i="24"/>
  <c r="AG60" i="24"/>
  <c r="V83" i="24"/>
  <c r="O67" i="24"/>
  <c r="O68" i="24" s="1"/>
  <c r="O62" i="24"/>
  <c r="O9" i="24" s="1"/>
  <c r="O70" i="24"/>
  <c r="O71" i="24" s="1"/>
  <c r="O69" i="24"/>
  <c r="M70" i="24"/>
  <c r="M71" i="24" s="1"/>
  <c r="M69" i="24"/>
  <c r="X72" i="24"/>
  <c r="U79" i="24"/>
  <c r="AG72" i="24"/>
  <c r="I69" i="24"/>
  <c r="I70" i="24"/>
  <c r="I71" i="24" s="1"/>
  <c r="G60" i="24"/>
  <c r="E76" i="24"/>
  <c r="E77" i="24" s="1"/>
  <c r="E78" i="24" s="1"/>
  <c r="AM48" i="14"/>
  <c r="AT26" i="21"/>
  <c r="AV28" i="14"/>
  <c r="AV29" i="14" s="1"/>
  <c r="AV30" i="14" s="1"/>
  <c r="AV31" i="14" s="1"/>
  <c r="AV12" i="13" s="1"/>
  <c r="AV4" i="13"/>
  <c r="AU25" i="21"/>
  <c r="AU28" i="21"/>
  <c r="AU31" i="21" s="1"/>
  <c r="AY5" i="18"/>
  <c r="AY4" i="18"/>
  <c r="AY7" i="18"/>
  <c r="AW19" i="18"/>
  <c r="AW21" i="18" s="1"/>
  <c r="AW18" i="18"/>
  <c r="AW20" i="18" s="1"/>
  <c r="AW68" i="21"/>
  <c r="AW84" i="21"/>
  <c r="AW11" i="21"/>
  <c r="AW17" i="21"/>
  <c r="AW34" i="21"/>
  <c r="AW14" i="21"/>
  <c r="AW20" i="21" s="1"/>
  <c r="AW28" i="21" s="1"/>
  <c r="AW67" i="21"/>
  <c r="AZ3" i="18"/>
  <c r="AZ3" i="14"/>
  <c r="AM3" i="22"/>
  <c r="AM8" i="22" s="1"/>
  <c r="AW49" i="14"/>
  <c r="AW50" i="14" s="1"/>
  <c r="AY3" i="21"/>
  <c r="AY7" i="21" s="1"/>
  <c r="AU3" i="15"/>
  <c r="AU6" i="15" s="1"/>
  <c r="AU6" i="13"/>
  <c r="BA3" i="11" s="1"/>
  <c r="AY9" i="11"/>
  <c r="AY24" i="11" s="1"/>
  <c r="AS26" i="15"/>
  <c r="AS27" i="15"/>
  <c r="AW83" i="21"/>
  <c r="AX16" i="18"/>
  <c r="AX10" i="18"/>
  <c r="AX17" i="18"/>
  <c r="AV31" i="22"/>
  <c r="AV32" i="22" s="1"/>
  <c r="AV13" i="22"/>
  <c r="AV14" i="22" s="1"/>
  <c r="AV11" i="22"/>
  <c r="AV12" i="22"/>
  <c r="AW78" i="21"/>
  <c r="AX47" i="14"/>
  <c r="AU33" i="22"/>
  <c r="AU34" i="22" s="1"/>
  <c r="AU36" i="22" s="1"/>
  <c r="AW9" i="22"/>
  <c r="AW27" i="22"/>
  <c r="AW8" i="22"/>
  <c r="AW29" i="22"/>
  <c r="AW30" i="22" s="1"/>
  <c r="AW28" i="22"/>
  <c r="AW10" i="22"/>
  <c r="AW7" i="22"/>
  <c r="AW66" i="21"/>
  <c r="AW69" i="21"/>
  <c r="AX179" i="21"/>
  <c r="AX151" i="21"/>
  <c r="AX292" i="21"/>
  <c r="AX119" i="21"/>
  <c r="AX257" i="21"/>
  <c r="AX227" i="21"/>
  <c r="AX288" i="21"/>
  <c r="AX190" i="21"/>
  <c r="AX102" i="21"/>
  <c r="AX287" i="21"/>
  <c r="AX149" i="21"/>
  <c r="AX289" i="21"/>
  <c r="AX117" i="21"/>
  <c r="AX261" i="21"/>
  <c r="AX218" i="21"/>
  <c r="AX264" i="21"/>
  <c r="AX279" i="21"/>
  <c r="AX137" i="21"/>
  <c r="AX150" i="21"/>
  <c r="AX256" i="21"/>
  <c r="AX201" i="21"/>
  <c r="AX209" i="21"/>
  <c r="AX269" i="21"/>
  <c r="AX175" i="21"/>
  <c r="AX295" i="21"/>
  <c r="AX176" i="21"/>
  <c r="AX143" i="21"/>
  <c r="AX214" i="21"/>
  <c r="AX114" i="21"/>
  <c r="AX282" i="21"/>
  <c r="AX98" i="21"/>
  <c r="AX116" i="21"/>
  <c r="AX248" i="21"/>
  <c r="AX302" i="21"/>
  <c r="AX228" i="21"/>
  <c r="AX103" i="21"/>
  <c r="AX272" i="21"/>
  <c r="AX144" i="21"/>
  <c r="AX252" i="21"/>
  <c r="AX95" i="21"/>
  <c r="AX270" i="21"/>
  <c r="AX167" i="21"/>
  <c r="AX265" i="21"/>
  <c r="AX207" i="21"/>
  <c r="AX140" i="21"/>
  <c r="AX183" i="21"/>
  <c r="AX108" i="21"/>
  <c r="AX247" i="21"/>
  <c r="AX145" i="21"/>
  <c r="AX304" i="21"/>
  <c r="AX168" i="21"/>
  <c r="AX99" i="21"/>
  <c r="AX198" i="21"/>
  <c r="AX280" i="21"/>
  <c r="AX266" i="21"/>
  <c r="AX131" i="21"/>
  <c r="AX106" i="21"/>
  <c r="AX235" i="21"/>
  <c r="AX242" i="21"/>
  <c r="AX162" i="21"/>
  <c r="AX249" i="21"/>
  <c r="AX199" i="21"/>
  <c r="AX307" i="21"/>
  <c r="AX255" i="21"/>
  <c r="AX153" i="21"/>
  <c r="AX260" i="21"/>
  <c r="AX161" i="21"/>
  <c r="AX226" i="21"/>
  <c r="AX155" i="21"/>
  <c r="AX110" i="21"/>
  <c r="AX191" i="21"/>
  <c r="AX281" i="21"/>
  <c r="AX251" i="21"/>
  <c r="AX123" i="21"/>
  <c r="AX188" i="21"/>
  <c r="AX127" i="21"/>
  <c r="AX254" i="21"/>
  <c r="AX169" i="21"/>
  <c r="AX253" i="21"/>
  <c r="AX129" i="21"/>
  <c r="AX154" i="21"/>
  <c r="AX172" i="21"/>
  <c r="AX138" i="21"/>
  <c r="AX180" i="21"/>
  <c r="AX112" i="21"/>
  <c r="AX237" i="21"/>
  <c r="AX160" i="21"/>
  <c r="AX223" i="21"/>
  <c r="AX171" i="21"/>
  <c r="AX136" i="21"/>
  <c r="AX147" i="21"/>
  <c r="AX210" i="21"/>
  <c r="AX97" i="21"/>
  <c r="AX128" i="21"/>
  <c r="AX124" i="21"/>
  <c r="AX208" i="21"/>
  <c r="AX271" i="21"/>
  <c r="AX293" i="21"/>
  <c r="AX187" i="21"/>
  <c r="AX186" i="21"/>
  <c r="AX250" i="21"/>
  <c r="AX301" i="21"/>
  <c r="AX276" i="21"/>
  <c r="AX122" i="21"/>
  <c r="AX308" i="21"/>
  <c r="AX163" i="21"/>
  <c r="AX164" i="21"/>
  <c r="AX283" i="21"/>
  <c r="AX189" i="21"/>
  <c r="AX94" i="21"/>
  <c r="AX203" i="21"/>
  <c r="AX291" i="21"/>
  <c r="AX258" i="21"/>
  <c r="AX132" i="21"/>
  <c r="AX196" i="21"/>
  <c r="AX268" i="21"/>
  <c r="AX159" i="21"/>
  <c r="AX120" i="21"/>
  <c r="AX107" i="21"/>
  <c r="AX290" i="21"/>
  <c r="AX202" i="21"/>
  <c r="AX93" i="21"/>
  <c r="AX234" i="21"/>
  <c r="AX130" i="21"/>
  <c r="AX197" i="21"/>
  <c r="AX221" i="21"/>
  <c r="AX294" i="21"/>
  <c r="AX195" i="21"/>
  <c r="AX222" i="21"/>
  <c r="AX241" i="21"/>
  <c r="AX213" i="21"/>
  <c r="AX170" i="21"/>
  <c r="AX121" i="21"/>
  <c r="AX101" i="21"/>
  <c r="AX245" i="21"/>
  <c r="AX125" i="21"/>
  <c r="AX238" i="21"/>
  <c r="AX211" i="21"/>
  <c r="AX212" i="21"/>
  <c r="AX181" i="21"/>
  <c r="AX166" i="21"/>
  <c r="AX299" i="21"/>
  <c r="AX173" i="21"/>
  <c r="AX236" i="21"/>
  <c r="AX184" i="21"/>
  <c r="AX192" i="21"/>
  <c r="AX217" i="21"/>
  <c r="AX177" i="21"/>
  <c r="AX133" i="21"/>
  <c r="AX152" i="21"/>
  <c r="AX104" i="21"/>
  <c r="AX259" i="21"/>
  <c r="AX111" i="21"/>
  <c r="AX311" i="21"/>
  <c r="AX86" i="21" s="1"/>
  <c r="AX135" i="21"/>
  <c r="AX113" i="21"/>
  <c r="AX231" i="21"/>
  <c r="AX71" i="21" s="1"/>
  <c r="AX275" i="21"/>
  <c r="AX220" i="21"/>
  <c r="AX141" i="21"/>
  <c r="AX246" i="21"/>
  <c r="AX148" i="21"/>
  <c r="AX274" i="21"/>
  <c r="AX126" i="21"/>
  <c r="AX205" i="21"/>
  <c r="AX178" i="21"/>
  <c r="AX105" i="21"/>
  <c r="AX206" i="21"/>
  <c r="AX96" i="21"/>
  <c r="AX273" i="21"/>
  <c r="AX139" i="21"/>
  <c r="AX284" i="21"/>
  <c r="AX118" i="21"/>
  <c r="AX263" i="21"/>
  <c r="AX156" i="21"/>
  <c r="AX267" i="21"/>
  <c r="AX142" i="21"/>
  <c r="AX296" i="21"/>
  <c r="AX182" i="21"/>
  <c r="AX146" i="21"/>
  <c r="AX165" i="21"/>
  <c r="AX100" i="21"/>
  <c r="AX200" i="21"/>
  <c r="AX185" i="21"/>
  <c r="AX300" i="21"/>
  <c r="AX134" i="21"/>
  <c r="AX303" i="21"/>
  <c r="AX174" i="21"/>
  <c r="AX115" i="21"/>
  <c r="AX204" i="21"/>
  <c r="AX219" i="21"/>
  <c r="AX109" i="21"/>
  <c r="AX277" i="21"/>
  <c r="AX278" i="21"/>
  <c r="AX3" i="22"/>
  <c r="AX42" i="14"/>
  <c r="AX36" i="14"/>
  <c r="AV17" i="22"/>
  <c r="AV16" i="22"/>
  <c r="AW70" i="21"/>
  <c r="AW77" i="21"/>
  <c r="AT8" i="15"/>
  <c r="AZ5" i="11" s="1"/>
  <c r="AT10" i="15"/>
  <c r="AZ6" i="11" s="1"/>
  <c r="AT4" i="21"/>
  <c r="AP45" i="15"/>
  <c r="AP46" i="15" s="1"/>
  <c r="AS33" i="15"/>
  <c r="AS34" i="15" s="1"/>
  <c r="AX48" i="14"/>
  <c r="AS39" i="15"/>
  <c r="AS40" i="15" s="1"/>
  <c r="AW12" i="18"/>
  <c r="AW14" i="18"/>
  <c r="AW23" i="18" s="1"/>
  <c r="AW82" i="21"/>
  <c r="AV20" i="21"/>
  <c r="AV25" i="21" s="1"/>
  <c r="AK9" i="22"/>
  <c r="AK27" i="22"/>
  <c r="AK8" i="22"/>
  <c r="AK29" i="22"/>
  <c r="AK30" i="22" s="1"/>
  <c r="AK10" i="22"/>
  <c r="AK7" i="22"/>
  <c r="AK28" i="22"/>
  <c r="AS50" i="21"/>
  <c r="AS57" i="21"/>
  <c r="AR51" i="21"/>
  <c r="AR50" i="21"/>
  <c r="AR57" i="21"/>
  <c r="AR56" i="21"/>
  <c r="AM16" i="18"/>
  <c r="AM10" i="18"/>
  <c r="AM17" i="18"/>
  <c r="AM36" i="14"/>
  <c r="AM42" i="14"/>
  <c r="AM47" i="14"/>
  <c r="AK36" i="14"/>
  <c r="AK42" i="14"/>
  <c r="AK47" i="14"/>
  <c r="AK16" i="18"/>
  <c r="AK10" i="18"/>
  <c r="AK17" i="18"/>
  <c r="AJ18" i="18"/>
  <c r="AJ20" i="18" s="1"/>
  <c r="AJ19" i="18"/>
  <c r="AJ21" i="18" s="1"/>
  <c r="AJ12" i="18"/>
  <c r="AJ14" i="18"/>
  <c r="AJ50" i="21"/>
  <c r="I49" i="21"/>
  <c r="I50" i="21" s="1"/>
  <c r="I55" i="21"/>
  <c r="I57" i="21" s="1"/>
  <c r="AX8" i="21" l="1"/>
  <c r="AW16" i="13"/>
  <c r="AW17" i="13" s="1"/>
  <c r="AW18" i="13" s="1"/>
  <c r="BL42" i="26"/>
  <c r="BL40" i="26"/>
  <c r="BL19" i="26"/>
  <c r="BL26" i="26"/>
  <c r="BL41" i="26"/>
  <c r="BL20" i="26"/>
  <c r="BL33" i="26"/>
  <c r="BL32" i="26"/>
  <c r="BL35" i="26"/>
  <c r="BL23" i="26"/>
  <c r="BL34" i="26"/>
  <c r="BL29" i="26"/>
  <c r="BL37" i="26"/>
  <c r="BL38" i="26"/>
  <c r="BL24" i="26"/>
  <c r="BL31" i="26"/>
  <c r="BL27" i="26"/>
  <c r="BL25" i="26"/>
  <c r="BL39" i="26"/>
  <c r="BL22" i="26"/>
  <c r="BL36" i="26"/>
  <c r="BL21" i="26"/>
  <c r="BL28" i="26"/>
  <c r="BL30" i="26"/>
  <c r="BE45" i="25"/>
  <c r="BE47" i="25" s="1"/>
  <c r="BE48" i="25" s="1"/>
  <c r="BE49" i="25" s="1"/>
  <c r="BE50" i="25" s="1"/>
  <c r="BE7" i="25"/>
  <c r="BD67" i="25"/>
  <c r="BD9" i="25"/>
  <c r="BE67" i="25"/>
  <c r="BE69" i="25" s="1"/>
  <c r="BE70" i="25" s="1"/>
  <c r="BE71" i="25" s="1"/>
  <c r="BE72" i="25" s="1"/>
  <c r="BE73" i="25" s="1"/>
  <c r="BE74" i="25" s="1"/>
  <c r="BE75" i="25" s="1"/>
  <c r="BE77" i="25" s="1"/>
  <c r="BE78" i="25" s="1"/>
  <c r="BE9" i="25"/>
  <c r="BD45" i="25"/>
  <c r="BD47" i="25" s="1"/>
  <c r="BD48" i="25" s="1"/>
  <c r="BD49" i="25" s="1"/>
  <c r="BD50" i="25" s="1"/>
  <c r="BD7" i="25"/>
  <c r="AV79" i="21"/>
  <c r="BL81" i="26"/>
  <c r="BL80" i="26"/>
  <c r="BL91" i="26"/>
  <c r="BL79" i="26"/>
  <c r="BL85" i="26"/>
  <c r="BL83" i="26"/>
  <c r="BL84" i="26"/>
  <c r="BL75" i="26"/>
  <c r="BL90" i="26"/>
  <c r="BL78" i="26"/>
  <c r="BL82" i="26"/>
  <c r="BL76" i="26"/>
  <c r="BL86" i="26"/>
  <c r="BL95" i="26"/>
  <c r="BL96" i="26"/>
  <c r="BL87" i="26"/>
  <c r="BL97" i="26"/>
  <c r="BL93" i="26"/>
  <c r="BL92" i="26"/>
  <c r="BL77" i="26"/>
  <c r="BL94" i="26"/>
  <c r="BL88" i="26"/>
  <c r="BL89" i="26"/>
  <c r="BL98" i="26"/>
  <c r="BC76" i="25"/>
  <c r="BC79" i="25" s="1"/>
  <c r="BC10" i="25" s="1"/>
  <c r="BE89" i="25"/>
  <c r="BE11" i="25"/>
  <c r="F73" i="24"/>
  <c r="F75" i="24" s="1"/>
  <c r="F74" i="24"/>
  <c r="F76" i="24" s="1"/>
  <c r="F77" i="24" s="1"/>
  <c r="BC98" i="25"/>
  <c r="BC101" i="25" s="1"/>
  <c r="BC12" i="25" s="1"/>
  <c r="BL64" i="26"/>
  <c r="BL56" i="26"/>
  <c r="BL63" i="26"/>
  <c r="BL61" i="26"/>
  <c r="BL59" i="26"/>
  <c r="BL55" i="26"/>
  <c r="BL58" i="26"/>
  <c r="BL49" i="26"/>
  <c r="BL68" i="26"/>
  <c r="BL54" i="26"/>
  <c r="BL69" i="26"/>
  <c r="BL66" i="26"/>
  <c r="BL60" i="26"/>
  <c r="BL50" i="26"/>
  <c r="BL70" i="26"/>
  <c r="BL48" i="26"/>
  <c r="BL62" i="26"/>
  <c r="BL53" i="26"/>
  <c r="BL65" i="26"/>
  <c r="BL47" i="26"/>
  <c r="BL57" i="26"/>
  <c r="BL52" i="26"/>
  <c r="BL67" i="26"/>
  <c r="BL51" i="26"/>
  <c r="BL124" i="26"/>
  <c r="BL125" i="26"/>
  <c r="BL121" i="26"/>
  <c r="BL123" i="26"/>
  <c r="BL113" i="26"/>
  <c r="BL104" i="26"/>
  <c r="BL126" i="26"/>
  <c r="BL115" i="26"/>
  <c r="BL120" i="26"/>
  <c r="BL109" i="26"/>
  <c r="BL117" i="26"/>
  <c r="BL122" i="26"/>
  <c r="BL110" i="26"/>
  <c r="BL107" i="26"/>
  <c r="BL106" i="26"/>
  <c r="BL112" i="26"/>
  <c r="BL105" i="26"/>
  <c r="BL127" i="26"/>
  <c r="BL114" i="26"/>
  <c r="BL118" i="26"/>
  <c r="BL119" i="26"/>
  <c r="BL108" i="26"/>
  <c r="BL111" i="26"/>
  <c r="BL116" i="26"/>
  <c r="AW14" i="13"/>
  <c r="AW6" i="18"/>
  <c r="BD89" i="25"/>
  <c r="BD11" i="25"/>
  <c r="AV72" i="21"/>
  <c r="AV74" i="21" s="1"/>
  <c r="AX79" i="25"/>
  <c r="AX10" i="25" s="1"/>
  <c r="BG54" i="25"/>
  <c r="BG57" i="25" s="1"/>
  <c r="BG8" i="25" s="1"/>
  <c r="BG76" i="25"/>
  <c r="BG79" i="25" s="1"/>
  <c r="BG10" i="25" s="1"/>
  <c r="AV87" i="21"/>
  <c r="AJ79" i="14"/>
  <c r="AJ81" i="14" s="1"/>
  <c r="U81" i="24"/>
  <c r="F67" i="24"/>
  <c r="F68" i="24" s="1"/>
  <c r="F62" i="24"/>
  <c r="F9" i="24" s="1"/>
  <c r="S81" i="24"/>
  <c r="K69" i="24"/>
  <c r="K72" i="24" s="1"/>
  <c r="K74" i="24" s="1"/>
  <c r="K76" i="24" s="1"/>
  <c r="K77" i="24" s="1"/>
  <c r="K78" i="24" s="1"/>
  <c r="K62" i="24"/>
  <c r="K9" i="24" s="1"/>
  <c r="F60" i="24"/>
  <c r="AC32" i="23"/>
  <c r="AC33" i="23" s="1"/>
  <c r="Q87" i="24"/>
  <c r="K60" i="24"/>
  <c r="AJ49" i="14"/>
  <c r="AJ50" i="14" s="1"/>
  <c r="AV89" i="14"/>
  <c r="AZ12" i="14"/>
  <c r="AQ115" i="14"/>
  <c r="AU92" i="14"/>
  <c r="AU94" i="14" s="1"/>
  <c r="AU95" i="14" s="1"/>
  <c r="AU61" i="14"/>
  <c r="AU64" i="14" s="1"/>
  <c r="AU65" i="14" s="1"/>
  <c r="AT14" i="15"/>
  <c r="AZ8" i="11" s="1"/>
  <c r="AT18" i="15"/>
  <c r="AZ10" i="11" s="1"/>
  <c r="AT12" i="15"/>
  <c r="AZ7" i="11" s="1"/>
  <c r="AT16" i="15"/>
  <c r="AZ9" i="11" s="1"/>
  <c r="AZ4" i="11"/>
  <c r="AT20" i="15"/>
  <c r="AZ11" i="11" s="1"/>
  <c r="AT30" i="15"/>
  <c r="AT38" i="15" s="1"/>
  <c r="AT39" i="15" s="1"/>
  <c r="AT40" i="15" s="1"/>
  <c r="AT41" i="15" s="1"/>
  <c r="AT32" i="15"/>
  <c r="AT33" i="15" s="1"/>
  <c r="AT34" i="15" s="1"/>
  <c r="AT35" i="15" s="1"/>
  <c r="BG73" i="24"/>
  <c r="BG75" i="24" s="1"/>
  <c r="AT58" i="14"/>
  <c r="AT59" i="14" s="1"/>
  <c r="AT60" i="14" s="1"/>
  <c r="AT62" i="14" s="1"/>
  <c r="AT63" i="14" s="1"/>
  <c r="AW52" i="14"/>
  <c r="AW54" i="14" s="1"/>
  <c r="AW55" i="14" s="1"/>
  <c r="AW56" i="14" s="1"/>
  <c r="AW57" i="14" s="1"/>
  <c r="AV58" i="14"/>
  <c r="AV59" i="14" s="1"/>
  <c r="AV60" i="14" s="1"/>
  <c r="AV62" i="14" s="1"/>
  <c r="AV63" i="14" s="1"/>
  <c r="AV53" i="14"/>
  <c r="AW114" i="14"/>
  <c r="AW87" i="14"/>
  <c r="AW88" i="14" s="1"/>
  <c r="AW89" i="14" s="1"/>
  <c r="U80" i="24"/>
  <c r="U82" i="24" s="1"/>
  <c r="AT92" i="14"/>
  <c r="AT91" i="14"/>
  <c r="Q85" i="24"/>
  <c r="AP110" i="14"/>
  <c r="AP111" i="14" s="1"/>
  <c r="AP113" i="14" s="1"/>
  <c r="AP115" i="14" s="1"/>
  <c r="R85" i="24"/>
  <c r="R89" i="24" s="1"/>
  <c r="R92" i="24" s="1"/>
  <c r="R93" i="24" s="1"/>
  <c r="R94" i="24" s="1"/>
  <c r="R95" i="24" s="1"/>
  <c r="AR96" i="14"/>
  <c r="AR97" i="14" s="1"/>
  <c r="AS99" i="14"/>
  <c r="AS102" i="14" s="1"/>
  <c r="AS106" i="14" s="1"/>
  <c r="AS101" i="14"/>
  <c r="AS105" i="14" s="1"/>
  <c r="AV91" i="14"/>
  <c r="AV92" i="14"/>
  <c r="AJ44" i="14"/>
  <c r="AJ13" i="13" s="1"/>
  <c r="U83" i="24"/>
  <c r="N71" i="24"/>
  <c r="N72" i="24" s="1"/>
  <c r="AA57" i="24"/>
  <c r="AA59" i="24" s="1"/>
  <c r="AA60" i="24" s="1"/>
  <c r="AP13" i="23"/>
  <c r="AP15" i="23" s="1"/>
  <c r="AP23" i="23" s="1"/>
  <c r="AQ110" i="23"/>
  <c r="S83" i="24"/>
  <c r="AD32" i="23"/>
  <c r="AD33" i="23" s="1"/>
  <c r="AI32" i="23"/>
  <c r="AI33" i="23" s="1"/>
  <c r="AA66" i="24"/>
  <c r="AA61" i="24"/>
  <c r="S80" i="24"/>
  <c r="S82" i="24" s="1"/>
  <c r="S87" i="24" s="1"/>
  <c r="AC72" i="24"/>
  <c r="AC74" i="24" s="1"/>
  <c r="AC76" i="24" s="1"/>
  <c r="AC77" i="24" s="1"/>
  <c r="W74" i="24"/>
  <c r="W76" i="24" s="1"/>
  <c r="W77" i="24" s="1"/>
  <c r="W78" i="24" s="1"/>
  <c r="W73" i="24"/>
  <c r="W75" i="24" s="1"/>
  <c r="L32" i="23"/>
  <c r="L33" i="23" s="1"/>
  <c r="AI70" i="24"/>
  <c r="AI71" i="24" s="1"/>
  <c r="J72" i="24"/>
  <c r="AY78" i="14"/>
  <c r="AY77" i="14"/>
  <c r="AY76" i="14"/>
  <c r="AY79" i="14" s="1"/>
  <c r="AY81" i="14" s="1"/>
  <c r="AY10" i="14"/>
  <c r="J62" i="24"/>
  <c r="J9" i="24" s="1"/>
  <c r="AH72" i="24"/>
  <c r="AF69" i="24"/>
  <c r="AF70" i="24"/>
  <c r="AF71" i="24" s="1"/>
  <c r="AF55" i="24"/>
  <c r="AF56" i="24" s="1"/>
  <c r="AF58" i="24" s="1"/>
  <c r="L72" i="24"/>
  <c r="AI57" i="24"/>
  <c r="AI59" i="24" s="1"/>
  <c r="AI67" i="24" s="1"/>
  <c r="J67" i="24"/>
  <c r="J68" i="24" s="1"/>
  <c r="AC67" i="24"/>
  <c r="AC68" i="24" s="1"/>
  <c r="AC62" i="24"/>
  <c r="AC9" i="24" s="1"/>
  <c r="AH60" i="24"/>
  <c r="AH62" i="24"/>
  <c r="AH9" i="24" s="1"/>
  <c r="AH67" i="24"/>
  <c r="AH68" i="24" s="1"/>
  <c r="P85" i="24"/>
  <c r="P89" i="24" s="1"/>
  <c r="AZ69" i="14"/>
  <c r="AZ11" i="14"/>
  <c r="T79" i="24"/>
  <c r="T81" i="24" s="1"/>
  <c r="H74" i="24"/>
  <c r="H76" i="24" s="1"/>
  <c r="H77" i="24" s="1"/>
  <c r="AW4" i="24"/>
  <c r="AW70" i="14"/>
  <c r="AW85" i="14" s="1"/>
  <c r="AE32" i="23"/>
  <c r="AE33" i="23" s="1"/>
  <c r="AI66" i="24"/>
  <c r="AI61" i="24"/>
  <c r="G72" i="24"/>
  <c r="AJ76" i="23"/>
  <c r="AJ43" i="23"/>
  <c r="AJ38" i="23"/>
  <c r="AJ40" i="23" s="1"/>
  <c r="AJ41" i="23"/>
  <c r="AJ42" i="23"/>
  <c r="AJ147" i="23"/>
  <c r="AJ181" i="23"/>
  <c r="AJ113" i="23"/>
  <c r="AJ13" i="24"/>
  <c r="AJ12" i="24"/>
  <c r="AJ14" i="24" s="1"/>
  <c r="AJ15" i="24" s="1"/>
  <c r="AJ29" i="22"/>
  <c r="AJ30" i="22" s="1"/>
  <c r="AJ10" i="22"/>
  <c r="AJ8" i="22"/>
  <c r="AJ9" i="22"/>
  <c r="AJ27" i="22"/>
  <c r="AJ28" i="22"/>
  <c r="AJ7" i="22"/>
  <c r="AJ184" i="23"/>
  <c r="AJ183" i="23"/>
  <c r="AJ185" i="23" s="1"/>
  <c r="AJ186" i="23" s="1"/>
  <c r="BH92" i="24"/>
  <c r="BH93" i="24" s="1"/>
  <c r="BH94" i="24" s="1"/>
  <c r="BH95" i="24" s="1"/>
  <c r="BH96" i="24" s="1"/>
  <c r="BH99" i="24" s="1"/>
  <c r="BH101" i="24" s="1"/>
  <c r="BH90" i="24"/>
  <c r="BH91" i="24" s="1"/>
  <c r="AS135" i="23"/>
  <c r="AS136" i="23" s="1"/>
  <c r="AS138" i="23" s="1"/>
  <c r="H67" i="24"/>
  <c r="H68" i="24" s="1"/>
  <c r="H62" i="24"/>
  <c r="H9" i="24" s="1"/>
  <c r="H60" i="24"/>
  <c r="AD72" i="24"/>
  <c r="AJ71" i="14"/>
  <c r="AJ84" i="14" s="1"/>
  <c r="V85" i="24"/>
  <c r="V89" i="24" s="1"/>
  <c r="V90" i="24" s="1"/>
  <c r="V91" i="24" s="1"/>
  <c r="BJ89" i="24"/>
  <c r="BI90" i="24"/>
  <c r="BI91" i="24" s="1"/>
  <c r="AM10" i="22"/>
  <c r="AM17" i="22" s="1"/>
  <c r="AR174" i="23"/>
  <c r="AR176" i="23" s="1"/>
  <c r="AR178" i="23" s="1"/>
  <c r="AR12" i="23" s="1"/>
  <c r="AT167" i="23"/>
  <c r="AU194" i="23"/>
  <c r="AS63" i="23"/>
  <c r="AS67" i="23" s="1"/>
  <c r="AS69" i="23" s="1"/>
  <c r="AS11" i="23" s="1"/>
  <c r="AR103" i="23"/>
  <c r="AR105" i="23" s="1"/>
  <c r="AR107" i="23" s="1"/>
  <c r="AR10" i="23" s="1"/>
  <c r="AU89" i="23"/>
  <c r="AM28" i="22"/>
  <c r="AE74" i="24"/>
  <c r="AE76" i="24" s="1"/>
  <c r="AE77" i="24" s="1"/>
  <c r="AE78" i="24" s="1"/>
  <c r="AU91" i="23"/>
  <c r="AU93" i="23" s="1"/>
  <c r="AR11" i="23"/>
  <c r="AT132" i="23"/>
  <c r="AT133" i="23"/>
  <c r="AS169" i="23"/>
  <c r="AS170" i="23" s="1"/>
  <c r="AS174" i="23" s="1"/>
  <c r="AM27" i="22"/>
  <c r="AM7" i="22"/>
  <c r="AT24" i="22"/>
  <c r="AT5" i="22" s="1"/>
  <c r="AT7" i="13" s="1"/>
  <c r="AN57" i="24"/>
  <c r="AN59" i="24" s="1"/>
  <c r="AN60" i="24" s="1"/>
  <c r="AW189" i="23"/>
  <c r="AS101" i="23"/>
  <c r="AS105" i="23" s="1"/>
  <c r="AS107" i="23" s="1"/>
  <c r="AX12" i="11"/>
  <c r="AX14" i="11" s="1"/>
  <c r="AR22" i="15" s="1"/>
  <c r="AT60" i="23"/>
  <c r="AT61" i="23" s="1"/>
  <c r="AT65" i="23" s="1"/>
  <c r="AV123" i="23"/>
  <c r="AV124" i="23" s="1"/>
  <c r="AV125" i="23" s="1"/>
  <c r="AV190" i="23"/>
  <c r="AV191" i="23" s="1"/>
  <c r="AV192" i="23" s="1"/>
  <c r="AV196" i="23" s="1"/>
  <c r="AV198" i="23" s="1"/>
  <c r="AT166" i="23"/>
  <c r="AQ176" i="23"/>
  <c r="AQ178" i="23" s="1"/>
  <c r="AQ12" i="23" s="1"/>
  <c r="AU158" i="23"/>
  <c r="AU159" i="23" s="1"/>
  <c r="AU168" i="23" s="1"/>
  <c r="AU160" i="23"/>
  <c r="AT31" i="24"/>
  <c r="AV157" i="23"/>
  <c r="AX42" i="23"/>
  <c r="AX43" i="23"/>
  <c r="AX41" i="23"/>
  <c r="AX113" i="23"/>
  <c r="AX147" i="23"/>
  <c r="AX181" i="23"/>
  <c r="AX76" i="23"/>
  <c r="AX38" i="23"/>
  <c r="AX40" i="23" s="1"/>
  <c r="AY4" i="23"/>
  <c r="AT97" i="23"/>
  <c r="AT96" i="23"/>
  <c r="AT95" i="23"/>
  <c r="AR140" i="23"/>
  <c r="AR138" i="23"/>
  <c r="AV53" i="23"/>
  <c r="AV51" i="23"/>
  <c r="AV49" i="23"/>
  <c r="AV50" i="23" s="1"/>
  <c r="AU163" i="23"/>
  <c r="AU164" i="23"/>
  <c r="AU55" i="23"/>
  <c r="AU54" i="23"/>
  <c r="AY6" i="23"/>
  <c r="AU58" i="23"/>
  <c r="AU57" i="23"/>
  <c r="AU59" i="23"/>
  <c r="AX184" i="23"/>
  <c r="AX183" i="23"/>
  <c r="AZ9" i="14"/>
  <c r="AZ6" i="14"/>
  <c r="AZ73" i="14" s="1"/>
  <c r="AZ8" i="14"/>
  <c r="AZ5" i="14"/>
  <c r="AZ72" i="14" s="1"/>
  <c r="AZ7" i="14"/>
  <c r="AW48" i="23"/>
  <c r="AU97" i="23"/>
  <c r="AU96" i="23"/>
  <c r="AQ45" i="15"/>
  <c r="AQ46" i="15" s="1"/>
  <c r="AQ47" i="15" s="1"/>
  <c r="AW148" i="23"/>
  <c r="AW149" i="23" s="1"/>
  <c r="AW152" i="23"/>
  <c r="AW151" i="23"/>
  <c r="AW150" i="23"/>
  <c r="AU126" i="23"/>
  <c r="AU124" i="23"/>
  <c r="AU125" i="23" s="1"/>
  <c r="AU128" i="23"/>
  <c r="AW114" i="23"/>
  <c r="AW115" i="23" s="1"/>
  <c r="AW118" i="23"/>
  <c r="AW117" i="23"/>
  <c r="AW116" i="23"/>
  <c r="AY16" i="14"/>
  <c r="AY18" i="14" s="1"/>
  <c r="AY19" i="14" s="1"/>
  <c r="AY21" i="14" s="1"/>
  <c r="AY5" i="23"/>
  <c r="AY17" i="14"/>
  <c r="AV86" i="23"/>
  <c r="AW81" i="23"/>
  <c r="AW80" i="23"/>
  <c r="AW79" i="23"/>
  <c r="AW77" i="23"/>
  <c r="AW78" i="23" s="1"/>
  <c r="AQ11" i="23"/>
  <c r="AQ70" i="23"/>
  <c r="AS41" i="15"/>
  <c r="AT93" i="23"/>
  <c r="AT92" i="23"/>
  <c r="AU4" i="21"/>
  <c r="AU39" i="21" s="1"/>
  <c r="AU21" i="22"/>
  <c r="AU22" i="22" s="1"/>
  <c r="AY33" i="11"/>
  <c r="AX13" i="11"/>
  <c r="AX15" i="11" s="1"/>
  <c r="AR23" i="15" s="1"/>
  <c r="AR44" i="15" s="1"/>
  <c r="AV4" i="21" s="1"/>
  <c r="AU20" i="22"/>
  <c r="AM9" i="22"/>
  <c r="AM11" i="22" s="1"/>
  <c r="AM29" i="22"/>
  <c r="AM30" i="22" s="1"/>
  <c r="AM12" i="24"/>
  <c r="AM14" i="24" s="1"/>
  <c r="AM15" i="24" s="1"/>
  <c r="AM13" i="24"/>
  <c r="AO68" i="24"/>
  <c r="AY26" i="11"/>
  <c r="AY135" i="11"/>
  <c r="AY23" i="11"/>
  <c r="AQ39" i="24"/>
  <c r="AY36" i="11"/>
  <c r="AY124" i="11"/>
  <c r="AY84" i="11"/>
  <c r="AY64" i="11"/>
  <c r="AY74" i="11"/>
  <c r="AY118" i="11"/>
  <c r="AY43" i="11"/>
  <c r="AY61" i="11"/>
  <c r="AY87" i="11"/>
  <c r="AY127" i="11"/>
  <c r="AV15" i="22"/>
  <c r="AV18" i="22" s="1"/>
  <c r="AV19" i="22" s="1"/>
  <c r="AV32" i="24"/>
  <c r="AV34" i="24" s="1"/>
  <c r="AV35" i="24" s="1"/>
  <c r="AY46" i="11"/>
  <c r="AY125" i="11"/>
  <c r="AY123" i="11"/>
  <c r="AY50" i="11"/>
  <c r="AY42" i="11"/>
  <c r="AY19" i="11"/>
  <c r="AY117" i="11"/>
  <c r="AY122" i="11"/>
  <c r="AY109" i="11"/>
  <c r="AY133" i="11"/>
  <c r="AY38" i="11"/>
  <c r="AY86" i="11"/>
  <c r="AY44" i="11"/>
  <c r="AY48" i="11"/>
  <c r="AY20" i="11"/>
  <c r="AY107" i="11"/>
  <c r="AY95" i="11"/>
  <c r="AY29" i="11"/>
  <c r="AY94" i="11"/>
  <c r="AY130" i="11"/>
  <c r="AY99" i="11"/>
  <c r="AY91" i="11"/>
  <c r="AY102" i="11"/>
  <c r="AY69" i="11"/>
  <c r="AY73" i="11"/>
  <c r="AY60" i="11"/>
  <c r="AY132" i="11"/>
  <c r="AY65" i="11"/>
  <c r="AY121" i="11"/>
  <c r="AY25" i="11"/>
  <c r="AY104" i="11"/>
  <c r="AY119" i="11"/>
  <c r="AY88" i="11"/>
  <c r="AY56" i="11"/>
  <c r="AY58" i="11"/>
  <c r="AY32" i="11"/>
  <c r="AY114" i="11"/>
  <c r="AY75" i="11"/>
  <c r="AY55" i="11"/>
  <c r="AY96" i="11"/>
  <c r="AY49" i="11"/>
  <c r="AY82" i="11"/>
  <c r="AY111" i="11"/>
  <c r="AY81" i="11"/>
  <c r="AY93" i="11"/>
  <c r="AY105" i="11"/>
  <c r="AY22" i="11"/>
  <c r="AY113" i="11"/>
  <c r="AY51" i="11"/>
  <c r="AY68" i="11"/>
  <c r="AY136" i="11"/>
  <c r="AY108" i="11"/>
  <c r="AP70" i="24"/>
  <c r="AP71" i="24" s="1"/>
  <c r="AP72" i="24" s="1"/>
  <c r="AY77" i="11"/>
  <c r="AY53" i="11"/>
  <c r="AY126" i="11"/>
  <c r="AY138" i="11"/>
  <c r="AY116" i="11"/>
  <c r="AY47" i="11"/>
  <c r="AY72" i="11"/>
  <c r="AY45" i="11"/>
  <c r="AV23" i="24"/>
  <c r="AV31" i="24" s="1"/>
  <c r="AY98" i="11"/>
  <c r="AY66" i="11"/>
  <c r="AY28" i="11"/>
  <c r="AY41" i="11"/>
  <c r="AY83" i="11"/>
  <c r="AY31" i="11"/>
  <c r="AY59" i="11"/>
  <c r="AY62" i="11"/>
  <c r="AY35" i="11"/>
  <c r="AY103" i="11"/>
  <c r="AY76" i="11"/>
  <c r="AY128" i="11"/>
  <c r="AY85" i="11"/>
  <c r="AY39" i="11"/>
  <c r="AY110" i="11"/>
  <c r="AY52" i="11"/>
  <c r="AO60" i="24"/>
  <c r="AO65" i="24"/>
  <c r="AW31" i="21"/>
  <c r="AO62" i="24"/>
  <c r="AO9" i="24" s="1"/>
  <c r="AY6" i="24"/>
  <c r="AU23" i="24"/>
  <c r="AU29" i="24"/>
  <c r="AU32" i="24"/>
  <c r="AR40" i="24"/>
  <c r="AR39" i="24"/>
  <c r="BA3" i="24"/>
  <c r="BA3" i="23"/>
  <c r="AX49" i="14"/>
  <c r="AX50" i="14" s="1"/>
  <c r="AS36" i="24"/>
  <c r="AS37" i="24" s="1"/>
  <c r="AS38" i="24" s="1"/>
  <c r="AQ41" i="24"/>
  <c r="AQ43" i="24" s="1"/>
  <c r="AQ42" i="24"/>
  <c r="AX69" i="21"/>
  <c r="AT33" i="24"/>
  <c r="AT34" i="24"/>
  <c r="AT35" i="24" s="1"/>
  <c r="AT36" i="24" s="1"/>
  <c r="AT37" i="24" s="1"/>
  <c r="AX13" i="24"/>
  <c r="AX12" i="24"/>
  <c r="AX78" i="21"/>
  <c r="AP55" i="24"/>
  <c r="AP56" i="24" s="1"/>
  <c r="AP58" i="24" s="1"/>
  <c r="AP47" i="15"/>
  <c r="AX85" i="21"/>
  <c r="AY92" i="11"/>
  <c r="AY80" i="11"/>
  <c r="AY137" i="11"/>
  <c r="AY129" i="11"/>
  <c r="AY131" i="11"/>
  <c r="AY7" i="24"/>
  <c r="AY120" i="11"/>
  <c r="AW14" i="24"/>
  <c r="AW15" i="24" s="1"/>
  <c r="AW18" i="24" s="1"/>
  <c r="AY100" i="11"/>
  <c r="AY27" i="11"/>
  <c r="AY30" i="11"/>
  <c r="AY54" i="11"/>
  <c r="AY89" i="11"/>
  <c r="AY112" i="11"/>
  <c r="AY5" i="24"/>
  <c r="AN65" i="24"/>
  <c r="AN61" i="24"/>
  <c r="AN66" i="24"/>
  <c r="BK89" i="24"/>
  <c r="BG76" i="24"/>
  <c r="BG77" i="24" s="1"/>
  <c r="BG78" i="24" s="1"/>
  <c r="BI97" i="24"/>
  <c r="Z76" i="24"/>
  <c r="Z77" i="24" s="1"/>
  <c r="Z78" i="24" s="1"/>
  <c r="AG74" i="24"/>
  <c r="AG73" i="24"/>
  <c r="AG75" i="24" s="1"/>
  <c r="X74" i="24"/>
  <c r="X73" i="24"/>
  <c r="X75" i="24" s="1"/>
  <c r="U87" i="24"/>
  <c r="AK76" i="24"/>
  <c r="AK77" i="24" s="1"/>
  <c r="AK78" i="24" s="1"/>
  <c r="O72" i="24"/>
  <c r="AB74" i="24"/>
  <c r="AB73" i="24"/>
  <c r="AB75" i="24" s="1"/>
  <c r="Y73" i="24"/>
  <c r="Y75" i="24" s="1"/>
  <c r="Y74" i="24"/>
  <c r="I72" i="24"/>
  <c r="U85" i="24"/>
  <c r="AA73" i="24"/>
  <c r="AA75" i="24" s="1"/>
  <c r="AA74" i="24"/>
  <c r="M72" i="24"/>
  <c r="E81" i="24"/>
  <c r="E83" i="24"/>
  <c r="E80" i="24"/>
  <c r="E82" i="24" s="1"/>
  <c r="E79" i="24"/>
  <c r="AV28" i="21"/>
  <c r="AV31" i="21" s="1"/>
  <c r="AX67" i="21"/>
  <c r="AV35" i="21"/>
  <c r="AV36" i="21" s="1"/>
  <c r="AV26" i="21"/>
  <c r="AY16" i="18"/>
  <c r="AY17" i="18"/>
  <c r="AY10" i="18"/>
  <c r="AX70" i="21"/>
  <c r="AU35" i="21"/>
  <c r="AU36" i="21" s="1"/>
  <c r="AU26" i="21"/>
  <c r="AW79" i="21"/>
  <c r="AS35" i="15"/>
  <c r="AW25" i="21"/>
  <c r="AX68" i="21"/>
  <c r="AX34" i="21"/>
  <c r="AX17" i="21"/>
  <c r="AX14" i="21"/>
  <c r="AX20" i="21" s="1"/>
  <c r="AX11" i="21"/>
  <c r="AW28" i="14"/>
  <c r="AW29" i="14" s="1"/>
  <c r="AW30" i="14" s="1"/>
  <c r="AW31" i="14" s="1"/>
  <c r="AW12" i="13" s="1"/>
  <c r="AW4" i="13"/>
  <c r="AY48" i="14"/>
  <c r="AW87" i="21"/>
  <c r="AX84" i="21"/>
  <c r="AX19" i="18"/>
  <c r="AX21" i="18" s="1"/>
  <c r="AX18" i="18"/>
  <c r="AX20" i="18" s="1"/>
  <c r="AX12" i="18"/>
  <c r="AX14" i="18"/>
  <c r="AX23" i="18" s="1"/>
  <c r="AV33" i="22"/>
  <c r="AV34" i="22" s="1"/>
  <c r="AV36" i="22" s="1"/>
  <c r="AZ4" i="18"/>
  <c r="AZ5" i="18"/>
  <c r="AZ7" i="18"/>
  <c r="AY3" i="22"/>
  <c r="AY42" i="14"/>
  <c r="AY36" i="14"/>
  <c r="AY47" i="14"/>
  <c r="AV6" i="13"/>
  <c r="BB3" i="11" s="1"/>
  <c r="AV3" i="15"/>
  <c r="AV6" i="15" s="1"/>
  <c r="AZ3" i="21"/>
  <c r="AZ7" i="21" s="1"/>
  <c r="AX77" i="21"/>
  <c r="AW17" i="22"/>
  <c r="AW16" i="22"/>
  <c r="BA3" i="14"/>
  <c r="BA3" i="18"/>
  <c r="AT46" i="21"/>
  <c r="AT47" i="21" s="1"/>
  <c r="AT48" i="21" s="1"/>
  <c r="AT43" i="21"/>
  <c r="AT53" i="21"/>
  <c r="AT54" i="21" s="1"/>
  <c r="AT39" i="21"/>
  <c r="AX66" i="21"/>
  <c r="AX83" i="21"/>
  <c r="AY134" i="11"/>
  <c r="AY106" i="11"/>
  <c r="AU8" i="15"/>
  <c r="BA5" i="11" s="1"/>
  <c r="AU16" i="15"/>
  <c r="AU14" i="15"/>
  <c r="BA8" i="11" s="1"/>
  <c r="AU10" i="15"/>
  <c r="BA6" i="11" s="1"/>
  <c r="BA4" i="11"/>
  <c r="AU9" i="13"/>
  <c r="AU30" i="15"/>
  <c r="AU38" i="15" s="1"/>
  <c r="AU39" i="15" s="1"/>
  <c r="AU40" i="15" s="1"/>
  <c r="AU41" i="15" s="1"/>
  <c r="AU20" i="15"/>
  <c r="BA11" i="11" s="1"/>
  <c r="AU32" i="15"/>
  <c r="AU33" i="15" s="1"/>
  <c r="AU34" i="15" s="1"/>
  <c r="AU35" i="15" s="1"/>
  <c r="AU12" i="15"/>
  <c r="BA7" i="11" s="1"/>
  <c r="AU18" i="15"/>
  <c r="BA10" i="11" s="1"/>
  <c r="AX44" i="14"/>
  <c r="AX13" i="13" s="1"/>
  <c r="AY97" i="11"/>
  <c r="AY67" i="11"/>
  <c r="AY63" i="11"/>
  <c r="AY71" i="11"/>
  <c r="AY90" i="11"/>
  <c r="AY115" i="11"/>
  <c r="AY57" i="11"/>
  <c r="AY104" i="21"/>
  <c r="AY133" i="21"/>
  <c r="AY200" i="21"/>
  <c r="AY245" i="21"/>
  <c r="AY198" i="21"/>
  <c r="AY156" i="21"/>
  <c r="AY122" i="21"/>
  <c r="AY270" i="21"/>
  <c r="AY217" i="21"/>
  <c r="AY197" i="21"/>
  <c r="AY108" i="21"/>
  <c r="AY123" i="21"/>
  <c r="AY172" i="21"/>
  <c r="AY294" i="21"/>
  <c r="AY146" i="21"/>
  <c r="AY279" i="21"/>
  <c r="AY274" i="21"/>
  <c r="AY113" i="21"/>
  <c r="AY170" i="21"/>
  <c r="AY276" i="21"/>
  <c r="AY173" i="21"/>
  <c r="AY219" i="21"/>
  <c r="AY227" i="21"/>
  <c r="AY129" i="21"/>
  <c r="AY261" i="21"/>
  <c r="AY235" i="21"/>
  <c r="AY165" i="21"/>
  <c r="AY99" i="21"/>
  <c r="AY118" i="21"/>
  <c r="AY102" i="21"/>
  <c r="AY196" i="21"/>
  <c r="AY147" i="21"/>
  <c r="AY283" i="21"/>
  <c r="AY150" i="21"/>
  <c r="AY209" i="21"/>
  <c r="AY218" i="21"/>
  <c r="AY134" i="21"/>
  <c r="AY176" i="21"/>
  <c r="AY152" i="21"/>
  <c r="AY143" i="21"/>
  <c r="AY186" i="21"/>
  <c r="AY289" i="21"/>
  <c r="AY242" i="21"/>
  <c r="AY103" i="21"/>
  <c r="AY100" i="21"/>
  <c r="AY179" i="21"/>
  <c r="AY278" i="21"/>
  <c r="AY155" i="21"/>
  <c r="AY247" i="21"/>
  <c r="AY93" i="21"/>
  <c r="AY116" i="21"/>
  <c r="AY160" i="21"/>
  <c r="AY136" i="21"/>
  <c r="AY284" i="21"/>
  <c r="AY195" i="21"/>
  <c r="AY105" i="21"/>
  <c r="AY269" i="21"/>
  <c r="AY171" i="21"/>
  <c r="AY262" i="21"/>
  <c r="AY114" i="21"/>
  <c r="AY125" i="21"/>
  <c r="AY140" i="21"/>
  <c r="AY288" i="21"/>
  <c r="AY282" i="21"/>
  <c r="AY231" i="21"/>
  <c r="AY71" i="21" s="1"/>
  <c r="AY126" i="21"/>
  <c r="AY119" i="21"/>
  <c r="AY304" i="21"/>
  <c r="AY180" i="21"/>
  <c r="AY135" i="21"/>
  <c r="AY174" i="21"/>
  <c r="AY301" i="21"/>
  <c r="AY132" i="21"/>
  <c r="AY277" i="21"/>
  <c r="AY164" i="21"/>
  <c r="AY280" i="21"/>
  <c r="AY199" i="21"/>
  <c r="AY260" i="21"/>
  <c r="AY178" i="21"/>
  <c r="AY154" i="21"/>
  <c r="AY8" i="21"/>
  <c r="AY138" i="21"/>
  <c r="AY115" i="21"/>
  <c r="AY213" i="21"/>
  <c r="AY111" i="21"/>
  <c r="AY272" i="21"/>
  <c r="AY191" i="21"/>
  <c r="AY259" i="21"/>
  <c r="AY226" i="21"/>
  <c r="AY141" i="21"/>
  <c r="AY220" i="21"/>
  <c r="AY94" i="21"/>
  <c r="AY208" i="21"/>
  <c r="AY117" i="21"/>
  <c r="AY148" i="21"/>
  <c r="AY121" i="21"/>
  <c r="AY248" i="21"/>
  <c r="AY206" i="21"/>
  <c r="AY167" i="21"/>
  <c r="AY106" i="21"/>
  <c r="AY190" i="21"/>
  <c r="AY101" i="21"/>
  <c r="AY250" i="21"/>
  <c r="AY311" i="21"/>
  <c r="AY86" i="21" s="1"/>
  <c r="AY300" i="21"/>
  <c r="AY188" i="21"/>
  <c r="AY264" i="21"/>
  <c r="AY128" i="21"/>
  <c r="AY153" i="21"/>
  <c r="AY255" i="21"/>
  <c r="AY98" i="21"/>
  <c r="AY145" i="21"/>
  <c r="AY107" i="21"/>
  <c r="AY287" i="21"/>
  <c r="AY251" i="21"/>
  <c r="AY249" i="21"/>
  <c r="AY139" i="21"/>
  <c r="AY142" i="21"/>
  <c r="AY256" i="21"/>
  <c r="AY290" i="21"/>
  <c r="AY166" i="21"/>
  <c r="AY257" i="21"/>
  <c r="AY292" i="21"/>
  <c r="AY127" i="21"/>
  <c r="AY202" i="21"/>
  <c r="AY187" i="21"/>
  <c r="AY296" i="21"/>
  <c r="AY149" i="21"/>
  <c r="AY273" i="21"/>
  <c r="AY169" i="21"/>
  <c r="AY221" i="21"/>
  <c r="AY281" i="21"/>
  <c r="AY151" i="21"/>
  <c r="AY184" i="21"/>
  <c r="AY130" i="21"/>
  <c r="AY236" i="21"/>
  <c r="AY97" i="21"/>
  <c r="AY120" i="21"/>
  <c r="AY189" i="21"/>
  <c r="AY265" i="21"/>
  <c r="AY161" i="21"/>
  <c r="AY96" i="21"/>
  <c r="AY204" i="21"/>
  <c r="AY112" i="21"/>
  <c r="AY241" i="21"/>
  <c r="AY207" i="21"/>
  <c r="AY253" i="21"/>
  <c r="AY291" i="21"/>
  <c r="AY307" i="21"/>
  <c r="AY162" i="21"/>
  <c r="AY246" i="21"/>
  <c r="AY228" i="21"/>
  <c r="AY182" i="21"/>
  <c r="AY205" i="21"/>
  <c r="AY222" i="21"/>
  <c r="AY223" i="21"/>
  <c r="AY254" i="21"/>
  <c r="AY159" i="21"/>
  <c r="AY163" i="21"/>
  <c r="AY131" i="21"/>
  <c r="AY168" i="21"/>
  <c r="AY275" i="21"/>
  <c r="AY234" i="21"/>
  <c r="AY299" i="21"/>
  <c r="AY295" i="21"/>
  <c r="AY303" i="21"/>
  <c r="AY192" i="21"/>
  <c r="AY181" i="21"/>
  <c r="AY271" i="21"/>
  <c r="AY144" i="21"/>
  <c r="AY175" i="21"/>
  <c r="AY211" i="21"/>
  <c r="AY308" i="21"/>
  <c r="AY267" i="21"/>
  <c r="AY109" i="21"/>
  <c r="AY177" i="21"/>
  <c r="AY214" i="21"/>
  <c r="AY203" i="21"/>
  <c r="AY95" i="21"/>
  <c r="AY238" i="21"/>
  <c r="AY212" i="21"/>
  <c r="AY210" i="21"/>
  <c r="AY252" i="21"/>
  <c r="AY258" i="21"/>
  <c r="AY263" i="21"/>
  <c r="AY124" i="21"/>
  <c r="AY266" i="21"/>
  <c r="AY110" i="21"/>
  <c r="AY137" i="21"/>
  <c r="AY268" i="21"/>
  <c r="AY293" i="21"/>
  <c r="AY201" i="21"/>
  <c r="AY185" i="21"/>
  <c r="AY183" i="21"/>
  <c r="AY302" i="21"/>
  <c r="AY237" i="21"/>
  <c r="AX82" i="21"/>
  <c r="AW72" i="21"/>
  <c r="AW74" i="21" s="1"/>
  <c r="AW31" i="22"/>
  <c r="AW33" i="22" s="1"/>
  <c r="AW34" i="22" s="1"/>
  <c r="AX28" i="22"/>
  <c r="AX9" i="22"/>
  <c r="AX27" i="22"/>
  <c r="AX7" i="22"/>
  <c r="AX8" i="22"/>
  <c r="AX29" i="22"/>
  <c r="AX30" i="22" s="1"/>
  <c r="AX10" i="22"/>
  <c r="AY21" i="11"/>
  <c r="AY40" i="11"/>
  <c r="AY70" i="11"/>
  <c r="AY37" i="11"/>
  <c r="AY101" i="11"/>
  <c r="AY34" i="11"/>
  <c r="AW12" i="22"/>
  <c r="AW11" i="22"/>
  <c r="AW13" i="22"/>
  <c r="AW14" i="22" s="1"/>
  <c r="AJ23" i="18"/>
  <c r="AK31" i="22"/>
  <c r="AK33" i="22" s="1"/>
  <c r="AK34" i="22" s="1"/>
  <c r="AK11" i="22"/>
  <c r="AK12" i="22"/>
  <c r="AK13" i="22"/>
  <c r="AK14" i="22" s="1"/>
  <c r="AK17" i="22"/>
  <c r="AK16" i="22"/>
  <c r="I51" i="21"/>
  <c r="AK49" i="14"/>
  <c r="AK50" i="14" s="1"/>
  <c r="I56" i="21"/>
  <c r="AM25" i="14"/>
  <c r="AM49" i="14"/>
  <c r="AM50" i="14" s="1"/>
  <c r="AM44" i="14"/>
  <c r="AM13" i="13" s="1"/>
  <c r="AM19" i="18"/>
  <c r="AM21" i="18" s="1"/>
  <c r="AM18" i="18"/>
  <c r="AM20" i="18" s="1"/>
  <c r="AM14" i="18"/>
  <c r="AM12" i="18"/>
  <c r="AK25" i="14"/>
  <c r="AK14" i="18"/>
  <c r="AK12" i="18"/>
  <c r="AK18" i="18"/>
  <c r="AK20" i="18" s="1"/>
  <c r="AK19" i="18"/>
  <c r="AK21" i="18" s="1"/>
  <c r="AK44" i="14"/>
  <c r="AK13" i="13" s="1"/>
  <c r="BE68" i="25" l="1"/>
  <c r="BE46" i="25"/>
  <c r="AJ16" i="13"/>
  <c r="AJ17" i="13" s="1"/>
  <c r="AJ18" i="13" s="1"/>
  <c r="AX16" i="13"/>
  <c r="AX17" i="13" s="1"/>
  <c r="AX18" i="13" s="1"/>
  <c r="BD46" i="25"/>
  <c r="BL103" i="26"/>
  <c r="BF86" i="25" s="1"/>
  <c r="BF87" i="25" s="1"/>
  <c r="BF11" i="25" s="1"/>
  <c r="F79" i="24"/>
  <c r="BE76" i="25"/>
  <c r="BE79" i="25" s="1"/>
  <c r="BE10" i="25" s="1"/>
  <c r="S85" i="24"/>
  <c r="F78" i="24"/>
  <c r="F80" i="24" s="1"/>
  <c r="F82" i="24" s="1"/>
  <c r="F87" i="24" s="1"/>
  <c r="BE90" i="25"/>
  <c r="BE91" i="25"/>
  <c r="BE92" i="25" s="1"/>
  <c r="BE93" i="25" s="1"/>
  <c r="BE94" i="25" s="1"/>
  <c r="BL74" i="26"/>
  <c r="BF64" i="25" s="1"/>
  <c r="BF65" i="25" s="1"/>
  <c r="BD68" i="25"/>
  <c r="BD69" i="25"/>
  <c r="BD70" i="25" s="1"/>
  <c r="BD71" i="25" s="1"/>
  <c r="BD72" i="25" s="1"/>
  <c r="AX14" i="13"/>
  <c r="AX6" i="18"/>
  <c r="AJ14" i="13"/>
  <c r="AJ6" i="18"/>
  <c r="BE51" i="25"/>
  <c r="BE52" i="25" s="1"/>
  <c r="BE53" i="25" s="1"/>
  <c r="BE55" i="25" s="1"/>
  <c r="BE56" i="25" s="1"/>
  <c r="AM14" i="13"/>
  <c r="AM6" i="18"/>
  <c r="BL46" i="26"/>
  <c r="BF42" i="25" s="1"/>
  <c r="BF43" i="25" s="1"/>
  <c r="AK14" i="13"/>
  <c r="AK6" i="18"/>
  <c r="BD90" i="25"/>
  <c r="BD91" i="25"/>
  <c r="BD92" i="25" s="1"/>
  <c r="BD93" i="25" s="1"/>
  <c r="BD94" i="25" s="1"/>
  <c r="BL18" i="26"/>
  <c r="BD51" i="25"/>
  <c r="BD52" i="25" s="1"/>
  <c r="BD53" i="25" s="1"/>
  <c r="BD55" i="25" s="1"/>
  <c r="BD56" i="25" s="1"/>
  <c r="Q89" i="24"/>
  <c r="Q90" i="24" s="1"/>
  <c r="Q91" i="24" s="1"/>
  <c r="AZ92" i="11"/>
  <c r="AU95" i="23"/>
  <c r="AU98" i="23" s="1"/>
  <c r="AU99" i="23" s="1"/>
  <c r="AU103" i="23" s="1"/>
  <c r="AT61" i="14"/>
  <c r="AT64" i="14" s="1"/>
  <c r="AT65" i="14" s="1"/>
  <c r="AT26" i="15"/>
  <c r="AT27" i="15"/>
  <c r="AU93" i="14"/>
  <c r="AU96" i="14" s="1"/>
  <c r="AU97" i="14" s="1"/>
  <c r="AU101" i="14" s="1"/>
  <c r="AU105" i="14" s="1"/>
  <c r="BA12" i="14"/>
  <c r="K73" i="24"/>
  <c r="K75" i="24" s="1"/>
  <c r="K79" i="24" s="1"/>
  <c r="K83" i="24" s="1"/>
  <c r="AK70" i="14"/>
  <c r="AK85" i="14" s="1"/>
  <c r="AK52" i="14"/>
  <c r="AK53" i="14" s="1"/>
  <c r="AV61" i="14"/>
  <c r="AV64" i="14" s="1"/>
  <c r="AV65" i="14" s="1"/>
  <c r="AW58" i="14"/>
  <c r="AW59" i="14" s="1"/>
  <c r="AW60" i="14" s="1"/>
  <c r="AW62" i="14" s="1"/>
  <c r="AW63" i="14" s="1"/>
  <c r="AW53" i="14"/>
  <c r="AM70" i="14"/>
  <c r="AM85" i="14" s="1"/>
  <c r="AM52" i="14"/>
  <c r="AM53" i="14" s="1"/>
  <c r="AW90" i="14"/>
  <c r="AW91" i="14" s="1"/>
  <c r="AJ114" i="14"/>
  <c r="AJ87" i="14"/>
  <c r="AJ88" i="14" s="1"/>
  <c r="AJ90" i="14" s="1"/>
  <c r="AR101" i="14"/>
  <c r="AR105" i="14" s="1"/>
  <c r="AR99" i="14"/>
  <c r="AR102" i="14" s="1"/>
  <c r="AR106" i="14" s="1"/>
  <c r="AT93" i="14"/>
  <c r="AT94" i="14"/>
  <c r="AT95" i="14" s="1"/>
  <c r="R96" i="24"/>
  <c r="R99" i="24" s="1"/>
  <c r="R101" i="24" s="1"/>
  <c r="W79" i="24"/>
  <c r="W81" i="24" s="1"/>
  <c r="AS108" i="14"/>
  <c r="AV93" i="14"/>
  <c r="AV94" i="14"/>
  <c r="AV95" i="14" s="1"/>
  <c r="R90" i="24"/>
  <c r="R91" i="24" s="1"/>
  <c r="AA67" i="24"/>
  <c r="AA68" i="24" s="1"/>
  <c r="AA62" i="24"/>
  <c r="AA9" i="24" s="1"/>
  <c r="BH97" i="24"/>
  <c r="N74" i="24"/>
  <c r="N76" i="24" s="1"/>
  <c r="N77" i="24" s="1"/>
  <c r="N78" i="24" s="1"/>
  <c r="N81" i="24" s="1"/>
  <c r="N73" i="24"/>
  <c r="N75" i="24" s="1"/>
  <c r="AF57" i="24"/>
  <c r="AF59" i="24" s="1"/>
  <c r="AF67" i="24" s="1"/>
  <c r="AC78" i="24"/>
  <c r="AC73" i="24"/>
  <c r="AC75" i="24" s="1"/>
  <c r="AC79" i="24" s="1"/>
  <c r="AI60" i="24"/>
  <c r="H78" i="24"/>
  <c r="H83" i="24" s="1"/>
  <c r="H79" i="24"/>
  <c r="AI72" i="24"/>
  <c r="AI74" i="24" s="1"/>
  <c r="AI76" i="24" s="1"/>
  <c r="AI77" i="24" s="1"/>
  <c r="AF72" i="24"/>
  <c r="AF74" i="24" s="1"/>
  <c r="AF76" i="24" s="1"/>
  <c r="AF77" i="24" s="1"/>
  <c r="AZ77" i="14"/>
  <c r="AZ76" i="14"/>
  <c r="AZ79" i="14" s="1"/>
  <c r="AZ81" i="14" s="1"/>
  <c r="AZ78" i="14"/>
  <c r="AZ10" i="14"/>
  <c r="AM16" i="22"/>
  <c r="J73" i="24"/>
  <c r="J75" i="24" s="1"/>
  <c r="J74" i="24"/>
  <c r="J76" i="24" s="1"/>
  <c r="J77" i="24" s="1"/>
  <c r="J78" i="24" s="1"/>
  <c r="AJ18" i="24"/>
  <c r="AJ19" i="24" s="1"/>
  <c r="AJ20" i="24" s="1"/>
  <c r="L74" i="24"/>
  <c r="L76" i="24" s="1"/>
  <c r="L77" i="24" s="1"/>
  <c r="L78" i="24" s="1"/>
  <c r="L73" i="24"/>
  <c r="L75" i="24" s="1"/>
  <c r="AF61" i="24"/>
  <c r="AF66" i="24"/>
  <c r="AI62" i="24"/>
  <c r="AI9" i="24" s="1"/>
  <c r="AH74" i="24"/>
  <c r="AH76" i="24" s="1"/>
  <c r="AH77" i="24" s="1"/>
  <c r="AH78" i="24" s="1"/>
  <c r="AH73" i="24"/>
  <c r="AH75" i="24" s="1"/>
  <c r="T80" i="24"/>
  <c r="T82" i="24" s="1"/>
  <c r="T87" i="24" s="1"/>
  <c r="AZ6" i="23"/>
  <c r="AZ74" i="14"/>
  <c r="BA69" i="14"/>
  <c r="BA11" i="14"/>
  <c r="AM31" i="22"/>
  <c r="AM33" i="22" s="1"/>
  <c r="AM34" i="22" s="1"/>
  <c r="T83" i="24"/>
  <c r="T85" i="24" s="1"/>
  <c r="AY14" i="14"/>
  <c r="AY71" i="14"/>
  <c r="AY84" i="14" s="1"/>
  <c r="AJ14" i="14"/>
  <c r="AJ25" i="14" s="1"/>
  <c r="AX14" i="14"/>
  <c r="AX25" i="14" s="1"/>
  <c r="AX71" i="14"/>
  <c r="AX84" i="14" s="1"/>
  <c r="P90" i="24"/>
  <c r="P91" i="24" s="1"/>
  <c r="P92" i="24" s="1"/>
  <c r="P93" i="24" s="1"/>
  <c r="P94" i="24" s="1"/>
  <c r="P95" i="24" s="1"/>
  <c r="P96" i="24" s="1"/>
  <c r="P99" i="24" s="1"/>
  <c r="P101" i="24" s="1"/>
  <c r="AJ17" i="22"/>
  <c r="AJ16" i="22"/>
  <c r="AD73" i="24"/>
  <c r="AD75" i="24" s="1"/>
  <c r="AD74" i="24"/>
  <c r="AD76" i="24" s="1"/>
  <c r="AD77" i="24" s="1"/>
  <c r="AD78" i="24" s="1"/>
  <c r="G74" i="24"/>
  <c r="G76" i="24" s="1"/>
  <c r="G77" i="24" s="1"/>
  <c r="G78" i="24" s="1"/>
  <c r="G73" i="24"/>
  <c r="G75" i="24" s="1"/>
  <c r="S89" i="24"/>
  <c r="AJ114" i="23"/>
  <c r="AJ115" i="23" s="1"/>
  <c r="AJ117" i="23"/>
  <c r="AJ118" i="23"/>
  <c r="AJ116" i="23"/>
  <c r="AJ189" i="23"/>
  <c r="AJ150" i="23"/>
  <c r="AJ152" i="23"/>
  <c r="AJ148" i="23"/>
  <c r="AJ149" i="23" s="1"/>
  <c r="AJ151" i="23"/>
  <c r="AJ48" i="23"/>
  <c r="AS140" i="23"/>
  <c r="AS142" i="23" s="1"/>
  <c r="AS144" i="23" s="1"/>
  <c r="AS9" i="23" s="1"/>
  <c r="AI68" i="24"/>
  <c r="AJ12" i="22"/>
  <c r="AJ11" i="22"/>
  <c r="AJ13" i="22"/>
  <c r="AJ14" i="22" s="1"/>
  <c r="AJ31" i="22"/>
  <c r="AJ81" i="23"/>
  <c r="AJ80" i="23"/>
  <c r="AJ79" i="23"/>
  <c r="AJ77" i="23"/>
  <c r="AJ78" i="23" s="1"/>
  <c r="AV126" i="23"/>
  <c r="AR110" i="23"/>
  <c r="AT169" i="23"/>
  <c r="AT170" i="23" s="1"/>
  <c r="AT174" i="23" s="1"/>
  <c r="AU46" i="21"/>
  <c r="AU47" i="21" s="1"/>
  <c r="AU48" i="21" s="1"/>
  <c r="AV194" i="23"/>
  <c r="BJ92" i="24"/>
  <c r="BJ93" i="24" s="1"/>
  <c r="BJ94" i="24" s="1"/>
  <c r="BJ95" i="24" s="1"/>
  <c r="BJ90" i="24"/>
  <c r="BJ91" i="24" s="1"/>
  <c r="AP22" i="23"/>
  <c r="AP21" i="23"/>
  <c r="AR14" i="23"/>
  <c r="AR16" i="23" s="1"/>
  <c r="AP20" i="23"/>
  <c r="AP29" i="23"/>
  <c r="AP30" i="23"/>
  <c r="AP26" i="23"/>
  <c r="AP18" i="23"/>
  <c r="AP27" i="23"/>
  <c r="AP19" i="23"/>
  <c r="AW157" i="23"/>
  <c r="AW160" i="23" s="1"/>
  <c r="AP28" i="23"/>
  <c r="AP25" i="23"/>
  <c r="AU92" i="23"/>
  <c r="AS70" i="23"/>
  <c r="V92" i="24"/>
  <c r="V93" i="24" s="1"/>
  <c r="V94" i="24" s="1"/>
  <c r="V95" i="24" s="1"/>
  <c r="V96" i="24" s="1"/>
  <c r="AV128" i="23"/>
  <c r="AV130" i="23" s="1"/>
  <c r="AS110" i="23"/>
  <c r="AR45" i="15"/>
  <c r="AR46" i="15" s="1"/>
  <c r="AR47" i="15" s="1"/>
  <c r="AV33" i="24"/>
  <c r="AY85" i="21"/>
  <c r="AQ14" i="23"/>
  <c r="AQ16" i="23" s="1"/>
  <c r="AT135" i="23"/>
  <c r="AT136" i="23" s="1"/>
  <c r="U89" i="24"/>
  <c r="U92" i="24" s="1"/>
  <c r="U93" i="24" s="1"/>
  <c r="AS10" i="23"/>
  <c r="AN62" i="24"/>
  <c r="AN9" i="24" s="1"/>
  <c r="AU166" i="23"/>
  <c r="AM13" i="22"/>
  <c r="AM14" i="22" s="1"/>
  <c r="AM15" i="22" s="1"/>
  <c r="AN67" i="24"/>
  <c r="AN68" i="24" s="1"/>
  <c r="AS172" i="23"/>
  <c r="AS176" i="23" s="1"/>
  <c r="AS178" i="23" s="1"/>
  <c r="AS12" i="23" s="1"/>
  <c r="AT63" i="23"/>
  <c r="AT67" i="23" s="1"/>
  <c r="AT69" i="23" s="1"/>
  <c r="AT70" i="23" s="1"/>
  <c r="AU167" i="23"/>
  <c r="AM12" i="22"/>
  <c r="AE79" i="24"/>
  <c r="AE80" i="24" s="1"/>
  <c r="AQ13" i="23"/>
  <c r="AR142" i="23"/>
  <c r="AR144" i="23" s="1"/>
  <c r="AR9" i="23" s="1"/>
  <c r="AR13" i="23" s="1"/>
  <c r="AU24" i="22"/>
  <c r="AU5" i="22" s="1"/>
  <c r="AU7" i="13" s="1"/>
  <c r="AW123" i="23"/>
  <c r="AW124" i="23" s="1"/>
  <c r="AW125" i="23" s="1"/>
  <c r="AW190" i="23"/>
  <c r="AW191" i="23" s="1"/>
  <c r="AW192" i="23" s="1"/>
  <c r="AW196" i="23" s="1"/>
  <c r="AW198" i="23" s="1"/>
  <c r="AW86" i="23"/>
  <c r="AW87" i="23" s="1"/>
  <c r="AW88" i="23" s="1"/>
  <c r="AU133" i="23"/>
  <c r="AU134" i="23"/>
  <c r="AU132" i="23"/>
  <c r="AX185" i="23"/>
  <c r="AX186" i="23" s="1"/>
  <c r="AX189" i="23" s="1"/>
  <c r="BA9" i="14"/>
  <c r="BA6" i="14"/>
  <c r="BA73" i="14" s="1"/>
  <c r="BA5" i="14"/>
  <c r="BA72" i="14" s="1"/>
  <c r="BA8" i="14"/>
  <c r="BA7" i="14"/>
  <c r="BA74" i="14" s="1"/>
  <c r="AU43" i="21"/>
  <c r="AY184" i="23"/>
  <c r="AY183" i="23"/>
  <c r="AZ4" i="23"/>
  <c r="AV58" i="23"/>
  <c r="AV57" i="23"/>
  <c r="AV59" i="23"/>
  <c r="AX79" i="21"/>
  <c r="AX81" i="23"/>
  <c r="AX80" i="23"/>
  <c r="AX79" i="23"/>
  <c r="AX77" i="23"/>
  <c r="AX78" i="23" s="1"/>
  <c r="AZ17" i="14"/>
  <c r="AZ5" i="23"/>
  <c r="AZ16" i="14"/>
  <c r="AZ18" i="14" s="1"/>
  <c r="AZ19" i="14" s="1"/>
  <c r="AZ21" i="14" s="1"/>
  <c r="AV54" i="23"/>
  <c r="AV55" i="23"/>
  <c r="AV133" i="23"/>
  <c r="AV134" i="23"/>
  <c r="AX148" i="23"/>
  <c r="AX149" i="23" s="1"/>
  <c r="AX152" i="23"/>
  <c r="AX151" i="23"/>
  <c r="AX150" i="23"/>
  <c r="AY38" i="23"/>
  <c r="AY40" i="23" s="1"/>
  <c r="AY113" i="23"/>
  <c r="AY41" i="23"/>
  <c r="AY147" i="23"/>
  <c r="AY181" i="23"/>
  <c r="AY76" i="23"/>
  <c r="AY42" i="23"/>
  <c r="AY43" i="23"/>
  <c r="AX114" i="23"/>
  <c r="AX115" i="23" s="1"/>
  <c r="AX118" i="23"/>
  <c r="AX117" i="23"/>
  <c r="AX116" i="23"/>
  <c r="AV87" i="23"/>
  <c r="AV88" i="23" s="1"/>
  <c r="AV91" i="23"/>
  <c r="AV89" i="23"/>
  <c r="AX48" i="23"/>
  <c r="AP57" i="24"/>
  <c r="AP59" i="24" s="1"/>
  <c r="AP67" i="24" s="1"/>
  <c r="AU129" i="23"/>
  <c r="AU130" i="23"/>
  <c r="AW49" i="23"/>
  <c r="AW50" i="23" s="1"/>
  <c r="AW53" i="23"/>
  <c r="AW51" i="23"/>
  <c r="AU60" i="23"/>
  <c r="AU61" i="23" s="1"/>
  <c r="AT98" i="23"/>
  <c r="AT99" i="23" s="1"/>
  <c r="AV162" i="23"/>
  <c r="AV158" i="23"/>
  <c r="AV159" i="23" s="1"/>
  <c r="AV160" i="23"/>
  <c r="AZ131" i="11"/>
  <c r="AZ67" i="11"/>
  <c r="AZ122" i="11"/>
  <c r="AZ60" i="11"/>
  <c r="AZ94" i="11"/>
  <c r="AZ77" i="11"/>
  <c r="AZ59" i="11"/>
  <c r="AZ108" i="11"/>
  <c r="AZ34" i="11"/>
  <c r="AZ98" i="11"/>
  <c r="AZ127" i="11"/>
  <c r="AZ126" i="11"/>
  <c r="AZ57" i="11"/>
  <c r="AZ61" i="11"/>
  <c r="AZ118" i="11"/>
  <c r="AZ104" i="11"/>
  <c r="AZ93" i="11"/>
  <c r="AZ19" i="11"/>
  <c r="AZ128" i="11"/>
  <c r="AZ137" i="11"/>
  <c r="AZ133" i="11"/>
  <c r="AZ32" i="11"/>
  <c r="AZ29" i="11"/>
  <c r="AZ47" i="11"/>
  <c r="AZ53" i="11"/>
  <c r="AM18" i="24"/>
  <c r="AZ96" i="11"/>
  <c r="AZ113" i="11"/>
  <c r="AV21" i="22"/>
  <c r="AV22" i="22" s="1"/>
  <c r="AZ50" i="11"/>
  <c r="AZ91" i="11"/>
  <c r="AT38" i="24"/>
  <c r="AT40" i="24" s="1"/>
  <c r="AK28" i="14"/>
  <c r="AK29" i="14" s="1"/>
  <c r="AK30" i="14" s="1"/>
  <c r="AK31" i="14" s="1"/>
  <c r="AK12" i="13" s="1"/>
  <c r="AK4" i="24"/>
  <c r="AK62" i="24" s="1"/>
  <c r="AK9" i="24" s="1"/>
  <c r="AM4" i="13"/>
  <c r="AM3" i="15" s="1"/>
  <c r="AM6" i="15" s="1"/>
  <c r="AM4" i="24"/>
  <c r="AP73" i="24"/>
  <c r="AP75" i="24" s="1"/>
  <c r="AP74" i="24"/>
  <c r="AP76" i="24" s="1"/>
  <c r="AP77" i="24" s="1"/>
  <c r="AZ100" i="11"/>
  <c r="AZ114" i="11"/>
  <c r="AZ135" i="11"/>
  <c r="AZ102" i="11"/>
  <c r="AZ125" i="11"/>
  <c r="AZ81" i="11"/>
  <c r="AZ95" i="11"/>
  <c r="AZ83" i="11"/>
  <c r="AZ25" i="11"/>
  <c r="AZ76" i="11"/>
  <c r="AZ107" i="11"/>
  <c r="AZ116" i="11"/>
  <c r="AZ54" i="11"/>
  <c r="AZ89" i="11"/>
  <c r="AV20" i="22"/>
  <c r="AZ88" i="11"/>
  <c r="AZ65" i="11"/>
  <c r="AZ31" i="11"/>
  <c r="AZ120" i="11"/>
  <c r="AZ24" i="11"/>
  <c r="AZ86" i="11"/>
  <c r="AZ72" i="11"/>
  <c r="AZ136" i="11"/>
  <c r="AZ23" i="11"/>
  <c r="AZ30" i="11"/>
  <c r="AZ28" i="11"/>
  <c r="AZ105" i="11"/>
  <c r="AZ132" i="11"/>
  <c r="AZ138" i="11"/>
  <c r="AZ63" i="11"/>
  <c r="AZ66" i="11"/>
  <c r="AZ119" i="11"/>
  <c r="AZ97" i="11"/>
  <c r="AZ71" i="11"/>
  <c r="AZ40" i="11"/>
  <c r="AZ46" i="11"/>
  <c r="AZ85" i="11"/>
  <c r="AZ112" i="11"/>
  <c r="AZ27" i="11"/>
  <c r="AZ87" i="11"/>
  <c r="AZ36" i="11"/>
  <c r="AZ43" i="11"/>
  <c r="AZ62" i="11"/>
  <c r="AZ68" i="11"/>
  <c r="AZ37" i="11"/>
  <c r="AZ64" i="11"/>
  <c r="AZ44" i="11"/>
  <c r="AQ45" i="24"/>
  <c r="AZ56" i="11"/>
  <c r="AZ21" i="11"/>
  <c r="AZ101" i="11"/>
  <c r="AZ20" i="11"/>
  <c r="AZ52" i="11"/>
  <c r="AZ48" i="11"/>
  <c r="AZ129" i="11"/>
  <c r="AO69" i="24"/>
  <c r="AO70" i="24"/>
  <c r="AO71" i="24" s="1"/>
  <c r="AX25" i="21"/>
  <c r="AX35" i="21" s="1"/>
  <c r="AX36" i="21" s="1"/>
  <c r="AZ39" i="11"/>
  <c r="AZ111" i="11"/>
  <c r="AZ124" i="11"/>
  <c r="AZ45" i="11"/>
  <c r="AZ41" i="11"/>
  <c r="AZ33" i="11"/>
  <c r="AZ123" i="11"/>
  <c r="AZ35" i="11"/>
  <c r="AZ130" i="11"/>
  <c r="AZ22" i="11"/>
  <c r="AZ73" i="11"/>
  <c r="AZ70" i="11"/>
  <c r="AZ134" i="11"/>
  <c r="AZ69" i="11"/>
  <c r="AZ82" i="11"/>
  <c r="AZ117" i="11"/>
  <c r="AZ103" i="11"/>
  <c r="AZ115" i="11"/>
  <c r="AZ90" i="11"/>
  <c r="AZ121" i="11"/>
  <c r="AZ109" i="11"/>
  <c r="AZ49" i="11"/>
  <c r="AZ55" i="11"/>
  <c r="AZ58" i="11"/>
  <c r="AZ26" i="11"/>
  <c r="AZ74" i="11"/>
  <c r="AZ110" i="11"/>
  <c r="AZ84" i="11"/>
  <c r="AQ44" i="24"/>
  <c r="AQ47" i="24" s="1"/>
  <c r="AQ48" i="24" s="1"/>
  <c r="AZ42" i="11"/>
  <c r="AZ106" i="11"/>
  <c r="AZ75" i="11"/>
  <c r="AZ80" i="11"/>
  <c r="AZ99" i="11"/>
  <c r="AZ51" i="11"/>
  <c r="AZ38" i="11"/>
  <c r="AW15" i="22"/>
  <c r="AW18" i="22" s="1"/>
  <c r="AW19" i="22" s="1"/>
  <c r="AY13" i="11"/>
  <c r="AY15" i="11" s="1"/>
  <c r="AS23" i="15" s="1"/>
  <c r="AS44" i="15" s="1"/>
  <c r="AZ7" i="24"/>
  <c r="AR41" i="24"/>
  <c r="AR43" i="24" s="1"/>
  <c r="AR42" i="24"/>
  <c r="AZ5" i="24"/>
  <c r="AV36" i="24"/>
  <c r="AV37" i="24" s="1"/>
  <c r="AP66" i="24"/>
  <c r="AP61" i="24"/>
  <c r="AY49" i="14"/>
  <c r="AY50" i="14" s="1"/>
  <c r="AZ6" i="24"/>
  <c r="AX14" i="24"/>
  <c r="AX15" i="24" s="1"/>
  <c r="AX18" i="24" s="1"/>
  <c r="AY12" i="11"/>
  <c r="AY14" i="11" s="1"/>
  <c r="AS22" i="15" s="1"/>
  <c r="AY67" i="21"/>
  <c r="BB3" i="23"/>
  <c r="BB3" i="24"/>
  <c r="AW19" i="24"/>
  <c r="AW20" i="24" s="1"/>
  <c r="AW21" i="24" s="1"/>
  <c r="AW25" i="24" s="1"/>
  <c r="AW27" i="24" s="1"/>
  <c r="AU33" i="24"/>
  <c r="AU34" i="24"/>
  <c r="AU35" i="24" s="1"/>
  <c r="AY13" i="24"/>
  <c r="AY12" i="24"/>
  <c r="AY14" i="24" s="1"/>
  <c r="AY15" i="24" s="1"/>
  <c r="AS40" i="24"/>
  <c r="AS39" i="24"/>
  <c r="AU31" i="24"/>
  <c r="AN69" i="24"/>
  <c r="AN70" i="24"/>
  <c r="AN71" i="24" s="1"/>
  <c r="BG79" i="24"/>
  <c r="BK90" i="24"/>
  <c r="BK91" i="24" s="1"/>
  <c r="BK92" i="24"/>
  <c r="BK93" i="24" s="1"/>
  <c r="AK80" i="24"/>
  <c r="AK82" i="24" s="1"/>
  <c r="O73" i="24"/>
  <c r="O75" i="24" s="1"/>
  <c r="O74" i="24"/>
  <c r="M74" i="24"/>
  <c r="M73" i="24"/>
  <c r="M75" i="24" s="1"/>
  <c r="AG76" i="24"/>
  <c r="AG77" i="24" s="1"/>
  <c r="AG78" i="24" s="1"/>
  <c r="AK79" i="24"/>
  <c r="AK83" i="24" s="1"/>
  <c r="I73" i="24"/>
  <c r="I75" i="24" s="1"/>
  <c r="I74" i="24"/>
  <c r="X76" i="24"/>
  <c r="X77" i="24" s="1"/>
  <c r="X78" i="24" s="1"/>
  <c r="Z79" i="24"/>
  <c r="Z80" i="24" s="1"/>
  <c r="Z82" i="24" s="1"/>
  <c r="Y76" i="24"/>
  <c r="Y77" i="24" s="1"/>
  <c r="Y78" i="24" s="1"/>
  <c r="AB76" i="24"/>
  <c r="AB77" i="24" s="1"/>
  <c r="AB78" i="24" s="1"/>
  <c r="AA76" i="24"/>
  <c r="AA77" i="24" s="1"/>
  <c r="R97" i="24"/>
  <c r="E85" i="24"/>
  <c r="E87" i="24"/>
  <c r="AU53" i="21"/>
  <c r="AU54" i="21" s="1"/>
  <c r="AX87" i="21"/>
  <c r="AX72" i="21"/>
  <c r="AX74" i="21" s="1"/>
  <c r="AY44" i="14"/>
  <c r="AY13" i="13" s="1"/>
  <c r="AZ48" i="14"/>
  <c r="AT55" i="21"/>
  <c r="AT56" i="21" s="1"/>
  <c r="AY9" i="22"/>
  <c r="AY27" i="22"/>
  <c r="AY28" i="22"/>
  <c r="AY7" i="22"/>
  <c r="AY8" i="22"/>
  <c r="AY29" i="22"/>
  <c r="AY30" i="22" s="1"/>
  <c r="AY10" i="22"/>
  <c r="AZ47" i="14"/>
  <c r="AZ3" i="22"/>
  <c r="AZ42" i="14"/>
  <c r="AZ36" i="14"/>
  <c r="AX16" i="22"/>
  <c r="AX17" i="22"/>
  <c r="AZ260" i="21"/>
  <c r="AZ211" i="21"/>
  <c r="AZ307" i="21"/>
  <c r="AZ168" i="21"/>
  <c r="AZ192" i="21"/>
  <c r="AZ236" i="21"/>
  <c r="AZ95" i="21"/>
  <c r="AZ220" i="21"/>
  <c r="AZ205" i="21"/>
  <c r="AZ273" i="21"/>
  <c r="AZ266" i="21"/>
  <c r="AZ253" i="21"/>
  <c r="AZ136" i="21"/>
  <c r="AZ160" i="21"/>
  <c r="AZ299" i="21"/>
  <c r="AZ296" i="21"/>
  <c r="AZ104" i="21"/>
  <c r="AZ118" i="21"/>
  <c r="AZ256" i="21"/>
  <c r="AZ179" i="21"/>
  <c r="AZ235" i="21"/>
  <c r="AZ156" i="21"/>
  <c r="AZ289" i="21"/>
  <c r="AZ128" i="21"/>
  <c r="AZ238" i="21"/>
  <c r="AZ113" i="21"/>
  <c r="AZ302" i="21"/>
  <c r="AZ197" i="21"/>
  <c r="AZ165" i="21"/>
  <c r="AZ97" i="21"/>
  <c r="AZ283" i="21"/>
  <c r="AZ223" i="21"/>
  <c r="AZ117" i="21"/>
  <c r="AZ201" i="21"/>
  <c r="AZ106" i="21"/>
  <c r="AZ281" i="21"/>
  <c r="AZ121" i="21"/>
  <c r="AZ227" i="21"/>
  <c r="AZ105" i="21"/>
  <c r="AZ167" i="21"/>
  <c r="AZ282" i="21"/>
  <c r="AZ123" i="21"/>
  <c r="AZ268" i="21"/>
  <c r="AZ102" i="21"/>
  <c r="AZ258" i="21"/>
  <c r="AZ103" i="21"/>
  <c r="AZ279" i="21"/>
  <c r="AZ98" i="21"/>
  <c r="AZ152" i="21"/>
  <c r="AZ262" i="21"/>
  <c r="AZ275" i="21"/>
  <c r="AZ148" i="21"/>
  <c r="AZ176" i="21"/>
  <c r="AZ301" i="21"/>
  <c r="AZ214" i="21"/>
  <c r="AZ182" i="21"/>
  <c r="AZ115" i="21"/>
  <c r="AZ138" i="21"/>
  <c r="AZ143" i="21"/>
  <c r="AZ116" i="21"/>
  <c r="AZ198" i="21"/>
  <c r="AZ276" i="21"/>
  <c r="AZ237" i="21"/>
  <c r="AZ180" i="21"/>
  <c r="AZ195" i="21"/>
  <c r="AZ295" i="21"/>
  <c r="AZ161" i="21"/>
  <c r="AZ184" i="21"/>
  <c r="AZ174" i="21"/>
  <c r="AZ101" i="21"/>
  <c r="AZ308" i="21"/>
  <c r="AZ169" i="21"/>
  <c r="AZ135" i="21"/>
  <c r="AZ159" i="21"/>
  <c r="AZ147" i="21"/>
  <c r="AZ134" i="21"/>
  <c r="AZ231" i="21"/>
  <c r="AZ71" i="21" s="1"/>
  <c r="AZ99" i="21"/>
  <c r="AZ172" i="21"/>
  <c r="AZ293" i="21"/>
  <c r="AZ137" i="21"/>
  <c r="AZ265" i="21"/>
  <c r="AZ250" i="21"/>
  <c r="AZ120" i="21"/>
  <c r="AZ287" i="21"/>
  <c r="AZ303" i="21"/>
  <c r="AZ277" i="21"/>
  <c r="AZ142" i="21"/>
  <c r="AZ130" i="21"/>
  <c r="AZ217" i="21"/>
  <c r="AZ125" i="21"/>
  <c r="AZ212" i="21"/>
  <c r="AZ213" i="21"/>
  <c r="AZ112" i="21"/>
  <c r="AZ221" i="21"/>
  <c r="AZ141" i="21"/>
  <c r="AZ271" i="21"/>
  <c r="AZ249" i="21"/>
  <c r="AZ311" i="21"/>
  <c r="AZ86" i="21" s="1"/>
  <c r="AZ189" i="21"/>
  <c r="AZ173" i="21"/>
  <c r="AZ190" i="21"/>
  <c r="AZ203" i="21"/>
  <c r="AZ94" i="21"/>
  <c r="AZ294" i="21"/>
  <c r="AZ264" i="21"/>
  <c r="AZ257" i="21"/>
  <c r="AZ155" i="21"/>
  <c r="AZ242" i="21"/>
  <c r="AZ114" i="21"/>
  <c r="AZ199" i="21"/>
  <c r="AZ127" i="21"/>
  <c r="AZ284" i="21"/>
  <c r="AZ188" i="21"/>
  <c r="AZ119" i="21"/>
  <c r="AZ122" i="21"/>
  <c r="AZ269" i="21"/>
  <c r="AZ208" i="21"/>
  <c r="AZ263" i="21"/>
  <c r="AZ288" i="21"/>
  <c r="AZ304" i="21"/>
  <c r="AZ175" i="21"/>
  <c r="AZ153" i="21"/>
  <c r="AZ170" i="21"/>
  <c r="AZ261" i="21"/>
  <c r="AZ292" i="21"/>
  <c r="AZ218" i="21"/>
  <c r="AZ245" i="21"/>
  <c r="AZ280" i="21"/>
  <c r="AZ154" i="21"/>
  <c r="AZ254" i="21"/>
  <c r="AZ202" i="21"/>
  <c r="AZ247" i="21"/>
  <c r="AZ222" i="21"/>
  <c r="AZ177" i="21"/>
  <c r="AZ93" i="21"/>
  <c r="AZ252" i="21"/>
  <c r="AZ8" i="21"/>
  <c r="AZ209" i="21"/>
  <c r="AZ178" i="21"/>
  <c r="AZ145" i="21"/>
  <c r="AZ150" i="21"/>
  <c r="AZ171" i="21"/>
  <c r="AZ146" i="21"/>
  <c r="AZ144" i="21"/>
  <c r="AZ255" i="21"/>
  <c r="AZ163" i="21"/>
  <c r="AZ228" i="21"/>
  <c r="AZ110" i="21"/>
  <c r="AZ100" i="21"/>
  <c r="AZ183" i="21"/>
  <c r="AZ207" i="21"/>
  <c r="AZ151" i="21"/>
  <c r="AZ191" i="21"/>
  <c r="AZ140" i="21"/>
  <c r="AZ278" i="21"/>
  <c r="AZ139" i="21"/>
  <c r="AZ126" i="21"/>
  <c r="AZ132" i="21"/>
  <c r="AZ226" i="21"/>
  <c r="AZ166" i="21"/>
  <c r="AZ96" i="21"/>
  <c r="AZ248" i="21"/>
  <c r="AZ204" i="21"/>
  <c r="AZ267" i="21"/>
  <c r="AZ129" i="21"/>
  <c r="AZ290" i="21"/>
  <c r="AZ234" i="21"/>
  <c r="AZ149" i="21"/>
  <c r="AZ133" i="21"/>
  <c r="AZ164" i="21"/>
  <c r="AZ186" i="21"/>
  <c r="AZ259" i="21"/>
  <c r="AZ109" i="21"/>
  <c r="AZ111" i="21"/>
  <c r="AZ108" i="21"/>
  <c r="AZ131" i="21"/>
  <c r="AZ251" i="21"/>
  <c r="AZ291" i="21"/>
  <c r="AZ187" i="21"/>
  <c r="AZ196" i="21"/>
  <c r="AZ210" i="21"/>
  <c r="AZ274" i="21"/>
  <c r="AZ300" i="21"/>
  <c r="AZ107" i="21"/>
  <c r="AZ200" i="21"/>
  <c r="AZ181" i="21"/>
  <c r="AZ272" i="21"/>
  <c r="AZ206" i="21"/>
  <c r="AZ162" i="21"/>
  <c r="AZ219" i="21"/>
  <c r="AZ185" i="21"/>
  <c r="AZ124" i="21"/>
  <c r="AZ241" i="21"/>
  <c r="AZ270" i="21"/>
  <c r="AZ246" i="21"/>
  <c r="AY70" i="21"/>
  <c r="AY69" i="21"/>
  <c r="AT49" i="21"/>
  <c r="AT50" i="21" s="1"/>
  <c r="AV16" i="15"/>
  <c r="AV10" i="15"/>
  <c r="BB6" i="11" s="1"/>
  <c r="AV20" i="15"/>
  <c r="BB11" i="11" s="1"/>
  <c r="AV18" i="15"/>
  <c r="BB10" i="11" s="1"/>
  <c r="AV14" i="15"/>
  <c r="BB8" i="11" s="1"/>
  <c r="AV32" i="15"/>
  <c r="AV33" i="15" s="1"/>
  <c r="AV34" i="15" s="1"/>
  <c r="AV35" i="15" s="1"/>
  <c r="AV12" i="15"/>
  <c r="BB7" i="11" s="1"/>
  <c r="AV9" i="13"/>
  <c r="BB4" i="11"/>
  <c r="AV30" i="15"/>
  <c r="AV38" i="15" s="1"/>
  <c r="AV39" i="15" s="1"/>
  <c r="AV40" i="15" s="1"/>
  <c r="AV41" i="15" s="1"/>
  <c r="AV8" i="15"/>
  <c r="BB5" i="11" s="1"/>
  <c r="AY68" i="21"/>
  <c r="AW35" i="21"/>
  <c r="AW36" i="21" s="1"/>
  <c r="AW26" i="21"/>
  <c r="AX31" i="22"/>
  <c r="AX33" i="22" s="1"/>
  <c r="AX34" i="22" s="1"/>
  <c r="BA9" i="11"/>
  <c r="BA135" i="11" s="1"/>
  <c r="AU27" i="15"/>
  <c r="AU26" i="15"/>
  <c r="AX12" i="22"/>
  <c r="AX11" i="22"/>
  <c r="AX13" i="22"/>
  <c r="AX14" i="22" s="1"/>
  <c r="AY12" i="18"/>
  <c r="AY14" i="18"/>
  <c r="AY23" i="18" s="1"/>
  <c r="AY84" i="21"/>
  <c r="AY82" i="21"/>
  <c r="BA4" i="18"/>
  <c r="BA5" i="18"/>
  <c r="BA7" i="18"/>
  <c r="AY25" i="14"/>
  <c r="AY19" i="18"/>
  <c r="AY21" i="18" s="1"/>
  <c r="AY18" i="18"/>
  <c r="AY20" i="18" s="1"/>
  <c r="AY77" i="21"/>
  <c r="AZ16" i="18"/>
  <c r="AZ10" i="18"/>
  <c r="AZ17" i="18"/>
  <c r="AY83" i="21"/>
  <c r="AY66" i="21"/>
  <c r="AY78" i="21"/>
  <c r="AY14" i="21"/>
  <c r="AY11" i="21"/>
  <c r="AY17" i="21"/>
  <c r="AY34" i="21"/>
  <c r="AX28" i="21"/>
  <c r="AX31" i="21" s="1"/>
  <c r="AW32" i="22"/>
  <c r="AW36" i="22" s="1"/>
  <c r="BA3" i="21"/>
  <c r="BA7" i="21" s="1"/>
  <c r="AW3" i="15"/>
  <c r="AW6" i="15" s="1"/>
  <c r="AW6" i="13"/>
  <c r="BC3" i="11" s="1"/>
  <c r="BB3" i="14"/>
  <c r="BB3" i="18"/>
  <c r="AV46" i="21"/>
  <c r="AV47" i="21" s="1"/>
  <c r="AV48" i="21" s="1"/>
  <c r="AV39" i="21"/>
  <c r="AV43" i="21"/>
  <c r="AV53" i="21"/>
  <c r="AV54" i="21" s="1"/>
  <c r="AK32" i="22"/>
  <c r="AK36" i="22" s="1"/>
  <c r="AM23" i="18"/>
  <c r="AK23" i="18"/>
  <c r="AK15" i="22"/>
  <c r="AK18" i="22" s="1"/>
  <c r="AM28" i="14"/>
  <c r="AM29" i="14" s="1"/>
  <c r="AM30" i="14" s="1"/>
  <c r="AM31" i="14" s="1"/>
  <c r="AM12" i="13" s="1"/>
  <c r="AK4" i="13"/>
  <c r="BF89" i="25" l="1"/>
  <c r="BF90" i="25" s="1"/>
  <c r="Q92" i="24"/>
  <c r="Q93" i="24" s="1"/>
  <c r="Q94" i="24" s="1"/>
  <c r="Q95" i="24" s="1"/>
  <c r="Q96" i="24" s="1"/>
  <c r="Q99" i="24" s="1"/>
  <c r="Q101" i="24" s="1"/>
  <c r="F83" i="24"/>
  <c r="F81" i="24"/>
  <c r="F85" i="24" s="1"/>
  <c r="F89" i="24" s="1"/>
  <c r="F90" i="24" s="1"/>
  <c r="F91" i="24" s="1"/>
  <c r="F92" i="24" s="1"/>
  <c r="F93" i="24" s="1"/>
  <c r="F94" i="24" s="1"/>
  <c r="F95" i="24" s="1"/>
  <c r="F96" i="24" s="1"/>
  <c r="F99" i="24" s="1"/>
  <c r="F101" i="24" s="1"/>
  <c r="AK16" i="13"/>
  <c r="AK17" i="13" s="1"/>
  <c r="AK18" i="13" s="1"/>
  <c r="AY16" i="13"/>
  <c r="AY17" i="13" s="1"/>
  <c r="AY18" i="13" s="1"/>
  <c r="AM16" i="13"/>
  <c r="AM17" i="13" s="1"/>
  <c r="AK81" i="24"/>
  <c r="Z81" i="24"/>
  <c r="BF7" i="25"/>
  <c r="BF45" i="25"/>
  <c r="Z83" i="24"/>
  <c r="BE54" i="25"/>
  <c r="BE57" i="25" s="1"/>
  <c r="BE8" i="25" s="1"/>
  <c r="BD54" i="25"/>
  <c r="BD57" i="25" s="1"/>
  <c r="BD8" i="25" s="1"/>
  <c r="AY14" i="13"/>
  <c r="AY6" i="18"/>
  <c r="BD73" i="25"/>
  <c r="BD74" i="25" s="1"/>
  <c r="BD75" i="25" s="1"/>
  <c r="BD77" i="25" s="1"/>
  <c r="BD78" i="25" s="1"/>
  <c r="BD95" i="25"/>
  <c r="BD96" i="25" s="1"/>
  <c r="BD97" i="25" s="1"/>
  <c r="BD99" i="25" s="1"/>
  <c r="BD100" i="25" s="1"/>
  <c r="BF67" i="25"/>
  <c r="BF9" i="25"/>
  <c r="BE95" i="25"/>
  <c r="BE96" i="25" s="1"/>
  <c r="BE97" i="25" s="1"/>
  <c r="BE99" i="25" s="1"/>
  <c r="BE100" i="25" s="1"/>
  <c r="AS14" i="23"/>
  <c r="AS16" i="23" s="1"/>
  <c r="AM19" i="24"/>
  <c r="AM20" i="24" s="1"/>
  <c r="AM21" i="24" s="1"/>
  <c r="AM25" i="24" s="1"/>
  <c r="AM27" i="24" s="1"/>
  <c r="AW61" i="14"/>
  <c r="AW64" i="14" s="1"/>
  <c r="AW65" i="14" s="1"/>
  <c r="BB12" i="14"/>
  <c r="N83" i="24"/>
  <c r="N80" i="24"/>
  <c r="N82" i="24" s="1"/>
  <c r="AJ89" i="14"/>
  <c r="AW92" i="14"/>
  <c r="AW93" i="14" s="1"/>
  <c r="AM54" i="14"/>
  <c r="AM55" i="14" s="1"/>
  <c r="AM56" i="14" s="1"/>
  <c r="AM57" i="14" s="1"/>
  <c r="AX28" i="14"/>
  <c r="AX29" i="14" s="1"/>
  <c r="AX30" i="14" s="1"/>
  <c r="AX31" i="14" s="1"/>
  <c r="AX12" i="13" s="1"/>
  <c r="AX52" i="14"/>
  <c r="AX54" i="14" s="1"/>
  <c r="AX55" i="14" s="1"/>
  <c r="AX56" i="14" s="1"/>
  <c r="AX57" i="14" s="1"/>
  <c r="AJ4" i="13"/>
  <c r="AJ52" i="14"/>
  <c r="AJ53" i="14" s="1"/>
  <c r="AK54" i="14"/>
  <c r="AK55" i="14" s="1"/>
  <c r="AK56" i="14" s="1"/>
  <c r="AK57" i="14" s="1"/>
  <c r="AY52" i="14"/>
  <c r="AT96" i="14"/>
  <c r="AT97" i="14" s="1"/>
  <c r="AT101" i="14" s="1"/>
  <c r="AT105" i="14" s="1"/>
  <c r="AU99" i="14"/>
  <c r="AU102" i="14" s="1"/>
  <c r="AU106" i="14" s="1"/>
  <c r="AU108" i="14" s="1"/>
  <c r="H80" i="24"/>
  <c r="H82" i="24" s="1"/>
  <c r="AY87" i="14"/>
  <c r="AY88" i="14" s="1"/>
  <c r="AY90" i="14" s="1"/>
  <c r="AY114" i="14"/>
  <c r="AX87" i="14"/>
  <c r="AX88" i="14" s="1"/>
  <c r="AX114" i="14"/>
  <c r="W83" i="24"/>
  <c r="W85" i="24" s="1"/>
  <c r="AR108" i="14"/>
  <c r="AV96" i="14"/>
  <c r="AV97" i="14" s="1"/>
  <c r="AV101" i="14" s="1"/>
  <c r="AV105" i="14" s="1"/>
  <c r="W80" i="24"/>
  <c r="AJ92" i="14"/>
  <c r="AJ91" i="14"/>
  <c r="AS110" i="14"/>
  <c r="AS111" i="14" s="1"/>
  <c r="AS113" i="14" s="1"/>
  <c r="AS115" i="14" s="1"/>
  <c r="H81" i="24"/>
  <c r="H85" i="24" s="1"/>
  <c r="AA78" i="24"/>
  <c r="AA83" i="24" s="1"/>
  <c r="AC80" i="24"/>
  <c r="AC82" i="24" s="1"/>
  <c r="BJ96" i="24"/>
  <c r="BJ99" i="24" s="1"/>
  <c r="BJ101" i="24" s="1"/>
  <c r="AF60" i="24"/>
  <c r="AF62" i="24"/>
  <c r="AF9" i="24" s="1"/>
  <c r="N79" i="24"/>
  <c r="AI73" i="24"/>
  <c r="AI75" i="24" s="1"/>
  <c r="AI79" i="24" s="1"/>
  <c r="G79" i="24"/>
  <c r="G81" i="24" s="1"/>
  <c r="L79" i="24"/>
  <c r="L80" i="24" s="1"/>
  <c r="L82" i="24" s="1"/>
  <c r="L87" i="24" s="1"/>
  <c r="J79" i="24"/>
  <c r="J80" i="24" s="1"/>
  <c r="J82" i="24" s="1"/>
  <c r="AQ3" i="21"/>
  <c r="AQ7" i="21" s="1"/>
  <c r="AQ96" i="21" s="1"/>
  <c r="AH79" i="24"/>
  <c r="AH81" i="24" s="1"/>
  <c r="AX4" i="13"/>
  <c r="BB3" i="21" s="1"/>
  <c r="BB7" i="21" s="1"/>
  <c r="AF73" i="24"/>
  <c r="AF75" i="24" s="1"/>
  <c r="AF79" i="24" s="1"/>
  <c r="BA77" i="14"/>
  <c r="BA76" i="14"/>
  <c r="BA79" i="14" s="1"/>
  <c r="BA81" i="14" s="1"/>
  <c r="BA78" i="14"/>
  <c r="BA10" i="14"/>
  <c r="AV132" i="23"/>
  <c r="AV135" i="23" s="1"/>
  <c r="AV136" i="23" s="1"/>
  <c r="AJ21" i="24"/>
  <c r="AJ25" i="24" s="1"/>
  <c r="AJ27" i="24" s="1"/>
  <c r="T89" i="24"/>
  <c r="T92" i="24" s="1"/>
  <c r="T93" i="24" s="1"/>
  <c r="T94" i="24" s="1"/>
  <c r="T95" i="24" s="1"/>
  <c r="T96" i="24" s="1"/>
  <c r="T99" i="24" s="1"/>
  <c r="T101" i="24" s="1"/>
  <c r="AF68" i="24"/>
  <c r="AF78" i="24" s="1"/>
  <c r="U90" i="24"/>
  <c r="U91" i="24" s="1"/>
  <c r="BA72" i="11"/>
  <c r="AP32" i="23"/>
  <c r="AP33" i="23" s="1"/>
  <c r="AJ15" i="22"/>
  <c r="BB69" i="14"/>
  <c r="BB11" i="14"/>
  <c r="AM32" i="22"/>
  <c r="AM36" i="22" s="1"/>
  <c r="P97" i="24"/>
  <c r="P103" i="24" s="1"/>
  <c r="P10" i="24" s="1"/>
  <c r="AD79" i="24"/>
  <c r="BA121" i="11"/>
  <c r="Z87" i="24"/>
  <c r="BA115" i="11"/>
  <c r="AZ71" i="14"/>
  <c r="AZ84" i="14" s="1"/>
  <c r="AY4" i="24"/>
  <c r="AY70" i="14"/>
  <c r="AY85" i="14" s="1"/>
  <c r="AX4" i="24"/>
  <c r="AX70" i="14"/>
  <c r="AX85" i="14" s="1"/>
  <c r="AJ28" i="14"/>
  <c r="AJ29" i="14" s="1"/>
  <c r="AJ30" i="14" s="1"/>
  <c r="AJ31" i="14" s="1"/>
  <c r="AJ12" i="13" s="1"/>
  <c r="AJ70" i="14"/>
  <c r="AJ85" i="14" s="1"/>
  <c r="BA125" i="11"/>
  <c r="BA37" i="11"/>
  <c r="AJ4" i="24"/>
  <c r="AJ53" i="23"/>
  <c r="AJ51" i="23"/>
  <c r="AJ49" i="23"/>
  <c r="AJ50" i="23" s="1"/>
  <c r="AJ157" i="23"/>
  <c r="AI78" i="24"/>
  <c r="AJ86" i="23"/>
  <c r="AJ190" i="23"/>
  <c r="AJ191" i="23" s="1"/>
  <c r="AJ192" i="23" s="1"/>
  <c r="AJ196" i="23" s="1"/>
  <c r="AJ198" i="23" s="1"/>
  <c r="AW162" i="23"/>
  <c r="AW164" i="23" s="1"/>
  <c r="AW158" i="23"/>
  <c r="AW159" i="23" s="1"/>
  <c r="AW168" i="23" s="1"/>
  <c r="AJ33" i="22"/>
  <c r="AJ34" i="22" s="1"/>
  <c r="AJ32" i="22"/>
  <c r="AV38" i="24"/>
  <c r="AV39" i="24" s="1"/>
  <c r="AJ123" i="23"/>
  <c r="S90" i="24"/>
  <c r="S91" i="24" s="1"/>
  <c r="S92" i="24"/>
  <c r="S93" i="24" s="1"/>
  <c r="BA120" i="11"/>
  <c r="BA63" i="11"/>
  <c r="BA70" i="11"/>
  <c r="BA119" i="11"/>
  <c r="BA129" i="11"/>
  <c r="BA66" i="11"/>
  <c r="AR15" i="23"/>
  <c r="AR25" i="23" s="1"/>
  <c r="BA26" i="11"/>
  <c r="BA75" i="11"/>
  <c r="BA96" i="11"/>
  <c r="BA59" i="11"/>
  <c r="AT172" i="23"/>
  <c r="AT176" i="23" s="1"/>
  <c r="AT178" i="23" s="1"/>
  <c r="AT12" i="23" s="1"/>
  <c r="BA128" i="11"/>
  <c r="BA106" i="11"/>
  <c r="BA39" i="11"/>
  <c r="AT11" i="23"/>
  <c r="AU135" i="23"/>
  <c r="AU136" i="23" s="1"/>
  <c r="AU140" i="23" s="1"/>
  <c r="BA65" i="11"/>
  <c r="BA64" i="11"/>
  <c r="BA124" i="11"/>
  <c r="BA101" i="11"/>
  <c r="BA48" i="11"/>
  <c r="BA20" i="11"/>
  <c r="AU101" i="23"/>
  <c r="AU105" i="23" s="1"/>
  <c r="AU107" i="23" s="1"/>
  <c r="AU10" i="23" s="1"/>
  <c r="BA29" i="11"/>
  <c r="BA94" i="11"/>
  <c r="BA61" i="11"/>
  <c r="BA19" i="11"/>
  <c r="AV129" i="23"/>
  <c r="K80" i="24"/>
  <c r="K82" i="24" s="1"/>
  <c r="K81" i="24"/>
  <c r="K85" i="24" s="1"/>
  <c r="AV24" i="22"/>
  <c r="AV5" i="22" s="1"/>
  <c r="AV7" i="13" s="1"/>
  <c r="AM18" i="22"/>
  <c r="AM19" i="22" s="1"/>
  <c r="AM20" i="22" s="1"/>
  <c r="AS13" i="23"/>
  <c r="AE82" i="24"/>
  <c r="AE87" i="24" s="1"/>
  <c r="AW89" i="23"/>
  <c r="BA107" i="11"/>
  <c r="BA23" i="11"/>
  <c r="BA60" i="11"/>
  <c r="AW91" i="23"/>
  <c r="AW93" i="23" s="1"/>
  <c r="BA138" i="11"/>
  <c r="BA118" i="11"/>
  <c r="BA55" i="11"/>
  <c r="AQ15" i="23"/>
  <c r="AQ30" i="23" s="1"/>
  <c r="AT140" i="23"/>
  <c r="AT138" i="23"/>
  <c r="BA91" i="11"/>
  <c r="BA56" i="11"/>
  <c r="BA50" i="11"/>
  <c r="AE81" i="24"/>
  <c r="BA68" i="11"/>
  <c r="BA67" i="11"/>
  <c r="BA99" i="11"/>
  <c r="AE83" i="24"/>
  <c r="BA42" i="11"/>
  <c r="BA76" i="11"/>
  <c r="BA81" i="11"/>
  <c r="BA73" i="11"/>
  <c r="BA131" i="11"/>
  <c r="BA116" i="11"/>
  <c r="BA100" i="11"/>
  <c r="BA132" i="11"/>
  <c r="BA82" i="11"/>
  <c r="AU169" i="23"/>
  <c r="AU170" i="23" s="1"/>
  <c r="AX123" i="23"/>
  <c r="AX128" i="23" s="1"/>
  <c r="BA104" i="11"/>
  <c r="BA90" i="11"/>
  <c r="BA49" i="11"/>
  <c r="AT39" i="24"/>
  <c r="BA87" i="11"/>
  <c r="BA71" i="11"/>
  <c r="BA32" i="11"/>
  <c r="AW194" i="23"/>
  <c r="AX190" i="23"/>
  <c r="AX191" i="23" s="1"/>
  <c r="AX192" i="23" s="1"/>
  <c r="AX196" i="23" s="1"/>
  <c r="AX198" i="23" s="1"/>
  <c r="AX157" i="23"/>
  <c r="AX158" i="23" s="1"/>
  <c r="AX159" i="23" s="1"/>
  <c r="AX26" i="21"/>
  <c r="AW126" i="23"/>
  <c r="AW128" i="23"/>
  <c r="AW130" i="23" s="1"/>
  <c r="AV60" i="23"/>
  <c r="AV61" i="23" s="1"/>
  <c r="AV63" i="23" s="1"/>
  <c r="AP60" i="24"/>
  <c r="BA136" i="11"/>
  <c r="BA44" i="11"/>
  <c r="BA30" i="11"/>
  <c r="AP62" i="24"/>
  <c r="AP9" i="24" s="1"/>
  <c r="AY148" i="23"/>
  <c r="AY149" i="23" s="1"/>
  <c r="AY152" i="23"/>
  <c r="AY151" i="23"/>
  <c r="AY150" i="23"/>
  <c r="AY118" i="23"/>
  <c r="AY114" i="23"/>
  <c r="AY115" i="23" s="1"/>
  <c r="AY117" i="23"/>
  <c r="AY116" i="23"/>
  <c r="AW57" i="23"/>
  <c r="AW59" i="23"/>
  <c r="AW58" i="23"/>
  <c r="BB9" i="14"/>
  <c r="BB6" i="14"/>
  <c r="BB73" i="14" s="1"/>
  <c r="BB8" i="14"/>
  <c r="BB5" i="14"/>
  <c r="BB10" i="14" s="1"/>
  <c r="BB7" i="14"/>
  <c r="BB74" i="14" s="1"/>
  <c r="AQ51" i="24"/>
  <c r="AQ54" i="24" s="1"/>
  <c r="AQ55" i="24" s="1"/>
  <c r="AQ56" i="24" s="1"/>
  <c r="AQ58" i="24" s="1"/>
  <c r="AX53" i="23"/>
  <c r="AX51" i="23"/>
  <c r="AX49" i="23"/>
  <c r="AX50" i="23" s="1"/>
  <c r="BA16" i="14"/>
  <c r="BA18" i="14" s="1"/>
  <c r="BA19" i="14" s="1"/>
  <c r="BA21" i="14" s="1"/>
  <c r="BA17" i="14"/>
  <c r="AZ184" i="23"/>
  <c r="AZ183" i="23"/>
  <c r="AZ76" i="23"/>
  <c r="AZ43" i="23"/>
  <c r="AZ41" i="23"/>
  <c r="AZ38" i="23"/>
  <c r="AZ40" i="23" s="1"/>
  <c r="AZ42" i="23"/>
  <c r="AZ147" i="23"/>
  <c r="AZ181" i="23"/>
  <c r="AZ113" i="23"/>
  <c r="AY185" i="23"/>
  <c r="AY186" i="23" s="1"/>
  <c r="AY189" i="23" s="1"/>
  <c r="AW55" i="23"/>
  <c r="AW54" i="23"/>
  <c r="AV168" i="23"/>
  <c r="AV167" i="23"/>
  <c r="AV166" i="23"/>
  <c r="AW97" i="23"/>
  <c r="AW96" i="23"/>
  <c r="AV163" i="23"/>
  <c r="AV164" i="23"/>
  <c r="AT103" i="23"/>
  <c r="AT101" i="23"/>
  <c r="AY48" i="23"/>
  <c r="AW134" i="23"/>
  <c r="AW133" i="23"/>
  <c r="AX86" i="23"/>
  <c r="AU65" i="23"/>
  <c r="AU63" i="23"/>
  <c r="AV93" i="23"/>
  <c r="AV92" i="23"/>
  <c r="AY81" i="23"/>
  <c r="AY80" i="23"/>
  <c r="AY79" i="23"/>
  <c r="AY77" i="23"/>
  <c r="AY78" i="23" s="1"/>
  <c r="AV96" i="23"/>
  <c r="AV95" i="23"/>
  <c r="AV97" i="23"/>
  <c r="AW4" i="21"/>
  <c r="AW46" i="21" s="1"/>
  <c r="AW47" i="21" s="1"/>
  <c r="AW48" i="21" s="1"/>
  <c r="AS45" i="15"/>
  <c r="AS46" i="15" s="1"/>
  <c r="AS47" i="15" s="1"/>
  <c r="BA33" i="11"/>
  <c r="BA126" i="11"/>
  <c r="BA74" i="11"/>
  <c r="BA105" i="11"/>
  <c r="BA85" i="11"/>
  <c r="BA117" i="11"/>
  <c r="AB79" i="24"/>
  <c r="AB83" i="24" s="1"/>
  <c r="AG79" i="24"/>
  <c r="BA46" i="11"/>
  <c r="BA123" i="11"/>
  <c r="BA95" i="11"/>
  <c r="BA35" i="11"/>
  <c r="BA137" i="11"/>
  <c r="BA28" i="11"/>
  <c r="BA83" i="11"/>
  <c r="Y79" i="24"/>
  <c r="Y81" i="24" s="1"/>
  <c r="BA114" i="11"/>
  <c r="BA62" i="11"/>
  <c r="BA127" i="11"/>
  <c r="BA134" i="11"/>
  <c r="BA24" i="11"/>
  <c r="BA25" i="11"/>
  <c r="BA113" i="11"/>
  <c r="AA79" i="24"/>
  <c r="BA92" i="11"/>
  <c r="BA84" i="11"/>
  <c r="BA21" i="11"/>
  <c r="BA52" i="11"/>
  <c r="BA108" i="11"/>
  <c r="BA41" i="11"/>
  <c r="BA40" i="11"/>
  <c r="AC81" i="24"/>
  <c r="AC83" i="24"/>
  <c r="BA86" i="11"/>
  <c r="BA111" i="11"/>
  <c r="BA89" i="11"/>
  <c r="BA45" i="11"/>
  <c r="BA97" i="11"/>
  <c r="BA112" i="11"/>
  <c r="BA102" i="11"/>
  <c r="BA103" i="11"/>
  <c r="BA58" i="11"/>
  <c r="BA34" i="11"/>
  <c r="BA53" i="11"/>
  <c r="BA133" i="11"/>
  <c r="BA54" i="11"/>
  <c r="BA110" i="11"/>
  <c r="BA36" i="11"/>
  <c r="BA43" i="11"/>
  <c r="BA88" i="11"/>
  <c r="BA69" i="11"/>
  <c r="BA130" i="11"/>
  <c r="BA122" i="11"/>
  <c r="BA22" i="11"/>
  <c r="BA47" i="11"/>
  <c r="BA38" i="11"/>
  <c r="BA93" i="11"/>
  <c r="BA77" i="11"/>
  <c r="BA57" i="11"/>
  <c r="BA31" i="11"/>
  <c r="BA109" i="11"/>
  <c r="Q97" i="24"/>
  <c r="Q103" i="24" s="1"/>
  <c r="Q10" i="24" s="1"/>
  <c r="AN72" i="24"/>
  <c r="AN74" i="24" s="1"/>
  <c r="AN76" i="24" s="1"/>
  <c r="AN77" i="24" s="1"/>
  <c r="AN78" i="24" s="1"/>
  <c r="AZ12" i="11"/>
  <c r="AZ14" i="11" s="1"/>
  <c r="AT22" i="15" s="1"/>
  <c r="AZ13" i="11"/>
  <c r="AZ15" i="11" s="1"/>
  <c r="AT23" i="15" s="1"/>
  <c r="AT44" i="15" s="1"/>
  <c r="AX4" i="21" s="1"/>
  <c r="AR44" i="24"/>
  <c r="AR47" i="24" s="1"/>
  <c r="AR48" i="24" s="1"/>
  <c r="AZ78" i="21"/>
  <c r="AW20" i="22"/>
  <c r="AY87" i="21"/>
  <c r="AY18" i="24"/>
  <c r="AY19" i="24" s="1"/>
  <c r="AY20" i="24" s="1"/>
  <c r="AZ70" i="21"/>
  <c r="AQ49" i="24"/>
  <c r="AP68" i="24"/>
  <c r="AP78" i="24" s="1"/>
  <c r="AO72" i="24"/>
  <c r="AR45" i="24"/>
  <c r="AS42" i="24"/>
  <c r="AS41" i="24"/>
  <c r="AS43" i="24" s="1"/>
  <c r="AX19" i="24"/>
  <c r="AX20" i="24" s="1"/>
  <c r="AX21" i="24" s="1"/>
  <c r="AX25" i="24" s="1"/>
  <c r="AX27" i="24" s="1"/>
  <c r="AW21" i="22"/>
  <c r="AW22" i="22" s="1"/>
  <c r="AZ84" i="21"/>
  <c r="AX15" i="22"/>
  <c r="AX18" i="22" s="1"/>
  <c r="AX19" i="22" s="1"/>
  <c r="AU36" i="24"/>
  <c r="AU37" i="24" s="1"/>
  <c r="AU38" i="24" s="1"/>
  <c r="AZ12" i="24"/>
  <c r="AZ14" i="24" s="1"/>
  <c r="AZ15" i="24" s="1"/>
  <c r="AZ13" i="24"/>
  <c r="AT42" i="24"/>
  <c r="AT41" i="24"/>
  <c r="AT43" i="24" s="1"/>
  <c r="BA6" i="23"/>
  <c r="BA7" i="24"/>
  <c r="AZ44" i="14"/>
  <c r="AZ13" i="13" s="1"/>
  <c r="AW23" i="24"/>
  <c r="BA4" i="23"/>
  <c r="BA5" i="24"/>
  <c r="AW29" i="24"/>
  <c r="AW32" i="24"/>
  <c r="BC3" i="24"/>
  <c r="BC3" i="23"/>
  <c r="AP79" i="24"/>
  <c r="BA5" i="23"/>
  <c r="BA6" i="24"/>
  <c r="BK94" i="24"/>
  <c r="BK95" i="24" s="1"/>
  <c r="BK96" i="24" s="1"/>
  <c r="BK99" i="24" s="1"/>
  <c r="BK101" i="24" s="1"/>
  <c r="BG83" i="24"/>
  <c r="BG80" i="24"/>
  <c r="BG81" i="24"/>
  <c r="BJ97" i="24"/>
  <c r="AG81" i="24"/>
  <c r="AG80" i="24"/>
  <c r="AG82" i="24" s="1"/>
  <c r="AG83" i="24"/>
  <c r="V99" i="24"/>
  <c r="V101" i="24" s="1"/>
  <c r="V97" i="24"/>
  <c r="M76" i="24"/>
  <c r="M77" i="24" s="1"/>
  <c r="M78" i="24" s="1"/>
  <c r="AK85" i="24"/>
  <c r="AC87" i="24"/>
  <c r="AK87" i="24"/>
  <c r="X79" i="24"/>
  <c r="X81" i="24" s="1"/>
  <c r="O76" i="24"/>
  <c r="O77" i="24" s="1"/>
  <c r="O78" i="24" s="1"/>
  <c r="I76" i="24"/>
  <c r="I77" i="24" s="1"/>
  <c r="I78" i="24" s="1"/>
  <c r="U94" i="24"/>
  <c r="U95" i="24" s="1"/>
  <c r="U96" i="24" s="1"/>
  <c r="U99" i="24" s="1"/>
  <c r="U101" i="24" s="1"/>
  <c r="E89" i="24"/>
  <c r="AT51" i="21"/>
  <c r="AT57" i="21"/>
  <c r="AU55" i="21"/>
  <c r="AU56" i="21" s="1"/>
  <c r="BA3" i="22"/>
  <c r="BA42" i="14"/>
  <c r="BA36" i="14"/>
  <c r="AM18" i="13"/>
  <c r="AM6" i="13"/>
  <c r="AS3" i="11" s="1"/>
  <c r="AY28" i="14"/>
  <c r="AY29" i="14" s="1"/>
  <c r="AY30" i="14" s="1"/>
  <c r="AY31" i="14" s="1"/>
  <c r="AY12" i="13" s="1"/>
  <c r="AY4" i="13"/>
  <c r="BA204" i="21"/>
  <c r="BA257" i="21"/>
  <c r="BA197" i="21"/>
  <c r="BA177" i="21"/>
  <c r="BA262" i="21"/>
  <c r="BA178" i="21"/>
  <c r="BA246" i="21"/>
  <c r="BA175" i="21"/>
  <c r="BA179" i="21"/>
  <c r="BA245" i="21"/>
  <c r="BA228" i="21"/>
  <c r="BA176" i="21"/>
  <c r="BA172" i="21"/>
  <c r="BA95" i="21"/>
  <c r="BA248" i="21"/>
  <c r="BA165" i="21"/>
  <c r="BA234" i="21"/>
  <c r="BA169" i="21"/>
  <c r="BA149" i="21"/>
  <c r="BA132" i="21"/>
  <c r="BA227" i="21"/>
  <c r="BA93" i="21"/>
  <c r="BA125" i="21"/>
  <c r="BA118" i="21"/>
  <c r="BA140" i="21"/>
  <c r="BA182" i="21"/>
  <c r="BA254" i="21"/>
  <c r="BA164" i="21"/>
  <c r="BA296" i="21"/>
  <c r="BA181" i="21"/>
  <c r="BA167" i="21"/>
  <c r="BA284" i="21"/>
  <c r="BA260" i="21"/>
  <c r="BA121" i="21"/>
  <c r="BA270" i="21"/>
  <c r="BA219" i="21"/>
  <c r="BA103" i="21"/>
  <c r="BA99" i="21"/>
  <c r="BA183" i="21"/>
  <c r="BA106" i="21"/>
  <c r="BA188" i="21"/>
  <c r="BA274" i="21"/>
  <c r="BA123" i="21"/>
  <c r="BA195" i="21"/>
  <c r="BA134" i="21"/>
  <c r="BA161" i="21"/>
  <c r="BA137" i="21"/>
  <c r="BA105" i="21"/>
  <c r="BA206" i="21"/>
  <c r="BA247" i="21"/>
  <c r="BA214" i="21"/>
  <c r="BA131" i="21"/>
  <c r="BA202" i="21"/>
  <c r="BA255" i="21"/>
  <c r="BA156" i="21"/>
  <c r="BA171" i="21"/>
  <c r="BA238" i="21"/>
  <c r="BA278" i="21"/>
  <c r="BA301" i="21"/>
  <c r="BA168" i="21"/>
  <c r="BA299" i="21"/>
  <c r="BA231" i="21"/>
  <c r="BA71" i="21" s="1"/>
  <c r="BA263" i="21"/>
  <c r="BA159" i="21"/>
  <c r="BA302" i="21"/>
  <c r="BA275" i="21"/>
  <c r="BA128" i="21"/>
  <c r="BA192" i="21"/>
  <c r="BA150" i="21"/>
  <c r="BA236" i="21"/>
  <c r="BA226" i="21"/>
  <c r="BA166" i="21"/>
  <c r="BA218" i="21"/>
  <c r="BA148" i="21"/>
  <c r="BA198" i="21"/>
  <c r="BA242" i="21"/>
  <c r="BA94" i="21"/>
  <c r="BA203" i="21"/>
  <c r="BA271" i="21"/>
  <c r="BA115" i="21"/>
  <c r="BA142" i="21"/>
  <c r="BA130" i="21"/>
  <c r="BA114" i="21"/>
  <c r="BA191" i="21"/>
  <c r="BA147" i="21"/>
  <c r="BA258" i="21"/>
  <c r="BA185" i="21"/>
  <c r="BA207" i="21"/>
  <c r="BA268" i="21"/>
  <c r="BA163" i="21"/>
  <c r="BA261" i="21"/>
  <c r="BA290" i="21"/>
  <c r="BA269" i="21"/>
  <c r="BA113" i="21"/>
  <c r="BA109" i="21"/>
  <c r="BA266" i="21"/>
  <c r="BA124" i="21"/>
  <c r="BA173" i="21"/>
  <c r="BA308" i="21"/>
  <c r="BA293" i="21"/>
  <c r="BA96" i="21"/>
  <c r="BA110" i="21"/>
  <c r="BA97" i="21"/>
  <c r="BA221" i="21"/>
  <c r="BA199" i="21"/>
  <c r="BA281" i="21"/>
  <c r="BA209" i="21"/>
  <c r="BA102" i="21"/>
  <c r="BA184" i="21"/>
  <c r="BA155" i="21"/>
  <c r="BA287" i="21"/>
  <c r="BA189" i="21"/>
  <c r="BA146" i="21"/>
  <c r="BA120" i="21"/>
  <c r="BA133" i="21"/>
  <c r="BA253" i="21"/>
  <c r="BA153" i="21"/>
  <c r="BA252" i="21"/>
  <c r="BA205" i="21"/>
  <c r="BA304" i="21"/>
  <c r="BA222" i="21"/>
  <c r="BA151" i="21"/>
  <c r="BA283" i="21"/>
  <c r="BA307" i="21"/>
  <c r="BA144" i="21"/>
  <c r="BA303" i="21"/>
  <c r="BA107" i="21"/>
  <c r="BA200" i="21"/>
  <c r="BA136" i="21"/>
  <c r="BA220" i="21"/>
  <c r="BA129" i="21"/>
  <c r="BA256" i="21"/>
  <c r="BA259" i="21"/>
  <c r="BA154" i="21"/>
  <c r="BA249" i="21"/>
  <c r="BA112" i="21"/>
  <c r="BA280" i="21"/>
  <c r="BA143" i="21"/>
  <c r="BA196" i="21"/>
  <c r="BA295" i="21"/>
  <c r="BA288" i="21"/>
  <c r="BA264" i="21"/>
  <c r="BA273" i="21"/>
  <c r="BA294" i="21"/>
  <c r="BA276" i="21"/>
  <c r="BA101" i="21"/>
  <c r="BA8" i="21"/>
  <c r="BA122" i="21"/>
  <c r="BA250" i="21"/>
  <c r="BA213" i="21"/>
  <c r="BA267" i="21"/>
  <c r="BA282" i="21"/>
  <c r="BA223" i="21"/>
  <c r="BA251" i="21"/>
  <c r="BA277" i="21"/>
  <c r="BA180" i="21"/>
  <c r="BA111" i="21"/>
  <c r="BA237" i="21"/>
  <c r="BA108" i="21"/>
  <c r="BA162" i="21"/>
  <c r="BA152" i="21"/>
  <c r="BA116" i="21"/>
  <c r="BA201" i="21"/>
  <c r="BA186" i="21"/>
  <c r="BA160" i="21"/>
  <c r="BA117" i="21"/>
  <c r="BA170" i="21"/>
  <c r="BA279" i="21"/>
  <c r="BA141" i="21"/>
  <c r="BA311" i="21"/>
  <c r="BA86" i="21" s="1"/>
  <c r="BA135" i="21"/>
  <c r="BA265" i="21"/>
  <c r="BA187" i="21"/>
  <c r="BA104" i="21"/>
  <c r="BA127" i="21"/>
  <c r="BA208" i="21"/>
  <c r="BA98" i="21"/>
  <c r="BA217" i="21"/>
  <c r="BA211" i="21"/>
  <c r="BA272" i="21"/>
  <c r="BA210" i="21"/>
  <c r="BA190" i="21"/>
  <c r="BA100" i="21"/>
  <c r="BA300" i="21"/>
  <c r="BA119" i="21"/>
  <c r="BA139" i="21"/>
  <c r="BA235" i="21"/>
  <c r="BA289" i="21"/>
  <c r="BA145" i="21"/>
  <c r="BA291" i="21"/>
  <c r="BA126" i="21"/>
  <c r="BA174" i="21"/>
  <c r="BA212" i="21"/>
  <c r="BA292" i="21"/>
  <c r="BA138" i="21"/>
  <c r="BA241" i="21"/>
  <c r="AZ68" i="21"/>
  <c r="BB5" i="18"/>
  <c r="BB4" i="18"/>
  <c r="BB7" i="18"/>
  <c r="AY79" i="21"/>
  <c r="AZ82" i="21"/>
  <c r="AY72" i="21"/>
  <c r="AY74" i="21" s="1"/>
  <c r="AX32" i="22"/>
  <c r="AX36" i="22" s="1"/>
  <c r="AY16" i="22"/>
  <c r="AY17" i="22"/>
  <c r="BC3" i="18"/>
  <c r="BC3" i="14"/>
  <c r="AU49" i="21"/>
  <c r="AU50" i="21" s="1"/>
  <c r="AZ34" i="21"/>
  <c r="AZ11" i="21"/>
  <c r="AZ14" i="21"/>
  <c r="AZ17" i="21"/>
  <c r="AZ69" i="21"/>
  <c r="AZ67" i="21"/>
  <c r="AZ18" i="18"/>
  <c r="AZ20" i="18" s="1"/>
  <c r="AZ19" i="18"/>
  <c r="AZ21" i="18" s="1"/>
  <c r="AV55" i="21"/>
  <c r="AZ12" i="18"/>
  <c r="AZ14" i="18"/>
  <c r="AZ23" i="18" s="1"/>
  <c r="AV26" i="15"/>
  <c r="BB9" i="11"/>
  <c r="BB68" i="11" s="1"/>
  <c r="AV27" i="15"/>
  <c r="AZ77" i="21"/>
  <c r="AZ66" i="21"/>
  <c r="BA47" i="14"/>
  <c r="AZ49" i="14"/>
  <c r="AZ50" i="14" s="1"/>
  <c r="AY31" i="22"/>
  <c r="AY32" i="22" s="1"/>
  <c r="AV49" i="21"/>
  <c r="AZ83" i="21"/>
  <c r="AY12" i="22"/>
  <c r="AY11" i="22"/>
  <c r="AY13" i="22"/>
  <c r="AY14" i="22" s="1"/>
  <c r="BA80" i="11"/>
  <c r="BA98" i="11"/>
  <c r="BA27" i="11"/>
  <c r="BA51" i="11"/>
  <c r="BA48" i="14"/>
  <c r="BA16" i="18"/>
  <c r="BA10" i="18"/>
  <c r="BA17" i="18"/>
  <c r="AZ28" i="22"/>
  <c r="AZ9" i="22"/>
  <c r="AZ27" i="22"/>
  <c r="AZ10" i="22"/>
  <c r="AZ8" i="22"/>
  <c r="AZ29" i="22"/>
  <c r="AZ30" i="22" s="1"/>
  <c r="AZ7" i="22"/>
  <c r="AW12" i="15"/>
  <c r="BC7" i="11" s="1"/>
  <c r="AW8" i="15"/>
  <c r="BC5" i="11" s="1"/>
  <c r="AW16" i="15"/>
  <c r="AW32" i="15"/>
  <c r="AW33" i="15" s="1"/>
  <c r="AW34" i="15" s="1"/>
  <c r="AW35" i="15" s="1"/>
  <c r="AW20" i="15"/>
  <c r="BC11" i="11" s="1"/>
  <c r="AW18" i="15"/>
  <c r="BC10" i="11" s="1"/>
  <c r="AW9" i="13"/>
  <c r="AW30" i="15"/>
  <c r="AW38" i="15" s="1"/>
  <c r="AW14" i="15"/>
  <c r="BC8" i="11" s="1"/>
  <c r="AW10" i="15"/>
  <c r="BC6" i="11" s="1"/>
  <c r="BC4" i="11"/>
  <c r="AY20" i="21"/>
  <c r="AY25" i="21" s="1"/>
  <c r="AZ85" i="21"/>
  <c r="AK19" i="22"/>
  <c r="AK20" i="22" s="1"/>
  <c r="AK6" i="13"/>
  <c r="AQ3" i="11" s="1"/>
  <c r="AK3" i="15"/>
  <c r="AK6" i="15" s="1"/>
  <c r="AK20" i="15" s="1"/>
  <c r="AQ11" i="11" s="1"/>
  <c r="AO3" i="21"/>
  <c r="AO7" i="21" s="1"/>
  <c r="AO161" i="21" s="1"/>
  <c r="AM32" i="15"/>
  <c r="AM20" i="15"/>
  <c r="AS11" i="11" s="1"/>
  <c r="AM12" i="15"/>
  <c r="AS7" i="11" s="1"/>
  <c r="AM30" i="15"/>
  <c r="AM38" i="15" s="1"/>
  <c r="AM18" i="15"/>
  <c r="AS10" i="11" s="1"/>
  <c r="AM14" i="15"/>
  <c r="AS8" i="11" s="1"/>
  <c r="AM10" i="15"/>
  <c r="AS6" i="11" s="1"/>
  <c r="AM8" i="15"/>
  <c r="AS5" i="11" s="1"/>
  <c r="AM16" i="15"/>
  <c r="AM9" i="13"/>
  <c r="AS4" i="11"/>
  <c r="BE98" i="25" l="1"/>
  <c r="BE101" i="25" s="1"/>
  <c r="BE12" i="25" s="1"/>
  <c r="N85" i="24"/>
  <c r="Z85" i="24"/>
  <c r="Z89" i="24" s="1"/>
  <c r="Z90" i="24" s="1"/>
  <c r="BF91" i="25"/>
  <c r="BF92" i="25" s="1"/>
  <c r="BF93" i="25" s="1"/>
  <c r="BF94" i="25" s="1"/>
  <c r="BF95" i="25" s="1"/>
  <c r="BF96" i="25" s="1"/>
  <c r="BF97" i="25" s="1"/>
  <c r="BF99" i="25" s="1"/>
  <c r="BF100" i="25" s="1"/>
  <c r="AS15" i="23"/>
  <c r="AS19" i="23" s="1"/>
  <c r="AZ16" i="13"/>
  <c r="AZ17" i="13" s="1"/>
  <c r="AZ18" i="13" s="1"/>
  <c r="BF68" i="25"/>
  <c r="BF69" i="25"/>
  <c r="BF70" i="25" s="1"/>
  <c r="BF71" i="25" s="1"/>
  <c r="BF72" i="25" s="1"/>
  <c r="BD98" i="25"/>
  <c r="BD101" i="25" s="1"/>
  <c r="BD12" i="25" s="1"/>
  <c r="AP81" i="24"/>
  <c r="BD76" i="25"/>
  <c r="BD79" i="25" s="1"/>
  <c r="BD10" i="25" s="1"/>
  <c r="AM23" i="24"/>
  <c r="AZ14" i="13"/>
  <c r="AZ6" i="18"/>
  <c r="BF46" i="25"/>
  <c r="BF47" i="25"/>
  <c r="BF48" i="25" s="1"/>
  <c r="BF49" i="25" s="1"/>
  <c r="BF50" i="25" s="1"/>
  <c r="AW95" i="23"/>
  <c r="N87" i="24"/>
  <c r="N89" i="24" s="1"/>
  <c r="N90" i="24" s="1"/>
  <c r="N91" i="24" s="1"/>
  <c r="N92" i="24" s="1"/>
  <c r="N93" i="24" s="1"/>
  <c r="G83" i="24"/>
  <c r="G85" i="24" s="1"/>
  <c r="G80" i="24"/>
  <c r="AM32" i="24"/>
  <c r="AM29" i="24"/>
  <c r="AT45" i="15"/>
  <c r="AT46" i="15" s="1"/>
  <c r="AT99" i="14"/>
  <c r="AT102" i="14" s="1"/>
  <c r="AT106" i="14" s="1"/>
  <c r="AT108" i="14" s="1"/>
  <c r="AT110" i="14" s="1"/>
  <c r="AT111" i="14" s="1"/>
  <c r="AT113" i="14" s="1"/>
  <c r="AT115" i="14" s="1"/>
  <c r="AQ111" i="21"/>
  <c r="AQ170" i="21"/>
  <c r="BC12" i="14"/>
  <c r="AW94" i="14"/>
  <c r="AW95" i="14" s="1"/>
  <c r="AW96" i="14" s="1"/>
  <c r="AW97" i="14" s="1"/>
  <c r="H87" i="24"/>
  <c r="H89" i="24" s="1"/>
  <c r="H90" i="24" s="1"/>
  <c r="H91" i="24" s="1"/>
  <c r="H92" i="24" s="1"/>
  <c r="H93" i="24" s="1"/>
  <c r="H94" i="24" s="1"/>
  <c r="H95" i="24" s="1"/>
  <c r="H96" i="24" s="1"/>
  <c r="H99" i="24" s="1"/>
  <c r="H101" i="24" s="1"/>
  <c r="AJ3" i="15"/>
  <c r="AJ6" i="15" s="1"/>
  <c r="AP4" i="11" s="1"/>
  <c r="AN3" i="21"/>
  <c r="AN7" i="21" s="1"/>
  <c r="AN299" i="21" s="1"/>
  <c r="AQ252" i="21"/>
  <c r="AQ257" i="21"/>
  <c r="AQ107" i="21"/>
  <c r="AQ164" i="21"/>
  <c r="AQ182" i="21"/>
  <c r="AQ296" i="21"/>
  <c r="AQ114" i="21"/>
  <c r="AQ165" i="21"/>
  <c r="AQ253" i="21"/>
  <c r="AQ94" i="21"/>
  <c r="AQ136" i="21"/>
  <c r="AY54" i="14"/>
  <c r="AY55" i="14" s="1"/>
  <c r="AY56" i="14" s="1"/>
  <c r="AY57" i="14" s="1"/>
  <c r="AY53" i="14"/>
  <c r="AK58" i="14"/>
  <c r="AK59" i="14" s="1"/>
  <c r="AK60" i="14" s="1"/>
  <c r="AK62" i="14" s="1"/>
  <c r="AK63" i="14" s="1"/>
  <c r="AJ54" i="14"/>
  <c r="AJ55" i="14" s="1"/>
  <c r="AJ56" i="14" s="1"/>
  <c r="AJ57" i="14" s="1"/>
  <c r="AX58" i="14"/>
  <c r="AX59" i="14" s="1"/>
  <c r="AX60" i="14" s="1"/>
  <c r="AX62" i="14" s="1"/>
  <c r="AX63" i="14" s="1"/>
  <c r="AX53" i="14"/>
  <c r="AM58" i="14"/>
  <c r="AM59" i="14" s="1"/>
  <c r="AM60" i="14" s="1"/>
  <c r="AM62" i="14" s="1"/>
  <c r="AM63" i="14" s="1"/>
  <c r="AY89" i="14"/>
  <c r="AJ6" i="13"/>
  <c r="AP3" i="11" s="1"/>
  <c r="AQ180" i="21"/>
  <c r="AQ231" i="21"/>
  <c r="AQ71" i="21" s="1"/>
  <c r="AQ178" i="21"/>
  <c r="AQ155" i="21"/>
  <c r="AQ260" i="21"/>
  <c r="AQ288" i="21"/>
  <c r="AQ271" i="21"/>
  <c r="AQ132" i="21"/>
  <c r="AQ234" i="21"/>
  <c r="AQ188" i="21"/>
  <c r="AQ278" i="21"/>
  <c r="AQ255" i="21"/>
  <c r="AQ121" i="21"/>
  <c r="AQ299" i="21"/>
  <c r="AQ167" i="21"/>
  <c r="AQ207" i="21"/>
  <c r="AQ144" i="21"/>
  <c r="AQ106" i="21"/>
  <c r="AQ254" i="21"/>
  <c r="AQ245" i="21"/>
  <c r="AQ103" i="21"/>
  <c r="AQ151" i="21"/>
  <c r="AQ227" i="21"/>
  <c r="AQ199" i="21"/>
  <c r="AQ295" i="21"/>
  <c r="AQ177" i="21"/>
  <c r="AQ161" i="21"/>
  <c r="AQ267" i="21"/>
  <c r="AQ228" i="21"/>
  <c r="AQ147" i="21"/>
  <c r="AQ236" i="21"/>
  <c r="AQ198" i="21"/>
  <c r="AQ256" i="21"/>
  <c r="AQ118" i="21"/>
  <c r="AQ201" i="21"/>
  <c r="AQ289" i="21"/>
  <c r="AQ98" i="21"/>
  <c r="AQ258" i="21"/>
  <c r="AQ281" i="21"/>
  <c r="AQ141" i="21"/>
  <c r="AQ153" i="21"/>
  <c r="AQ189" i="21"/>
  <c r="AQ294" i="21"/>
  <c r="AQ272" i="21"/>
  <c r="AQ237" i="21"/>
  <c r="AQ179" i="21"/>
  <c r="AQ195" i="21"/>
  <c r="AQ104" i="21"/>
  <c r="AQ156" i="21"/>
  <c r="AQ138" i="21"/>
  <c r="AQ302" i="21"/>
  <c r="AQ154" i="21"/>
  <c r="AQ291" i="21"/>
  <c r="AQ307" i="21"/>
  <c r="AQ209" i="21"/>
  <c r="AQ214" i="21"/>
  <c r="AQ8" i="21"/>
  <c r="AQ14" i="21" s="1"/>
  <c r="AQ279" i="21"/>
  <c r="AQ242" i="21"/>
  <c r="AQ241" i="21"/>
  <c r="AQ203" i="21"/>
  <c r="AQ303" i="21"/>
  <c r="AQ250" i="21"/>
  <c r="AQ108" i="21"/>
  <c r="AQ130" i="21"/>
  <c r="AQ181" i="21"/>
  <c r="AQ284" i="21"/>
  <c r="AQ93" i="21"/>
  <c r="AQ115" i="21"/>
  <c r="AQ145" i="21"/>
  <c r="AQ246" i="21"/>
  <c r="AQ251" i="21"/>
  <c r="AQ184" i="21"/>
  <c r="AQ143" i="21"/>
  <c r="AQ150" i="21"/>
  <c r="AQ117" i="21"/>
  <c r="AQ129" i="21"/>
  <c r="AQ152" i="21"/>
  <c r="AQ265" i="21"/>
  <c r="AQ273" i="21"/>
  <c r="AQ125" i="21"/>
  <c r="AQ135" i="21"/>
  <c r="AQ226" i="21"/>
  <c r="AQ269" i="21"/>
  <c r="AQ171" i="21"/>
  <c r="AQ128" i="21"/>
  <c r="AQ196" i="21"/>
  <c r="AQ197" i="21"/>
  <c r="AQ270" i="21"/>
  <c r="AQ247" i="21"/>
  <c r="AQ264" i="21"/>
  <c r="AQ116" i="21"/>
  <c r="AQ220" i="21"/>
  <c r="AQ219" i="21"/>
  <c r="AQ282" i="21"/>
  <c r="AQ206" i="21"/>
  <c r="AQ131" i="21"/>
  <c r="AQ160" i="21"/>
  <c r="AQ174" i="21"/>
  <c r="AQ95" i="21"/>
  <c r="AQ176" i="21"/>
  <c r="AQ124" i="21"/>
  <c r="AQ105" i="21"/>
  <c r="AQ304" i="21"/>
  <c r="AQ140" i="21"/>
  <c r="AQ287" i="21"/>
  <c r="AQ166" i="21"/>
  <c r="AQ208" i="21"/>
  <c r="AQ202" i="21"/>
  <c r="AQ142" i="21"/>
  <c r="AQ266" i="21"/>
  <c r="AQ308" i="21"/>
  <c r="AQ191" i="21"/>
  <c r="AQ187" i="21"/>
  <c r="AQ173" i="21"/>
  <c r="AQ276" i="21"/>
  <c r="AQ97" i="21"/>
  <c r="AQ101" i="21"/>
  <c r="AQ119" i="21"/>
  <c r="AQ200" i="21"/>
  <c r="AQ268" i="21"/>
  <c r="AQ211" i="21"/>
  <c r="AQ146" i="21"/>
  <c r="AQ163" i="21"/>
  <c r="AQ280" i="21"/>
  <c r="AQ300" i="21"/>
  <c r="AQ109" i="21"/>
  <c r="AQ292" i="21"/>
  <c r="AQ127" i="21"/>
  <c r="AQ168" i="21"/>
  <c r="AQ134" i="21"/>
  <c r="AQ249" i="21"/>
  <c r="AQ311" i="21"/>
  <c r="AQ86" i="21" s="1"/>
  <c r="AQ123" i="21"/>
  <c r="AQ122" i="21"/>
  <c r="AQ218" i="21"/>
  <c r="AQ261" i="21"/>
  <c r="AQ149" i="21"/>
  <c r="AQ113" i="21"/>
  <c r="AQ192" i="21"/>
  <c r="AQ159" i="21"/>
  <c r="AQ223" i="21"/>
  <c r="AQ186" i="21"/>
  <c r="AQ213" i="21"/>
  <c r="AQ183" i="21"/>
  <c r="AQ221" i="21"/>
  <c r="AQ277" i="21"/>
  <c r="AQ235" i="21"/>
  <c r="AQ290" i="21"/>
  <c r="AQ100" i="21"/>
  <c r="AQ139" i="21"/>
  <c r="AQ120" i="21"/>
  <c r="AQ172" i="21"/>
  <c r="AQ238" i="21"/>
  <c r="AQ148" i="21"/>
  <c r="AQ175" i="21"/>
  <c r="AQ204" i="21"/>
  <c r="AQ274" i="21"/>
  <c r="AQ102" i="21"/>
  <c r="AQ112" i="21"/>
  <c r="AQ126" i="21"/>
  <c r="AQ283" i="21"/>
  <c r="AQ222" i="21"/>
  <c r="AQ263" i="21"/>
  <c r="AQ110" i="21"/>
  <c r="AQ293" i="21"/>
  <c r="AQ205" i="21"/>
  <c r="AQ262" i="21"/>
  <c r="AQ259" i="21"/>
  <c r="AQ137" i="21"/>
  <c r="AQ99" i="21"/>
  <c r="AQ190" i="21"/>
  <c r="AQ212" i="21"/>
  <c r="AQ133" i="21"/>
  <c r="AQ185" i="21"/>
  <c r="AQ275" i="21"/>
  <c r="AQ301" i="21"/>
  <c r="AQ162" i="21"/>
  <c r="AQ217" i="21"/>
  <c r="AQ169" i="21"/>
  <c r="AQ210" i="21"/>
  <c r="AQ248" i="21"/>
  <c r="L83" i="24"/>
  <c r="L81" i="24"/>
  <c r="L85" i="24" s="1"/>
  <c r="L89" i="24" s="1"/>
  <c r="L90" i="24" s="1"/>
  <c r="L91" i="24" s="1"/>
  <c r="L92" i="24" s="1"/>
  <c r="L93" i="24" s="1"/>
  <c r="J87" i="24"/>
  <c r="J83" i="24"/>
  <c r="AR110" i="14"/>
  <c r="AR111" i="14" s="1"/>
  <c r="AR113" i="14" s="1"/>
  <c r="AR115" i="14" s="1"/>
  <c r="AA81" i="24"/>
  <c r="AA85" i="24" s="1"/>
  <c r="AZ14" i="14"/>
  <c r="AZ25" i="14" s="1"/>
  <c r="AZ4" i="13" s="1"/>
  <c r="AZ3" i="15" s="1"/>
  <c r="AZ6" i="15" s="1"/>
  <c r="AA80" i="24"/>
  <c r="AA82" i="24" s="1"/>
  <c r="AV99" i="14"/>
  <c r="AV102" i="14" s="1"/>
  <c r="AV106" i="14" s="1"/>
  <c r="AV108" i="14" s="1"/>
  <c r="AV110" i="14" s="1"/>
  <c r="AZ87" i="14"/>
  <c r="AZ88" i="14" s="1"/>
  <c r="AZ90" i="14" s="1"/>
  <c r="AZ114" i="14"/>
  <c r="W82" i="24"/>
  <c r="W87" i="24" s="1"/>
  <c r="W89" i="24" s="1"/>
  <c r="W90" i="24" s="1"/>
  <c r="W91" i="24" s="1"/>
  <c r="W92" i="24" s="1"/>
  <c r="W93" i="24" s="1"/>
  <c r="W94" i="24" s="1"/>
  <c r="W95" i="24" s="1"/>
  <c r="W96" i="24" s="1"/>
  <c r="W99" i="24" s="1"/>
  <c r="W101" i="24" s="1"/>
  <c r="AX90" i="14"/>
  <c r="AX89" i="14"/>
  <c r="AU110" i="14"/>
  <c r="AU111" i="14" s="1"/>
  <c r="AU113" i="14" s="1"/>
  <c r="AU115" i="14" s="1"/>
  <c r="AJ94" i="14"/>
  <c r="AJ95" i="14" s="1"/>
  <c r="AJ93" i="14"/>
  <c r="AY92" i="14"/>
  <c r="AY91" i="14"/>
  <c r="AX6" i="13"/>
  <c r="BD3" i="11" s="1"/>
  <c r="AH80" i="24"/>
  <c r="AH82" i="24" s="1"/>
  <c r="AX3" i="15"/>
  <c r="AX6" i="15" s="1"/>
  <c r="AX9" i="13" s="1"/>
  <c r="F97" i="24"/>
  <c r="F103" i="24" s="1"/>
  <c r="F10" i="24" s="1"/>
  <c r="J81" i="24"/>
  <c r="T90" i="24"/>
  <c r="T91" i="24" s="1"/>
  <c r="AV40" i="24"/>
  <c r="AV41" i="24" s="1"/>
  <c r="AV43" i="24" s="1"/>
  <c r="AI81" i="24"/>
  <c r="AI83" i="24"/>
  <c r="AI80" i="24"/>
  <c r="AI82" i="24" s="1"/>
  <c r="AH83" i="24"/>
  <c r="AH85" i="24" s="1"/>
  <c r="AJ23" i="24"/>
  <c r="Y83" i="24"/>
  <c r="Y85" i="24" s="1"/>
  <c r="AF83" i="24"/>
  <c r="AF81" i="24"/>
  <c r="AF80" i="24"/>
  <c r="AF82" i="24" s="1"/>
  <c r="AJ36" i="22"/>
  <c r="AW163" i="23"/>
  <c r="AJ18" i="22"/>
  <c r="AJ19" i="22" s="1"/>
  <c r="AJ21" i="22" s="1"/>
  <c r="AJ22" i="22" s="1"/>
  <c r="AZ79" i="21"/>
  <c r="Y80" i="24"/>
  <c r="Y82" i="24" s="1"/>
  <c r="Y87" i="24" s="1"/>
  <c r="AR28" i="23"/>
  <c r="AR18" i="23"/>
  <c r="AR27" i="23"/>
  <c r="BB72" i="14"/>
  <c r="AD81" i="24"/>
  <c r="AD80" i="24"/>
  <c r="AD82" i="24" s="1"/>
  <c r="AD87" i="24" s="1"/>
  <c r="AD83" i="24"/>
  <c r="BC69" i="14"/>
  <c r="BC11" i="14"/>
  <c r="AW43" i="21"/>
  <c r="AW39" i="21"/>
  <c r="BA14" i="14"/>
  <c r="BA25" i="14" s="1"/>
  <c r="BA71" i="14"/>
  <c r="BA84" i="14" s="1"/>
  <c r="AT142" i="23"/>
  <c r="AT144" i="23" s="1"/>
  <c r="AT9" i="23" s="1"/>
  <c r="AJ91" i="23"/>
  <c r="AJ89" i="23"/>
  <c r="AJ87" i="23"/>
  <c r="AJ88" i="23" s="1"/>
  <c r="S94" i="24"/>
  <c r="S95" i="24" s="1"/>
  <c r="S96" i="24" s="1"/>
  <c r="S99" i="24" s="1"/>
  <c r="S101" i="24" s="1"/>
  <c r="AJ160" i="23"/>
  <c r="AJ162" i="23"/>
  <c r="AJ158" i="23"/>
  <c r="AJ159" i="23" s="1"/>
  <c r="AW166" i="23"/>
  <c r="AR29" i="23"/>
  <c r="AJ29" i="24"/>
  <c r="AJ32" i="24"/>
  <c r="AW167" i="23"/>
  <c r="AJ126" i="23"/>
  <c r="AJ124" i="23"/>
  <c r="AJ125" i="23" s="1"/>
  <c r="AJ128" i="23"/>
  <c r="AJ59" i="23"/>
  <c r="AJ58" i="23"/>
  <c r="AJ57" i="23"/>
  <c r="AR19" i="23"/>
  <c r="AJ55" i="23"/>
  <c r="AJ54" i="23"/>
  <c r="AR20" i="23"/>
  <c r="AR23" i="23"/>
  <c r="AJ194" i="23"/>
  <c r="AR30" i="23"/>
  <c r="AR21" i="23"/>
  <c r="AR26" i="23"/>
  <c r="BG85" i="24"/>
  <c r="AR22" i="23"/>
  <c r="AX194" i="23"/>
  <c r="K87" i="24"/>
  <c r="K89" i="24" s="1"/>
  <c r="K90" i="24" s="1"/>
  <c r="K91" i="24" s="1"/>
  <c r="K92" i="24" s="1"/>
  <c r="K93" i="24" s="1"/>
  <c r="AB81" i="24"/>
  <c r="AB85" i="24" s="1"/>
  <c r="AU138" i="23"/>
  <c r="AU142" i="23" s="1"/>
  <c r="AU144" i="23" s="1"/>
  <c r="AU9" i="23" s="1"/>
  <c r="AS28" i="23"/>
  <c r="AB80" i="24"/>
  <c r="AB82" i="24" s="1"/>
  <c r="AW53" i="21"/>
  <c r="AW54" i="21" s="1"/>
  <c r="AT105" i="23"/>
  <c r="AT107" i="23" s="1"/>
  <c r="AT110" i="23" s="1"/>
  <c r="AS22" i="23"/>
  <c r="AS23" i="23"/>
  <c r="AS25" i="23"/>
  <c r="AS26" i="23"/>
  <c r="AG85" i="24"/>
  <c r="AQ23" i="23"/>
  <c r="AW129" i="23"/>
  <c r="AS29" i="23"/>
  <c r="AS27" i="23"/>
  <c r="AS20" i="23"/>
  <c r="AQ18" i="23"/>
  <c r="AQ22" i="23"/>
  <c r="AE85" i="24"/>
  <c r="AE89" i="24" s="1"/>
  <c r="AE90" i="24" s="1"/>
  <c r="AE91" i="24" s="1"/>
  <c r="AE92" i="24" s="1"/>
  <c r="AE93" i="24" s="1"/>
  <c r="AE94" i="24" s="1"/>
  <c r="AE95" i="24" s="1"/>
  <c r="AU67" i="23"/>
  <c r="AU69" i="23" s="1"/>
  <c r="AU70" i="23" s="1"/>
  <c r="AW92" i="23"/>
  <c r="AQ53" i="24"/>
  <c r="AQ65" i="24" s="1"/>
  <c r="AQ69" i="24" s="1"/>
  <c r="AV65" i="23"/>
  <c r="AV67" i="23" s="1"/>
  <c r="AV69" i="23" s="1"/>
  <c r="AV70" i="23" s="1"/>
  <c r="X80" i="24"/>
  <c r="X82" i="24" s="1"/>
  <c r="AY123" i="23"/>
  <c r="AY128" i="23" s="1"/>
  <c r="AS18" i="23"/>
  <c r="AX126" i="23"/>
  <c r="AX124" i="23"/>
  <c r="AX125" i="23" s="1"/>
  <c r="AX132" i="23" s="1"/>
  <c r="AQ29" i="23"/>
  <c r="AQ26" i="23"/>
  <c r="AQ27" i="23"/>
  <c r="AQ19" i="23"/>
  <c r="AQ28" i="23"/>
  <c r="AQ21" i="23"/>
  <c r="AQ20" i="23"/>
  <c r="AQ25" i="23"/>
  <c r="AC85" i="24"/>
  <c r="AC89" i="24" s="1"/>
  <c r="AC90" i="24" s="1"/>
  <c r="AC91" i="24" s="1"/>
  <c r="AC92" i="24" s="1"/>
  <c r="AC93" i="24" s="1"/>
  <c r="AW132" i="23"/>
  <c r="AW135" i="23" s="1"/>
  <c r="AW136" i="23" s="1"/>
  <c r="AW140" i="23" s="1"/>
  <c r="M79" i="24"/>
  <c r="M83" i="24" s="1"/>
  <c r="AX160" i="23"/>
  <c r="AX162" i="23"/>
  <c r="AX163" i="23" s="1"/>
  <c r="AU172" i="23"/>
  <c r="AU174" i="23"/>
  <c r="AV169" i="23"/>
  <c r="AV170" i="23" s="1"/>
  <c r="AV174" i="23" s="1"/>
  <c r="AW60" i="23"/>
  <c r="AW61" i="23" s="1"/>
  <c r="AW65" i="23" s="1"/>
  <c r="AZ48" i="23"/>
  <c r="AZ49" i="23" s="1"/>
  <c r="AZ50" i="23" s="1"/>
  <c r="AY190" i="23"/>
  <c r="AY191" i="23" s="1"/>
  <c r="AY192" i="23" s="1"/>
  <c r="AY196" i="23" s="1"/>
  <c r="AY198" i="23" s="1"/>
  <c r="AY157" i="23"/>
  <c r="AY160" i="23" s="1"/>
  <c r="AW98" i="23"/>
  <c r="AW99" i="23" s="1"/>
  <c r="AW103" i="23" s="1"/>
  <c r="AX57" i="23"/>
  <c r="AX59" i="23"/>
  <c r="AX58" i="23"/>
  <c r="AX130" i="23"/>
  <c r="AX129" i="23"/>
  <c r="AY53" i="23"/>
  <c r="AY49" i="23"/>
  <c r="AY50" i="23" s="1"/>
  <c r="AY51" i="23"/>
  <c r="AZ148" i="23"/>
  <c r="AZ149" i="23" s="1"/>
  <c r="AZ151" i="23"/>
  <c r="AZ152" i="23"/>
  <c r="AZ150" i="23"/>
  <c r="AZ118" i="23"/>
  <c r="AZ117" i="23"/>
  <c r="AZ116" i="23"/>
  <c r="AZ114" i="23"/>
  <c r="AZ115" i="23" s="1"/>
  <c r="AX55" i="23"/>
  <c r="AX54" i="23"/>
  <c r="AV98" i="23"/>
  <c r="AV99" i="23" s="1"/>
  <c r="AZ81" i="23"/>
  <c r="AZ80" i="23"/>
  <c r="AZ79" i="23"/>
  <c r="AZ77" i="23"/>
  <c r="AZ78" i="23" s="1"/>
  <c r="AY86" i="23"/>
  <c r="AZ185" i="23"/>
  <c r="AZ186" i="23" s="1"/>
  <c r="AZ189" i="23" s="1"/>
  <c r="BB17" i="14"/>
  <c r="BB16" i="14"/>
  <c r="BB18" i="14" s="1"/>
  <c r="BB19" i="14" s="1"/>
  <c r="BB21" i="14" s="1"/>
  <c r="BC9" i="14"/>
  <c r="BC6" i="14"/>
  <c r="BC73" i="14" s="1"/>
  <c r="BC8" i="14"/>
  <c r="BC5" i="14"/>
  <c r="BC10" i="14" s="1"/>
  <c r="BC7" i="14"/>
  <c r="BC74" i="14" s="1"/>
  <c r="AX168" i="23"/>
  <c r="AX167" i="23"/>
  <c r="AV138" i="23"/>
  <c r="AV140" i="23"/>
  <c r="AX91" i="23"/>
  <c r="AX89" i="23"/>
  <c r="AX87" i="23"/>
  <c r="AX88" i="23" s="1"/>
  <c r="AW24" i="22"/>
  <c r="AW5" i="22" s="1"/>
  <c r="AW7" i="13" s="1"/>
  <c r="AN73" i="24"/>
  <c r="AN75" i="24" s="1"/>
  <c r="AN79" i="24" s="1"/>
  <c r="I79" i="24"/>
  <c r="I81" i="24" s="1"/>
  <c r="T97" i="24"/>
  <c r="AP83" i="24"/>
  <c r="AP85" i="24" s="1"/>
  <c r="AZ18" i="24"/>
  <c r="AZ19" i="24" s="1"/>
  <c r="AZ20" i="24" s="1"/>
  <c r="AZ21" i="24" s="1"/>
  <c r="AZ25" i="24" s="1"/>
  <c r="AZ27" i="24" s="1"/>
  <c r="AZ32" i="24" s="1"/>
  <c r="AP80" i="24"/>
  <c r="AP82" i="24" s="1"/>
  <c r="AP87" i="24" s="1"/>
  <c r="BA12" i="11"/>
  <c r="BA14" i="11" s="1"/>
  <c r="AU22" i="15" s="1"/>
  <c r="AT44" i="24"/>
  <c r="AT47" i="24" s="1"/>
  <c r="AT48" i="24" s="1"/>
  <c r="AY15" i="22"/>
  <c r="AY18" i="22" s="1"/>
  <c r="AY19" i="22" s="1"/>
  <c r="AY20" i="22" s="1"/>
  <c r="AO74" i="24"/>
  <c r="AO76" i="24" s="1"/>
  <c r="AO77" i="24" s="1"/>
  <c r="AO78" i="24" s="1"/>
  <c r="AO73" i="24"/>
  <c r="AO75" i="24" s="1"/>
  <c r="BB75" i="11"/>
  <c r="BB86" i="11"/>
  <c r="AU40" i="24"/>
  <c r="AU39" i="24"/>
  <c r="AX29" i="24"/>
  <c r="AX32" i="24"/>
  <c r="BB101" i="11"/>
  <c r="AS45" i="24"/>
  <c r="BB90" i="11"/>
  <c r="BD3" i="24"/>
  <c r="BD3" i="23"/>
  <c r="BB96" i="11"/>
  <c r="BB85" i="11"/>
  <c r="BA12" i="24"/>
  <c r="BA13" i="24"/>
  <c r="AR51" i="24"/>
  <c r="AR54" i="24" s="1"/>
  <c r="AR49" i="24"/>
  <c r="BB61" i="11"/>
  <c r="BA183" i="23"/>
  <c r="BA185" i="23" s="1"/>
  <c r="BA186" i="23" s="1"/>
  <c r="BA184" i="23"/>
  <c r="BB7" i="24"/>
  <c r="BB6" i="23"/>
  <c r="BB104" i="11"/>
  <c r="BA49" i="14"/>
  <c r="BA50" i="14" s="1"/>
  <c r="AW34" i="24"/>
  <c r="AW35" i="24" s="1"/>
  <c r="AW36" i="24" s="1"/>
  <c r="AW37" i="24" s="1"/>
  <c r="AW33" i="24"/>
  <c r="BB22" i="11"/>
  <c r="AW31" i="24"/>
  <c r="AY21" i="24"/>
  <c r="AY25" i="24" s="1"/>
  <c r="AY27" i="24" s="1"/>
  <c r="BB5" i="24"/>
  <c r="BB4" i="23"/>
  <c r="BB56" i="11"/>
  <c r="BB5" i="23"/>
  <c r="BB6" i="24"/>
  <c r="BB81" i="11"/>
  <c r="BA70" i="21"/>
  <c r="BB45" i="11"/>
  <c r="AQ57" i="24"/>
  <c r="AQ59" i="24" s="1"/>
  <c r="AS44" i="24"/>
  <c r="AS47" i="24" s="1"/>
  <c r="AS48" i="24" s="1"/>
  <c r="BB39" i="11"/>
  <c r="AQ66" i="24"/>
  <c r="AQ61" i="24"/>
  <c r="BA181" i="23"/>
  <c r="BA147" i="23"/>
  <c r="BA38" i="23"/>
  <c r="BA40" i="23" s="1"/>
  <c r="BA41" i="23"/>
  <c r="BA76" i="23"/>
  <c r="BA113" i="23"/>
  <c r="BA42" i="23"/>
  <c r="BA43" i="23"/>
  <c r="BA78" i="21"/>
  <c r="AZ72" i="21"/>
  <c r="AZ74" i="21" s="1"/>
  <c r="BB80" i="11"/>
  <c r="AT45" i="24"/>
  <c r="AX23" i="24"/>
  <c r="AN80" i="24"/>
  <c r="AN81" i="24"/>
  <c r="AN83" i="24"/>
  <c r="BG82" i="24"/>
  <c r="BG87" i="24" s="1"/>
  <c r="BK97" i="24"/>
  <c r="M80" i="24"/>
  <c r="M82" i="24" s="1"/>
  <c r="X83" i="24"/>
  <c r="X85" i="24" s="1"/>
  <c r="O80" i="24"/>
  <c r="O82" i="24" s="1"/>
  <c r="O83" i="24"/>
  <c r="O81" i="24"/>
  <c r="AG87" i="24"/>
  <c r="O79" i="24"/>
  <c r="U97" i="24"/>
  <c r="AK89" i="24"/>
  <c r="E90" i="24"/>
  <c r="E91" i="24" s="1"/>
  <c r="E92" i="24" s="1"/>
  <c r="E93" i="24" s="1"/>
  <c r="AU57" i="21"/>
  <c r="BB114" i="11"/>
  <c r="BB129" i="11"/>
  <c r="BB133" i="11"/>
  <c r="BB71" i="11"/>
  <c r="BB106" i="11"/>
  <c r="BB134" i="11"/>
  <c r="BB43" i="11"/>
  <c r="BA66" i="21"/>
  <c r="BA44" i="14"/>
  <c r="BA13" i="13" s="1"/>
  <c r="AY26" i="21"/>
  <c r="AY35" i="21"/>
  <c r="AY36" i="21" s="1"/>
  <c r="AY33" i="22"/>
  <c r="AY34" i="22" s="1"/>
  <c r="AY36" i="22" s="1"/>
  <c r="BB70" i="11"/>
  <c r="BB117" i="11"/>
  <c r="BB118" i="11"/>
  <c r="BB28" i="11"/>
  <c r="BB87" i="11"/>
  <c r="BB125" i="11"/>
  <c r="BB60" i="11"/>
  <c r="AV50" i="21"/>
  <c r="AV51" i="21"/>
  <c r="BA13" i="11"/>
  <c r="BA15" i="11" s="1"/>
  <c r="AU23" i="15" s="1"/>
  <c r="AU44" i="15" s="1"/>
  <c r="BB21" i="11"/>
  <c r="BB40" i="11"/>
  <c r="BB53" i="11"/>
  <c r="BB58" i="11"/>
  <c r="BB132" i="11"/>
  <c r="BB48" i="11"/>
  <c r="BB64" i="11"/>
  <c r="BB26" i="11"/>
  <c r="AY28" i="21"/>
  <c r="AY31" i="21" s="1"/>
  <c r="BA14" i="21"/>
  <c r="BA20" i="21" s="1"/>
  <c r="BA28" i="21" s="1"/>
  <c r="BA11" i="21"/>
  <c r="BA34" i="21"/>
  <c r="BA17" i="21"/>
  <c r="BA19" i="18"/>
  <c r="BA21" i="18" s="1"/>
  <c r="BA18" i="18"/>
  <c r="BA20" i="18" s="1"/>
  <c r="BB120" i="11"/>
  <c r="BB88" i="11"/>
  <c r="BB109" i="11"/>
  <c r="BB31" i="11"/>
  <c r="BB97" i="11"/>
  <c r="BB42" i="11"/>
  <c r="BB46" i="11"/>
  <c r="BB130" i="11"/>
  <c r="BA69" i="21"/>
  <c r="BA9" i="22"/>
  <c r="BA27" i="22"/>
  <c r="BA7" i="22"/>
  <c r="BA8" i="22"/>
  <c r="BA29" i="22"/>
  <c r="BA30" i="22" s="1"/>
  <c r="BA10" i="22"/>
  <c r="BA28" i="22"/>
  <c r="AW49" i="21"/>
  <c r="AW51" i="21" s="1"/>
  <c r="AW39" i="15"/>
  <c r="AW40" i="15" s="1"/>
  <c r="BA14" i="18"/>
  <c r="BA23" i="18" s="1"/>
  <c r="BA12" i="18"/>
  <c r="BB48" i="14"/>
  <c r="BB93" i="11"/>
  <c r="BB91" i="11"/>
  <c r="BB44" i="11"/>
  <c r="BB119" i="11"/>
  <c r="BB34" i="11"/>
  <c r="BB107" i="11"/>
  <c r="BB52" i="11"/>
  <c r="BB84" i="11"/>
  <c r="BA77" i="21"/>
  <c r="BC4" i="18"/>
  <c r="BC5" i="18"/>
  <c r="BC7" i="18"/>
  <c r="AZ87" i="21"/>
  <c r="BB103" i="11"/>
  <c r="BB69" i="11"/>
  <c r="BB33" i="11"/>
  <c r="BB108" i="11"/>
  <c r="BB115" i="11"/>
  <c r="BB62" i="11"/>
  <c r="BB67" i="11"/>
  <c r="BB37" i="11"/>
  <c r="BA67" i="21"/>
  <c r="BB17" i="18"/>
  <c r="BB16" i="18"/>
  <c r="BB10" i="18"/>
  <c r="BB110" i="21"/>
  <c r="BB210" i="21"/>
  <c r="BB241" i="21"/>
  <c r="BB122" i="21"/>
  <c r="BB272" i="21"/>
  <c r="BB278" i="21"/>
  <c r="BB145" i="21"/>
  <c r="BB156" i="21"/>
  <c r="BB154" i="21"/>
  <c r="BB299" i="21"/>
  <c r="BB211" i="21"/>
  <c r="BB220" i="21"/>
  <c r="BB195" i="21"/>
  <c r="BB273" i="21"/>
  <c r="BB242" i="21"/>
  <c r="BB137" i="21"/>
  <c r="BB134" i="21"/>
  <c r="BB168" i="21"/>
  <c r="BB99" i="21"/>
  <c r="BB148" i="21"/>
  <c r="BB267" i="21"/>
  <c r="BB234" i="21"/>
  <c r="BB199" i="21"/>
  <c r="BB129" i="21"/>
  <c r="BB120" i="21"/>
  <c r="BB231" i="21"/>
  <c r="BB71" i="21" s="1"/>
  <c r="BB96" i="21"/>
  <c r="BB108" i="21"/>
  <c r="BB189" i="21"/>
  <c r="BB118" i="21"/>
  <c r="BB184" i="21"/>
  <c r="BB175" i="21"/>
  <c r="BB151" i="21"/>
  <c r="BB308" i="21"/>
  <c r="BB222" i="21"/>
  <c r="BB170" i="21"/>
  <c r="BB262" i="21"/>
  <c r="BB139" i="21"/>
  <c r="BB162" i="21"/>
  <c r="BB176" i="21"/>
  <c r="BB125" i="21"/>
  <c r="BB206" i="21"/>
  <c r="BB289" i="21"/>
  <c r="BB153" i="21"/>
  <c r="BB226" i="21"/>
  <c r="BB102" i="21"/>
  <c r="BB185" i="21"/>
  <c r="BB179" i="21"/>
  <c r="BB207" i="21"/>
  <c r="BB213" i="21"/>
  <c r="BB180" i="21"/>
  <c r="BB248" i="21"/>
  <c r="BB219" i="21"/>
  <c r="BB111" i="21"/>
  <c r="BB303" i="21"/>
  <c r="BB101" i="21"/>
  <c r="BB252" i="21"/>
  <c r="BB311" i="21"/>
  <c r="BB86" i="21" s="1"/>
  <c r="BB103" i="21"/>
  <c r="BB143" i="21"/>
  <c r="BB197" i="21"/>
  <c r="BB260" i="21"/>
  <c r="BB301" i="21"/>
  <c r="BB266" i="21"/>
  <c r="BB147" i="21"/>
  <c r="BB140" i="21"/>
  <c r="BB227" i="21"/>
  <c r="BB265" i="21"/>
  <c r="BB149" i="21"/>
  <c r="BB187" i="21"/>
  <c r="BB142" i="21"/>
  <c r="BB94" i="21"/>
  <c r="BB237" i="21"/>
  <c r="BB271" i="21"/>
  <c r="BB127" i="21"/>
  <c r="BB165" i="21"/>
  <c r="BB159" i="21"/>
  <c r="BB177" i="21"/>
  <c r="BB167" i="21"/>
  <c r="BB164" i="21"/>
  <c r="BB123" i="21"/>
  <c r="BB131" i="21"/>
  <c r="BB302" i="21"/>
  <c r="BB200" i="21"/>
  <c r="BB254" i="21"/>
  <c r="BB104" i="21"/>
  <c r="BB275" i="21"/>
  <c r="BB183" i="21"/>
  <c r="BB291" i="21"/>
  <c r="BB293" i="21"/>
  <c r="BB109" i="21"/>
  <c r="BB144" i="21"/>
  <c r="BB257" i="21"/>
  <c r="BB178" i="21"/>
  <c r="BB296" i="21"/>
  <c r="BB114" i="21"/>
  <c r="BB214" i="21"/>
  <c r="BB259" i="21"/>
  <c r="BB155" i="21"/>
  <c r="BB245" i="21"/>
  <c r="BB186" i="21"/>
  <c r="BB223" i="21"/>
  <c r="BB205" i="21"/>
  <c r="BB290" i="21"/>
  <c r="BB133" i="21"/>
  <c r="BB135" i="21"/>
  <c r="BB198" i="21"/>
  <c r="BB116" i="21"/>
  <c r="BB126" i="21"/>
  <c r="BB201" i="21"/>
  <c r="BB146" i="21"/>
  <c r="BB264" i="21"/>
  <c r="BB138" i="21"/>
  <c r="BB292" i="21"/>
  <c r="BB217" i="21"/>
  <c r="BB261" i="21"/>
  <c r="BB100" i="21"/>
  <c r="BB251" i="21"/>
  <c r="BB269" i="21"/>
  <c r="BB238" i="21"/>
  <c r="BB171" i="21"/>
  <c r="BB268" i="21"/>
  <c r="BB256" i="21"/>
  <c r="BB141" i="21"/>
  <c r="BB307" i="21"/>
  <c r="BB236" i="21"/>
  <c r="BB188" i="21"/>
  <c r="BB169" i="21"/>
  <c r="BB107" i="21"/>
  <c r="BB191" i="21"/>
  <c r="BB212" i="21"/>
  <c r="BB209" i="21"/>
  <c r="BB172" i="21"/>
  <c r="BB263" i="21"/>
  <c r="BB279" i="21"/>
  <c r="BB247" i="21"/>
  <c r="BB160" i="21"/>
  <c r="BB202" i="21"/>
  <c r="BB300" i="21"/>
  <c r="BB113" i="21"/>
  <c r="BB228" i="21"/>
  <c r="BB97" i="21"/>
  <c r="BB117" i="21"/>
  <c r="BB152" i="21"/>
  <c r="BB121" i="21"/>
  <c r="BB294" i="21"/>
  <c r="BB218" i="21"/>
  <c r="BB93" i="21"/>
  <c r="BB112" i="21"/>
  <c r="BB150" i="21"/>
  <c r="BB115" i="21"/>
  <c r="BB98" i="21"/>
  <c r="BB295" i="21"/>
  <c r="BB182" i="21"/>
  <c r="BB190" i="21"/>
  <c r="BB287" i="21"/>
  <c r="BB270" i="21"/>
  <c r="BB208" i="21"/>
  <c r="BB250" i="21"/>
  <c r="BB196" i="21"/>
  <c r="BB284" i="21"/>
  <c r="BB277" i="21"/>
  <c r="BB136" i="21"/>
  <c r="BB181" i="21"/>
  <c r="BB249" i="21"/>
  <c r="BB274" i="21"/>
  <c r="BB204" i="21"/>
  <c r="BB281" i="21"/>
  <c r="BB173" i="21"/>
  <c r="BB246" i="21"/>
  <c r="BB8" i="21"/>
  <c r="BB304" i="21"/>
  <c r="BB124" i="21"/>
  <c r="BB253" i="21"/>
  <c r="BB128" i="21"/>
  <c r="BB95" i="21"/>
  <c r="BB258" i="21"/>
  <c r="BB163" i="21"/>
  <c r="BB203" i="21"/>
  <c r="BB283" i="21"/>
  <c r="BB161" i="21"/>
  <c r="BB132" i="21"/>
  <c r="BB106" i="21"/>
  <c r="BB221" i="21"/>
  <c r="BB119" i="21"/>
  <c r="BB282" i="21"/>
  <c r="BB192" i="21"/>
  <c r="BB280" i="21"/>
  <c r="BB174" i="21"/>
  <c r="BB105" i="21"/>
  <c r="BB255" i="21"/>
  <c r="BB288" i="21"/>
  <c r="BB130" i="21"/>
  <c r="BB235" i="21"/>
  <c r="BB276" i="21"/>
  <c r="BB166" i="21"/>
  <c r="AZ20" i="21"/>
  <c r="AZ25" i="21" s="1"/>
  <c r="BB3" i="22"/>
  <c r="BB42" i="14"/>
  <c r="BB36" i="14"/>
  <c r="BB30" i="11"/>
  <c r="BB95" i="11"/>
  <c r="BB111" i="11"/>
  <c r="BB131" i="11"/>
  <c r="BB25" i="11"/>
  <c r="BB19" i="11"/>
  <c r="BB27" i="11"/>
  <c r="BB76" i="11"/>
  <c r="BA83" i="21"/>
  <c r="BD3" i="18"/>
  <c r="BD3" i="14"/>
  <c r="BB47" i="14"/>
  <c r="BB127" i="11"/>
  <c r="BB99" i="11"/>
  <c r="BB20" i="11"/>
  <c r="BB73" i="11"/>
  <c r="BB102" i="11"/>
  <c r="BB100" i="11"/>
  <c r="BB38" i="11"/>
  <c r="BB112" i="11"/>
  <c r="BB24" i="11"/>
  <c r="BB74" i="11"/>
  <c r="BB83" i="11"/>
  <c r="BB123" i="11"/>
  <c r="BB32" i="11"/>
  <c r="BB113" i="11"/>
  <c r="BA84" i="21"/>
  <c r="AX21" i="22"/>
  <c r="AX22" i="22" s="1"/>
  <c r="AW26" i="15"/>
  <c r="BC9" i="11"/>
  <c r="BC107" i="11" s="1"/>
  <c r="AW27" i="15"/>
  <c r="BB94" i="11"/>
  <c r="BB63" i="11"/>
  <c r="BB135" i="11"/>
  <c r="BB65" i="11"/>
  <c r="BB89" i="11"/>
  <c r="BB137" i="11"/>
  <c r="BB128" i="11"/>
  <c r="BA85" i="21"/>
  <c r="BA68" i="21"/>
  <c r="AX20" i="22"/>
  <c r="BB82" i="11"/>
  <c r="BB72" i="11"/>
  <c r="BB29" i="11"/>
  <c r="BB23" i="11"/>
  <c r="BB55" i="11"/>
  <c r="BB92" i="11"/>
  <c r="BB105" i="11"/>
  <c r="AZ17" i="22"/>
  <c r="AZ16" i="22"/>
  <c r="BB35" i="11"/>
  <c r="BB57" i="11"/>
  <c r="BB126" i="11"/>
  <c r="BB51" i="11"/>
  <c r="BB66" i="11"/>
  <c r="BB98" i="11"/>
  <c r="BB47" i="11"/>
  <c r="BA82" i="21"/>
  <c r="AY6" i="13"/>
  <c r="BE3" i="11" s="1"/>
  <c r="BC3" i="21"/>
  <c r="BC7" i="21" s="1"/>
  <c r="AY3" i="15"/>
  <c r="AY6" i="15" s="1"/>
  <c r="AT47" i="15"/>
  <c r="AZ31" i="22"/>
  <c r="AZ33" i="22" s="1"/>
  <c r="AZ34" i="22" s="1"/>
  <c r="BB36" i="11"/>
  <c r="BB110" i="11"/>
  <c r="BB77" i="11"/>
  <c r="BB116" i="11"/>
  <c r="BB124" i="11"/>
  <c r="BB59" i="11"/>
  <c r="BB54" i="11"/>
  <c r="AV57" i="21"/>
  <c r="AV56" i="21"/>
  <c r="AX39" i="21"/>
  <c r="AX53" i="21"/>
  <c r="AX54" i="21" s="1"/>
  <c r="AX43" i="21"/>
  <c r="AX46" i="21"/>
  <c r="AX47" i="21" s="1"/>
  <c r="AX48" i="21" s="1"/>
  <c r="AZ11" i="22"/>
  <c r="AZ12" i="22"/>
  <c r="AZ13" i="22"/>
  <c r="AZ14" i="22" s="1"/>
  <c r="AU51" i="21"/>
  <c r="BB50" i="11"/>
  <c r="BB122" i="11"/>
  <c r="BB49" i="11"/>
  <c r="BB136" i="11"/>
  <c r="BB41" i="11"/>
  <c r="BB121" i="11"/>
  <c r="BB138" i="11"/>
  <c r="AM21" i="22"/>
  <c r="AM22" i="22" s="1"/>
  <c r="AM24" i="22" s="1"/>
  <c r="AM5" i="22" s="1"/>
  <c r="AM7" i="13" s="1"/>
  <c r="AK21" i="22"/>
  <c r="AK22" i="22" s="1"/>
  <c r="AK24" i="22" s="1"/>
  <c r="AO143" i="21"/>
  <c r="AO269" i="21"/>
  <c r="AO110" i="21"/>
  <c r="AO195" i="21"/>
  <c r="AO182" i="21"/>
  <c r="AO94" i="21"/>
  <c r="AO231" i="21"/>
  <c r="AO71" i="21" s="1"/>
  <c r="AO135" i="21"/>
  <c r="AO278" i="21"/>
  <c r="AO116" i="21"/>
  <c r="AO220" i="21"/>
  <c r="AO98" i="21"/>
  <c r="AO247" i="21"/>
  <c r="AO101" i="21"/>
  <c r="AK14" i="15"/>
  <c r="AQ8" i="11" s="1"/>
  <c r="AO149" i="21"/>
  <c r="AO258" i="21"/>
  <c r="AO301" i="21"/>
  <c r="AO186" i="21"/>
  <c r="AO213" i="21"/>
  <c r="AO238" i="21"/>
  <c r="AO206" i="21"/>
  <c r="AO270" i="21"/>
  <c r="AO277" i="21"/>
  <c r="AO142" i="21"/>
  <c r="AO188" i="21"/>
  <c r="AO264" i="21"/>
  <c r="AO141" i="21"/>
  <c r="AO133" i="21"/>
  <c r="AO169" i="21"/>
  <c r="AO294" i="21"/>
  <c r="AO167" i="21"/>
  <c r="AO241" i="21"/>
  <c r="AO179" i="21"/>
  <c r="AO175" i="21"/>
  <c r="AK12" i="15"/>
  <c r="AQ7" i="11" s="1"/>
  <c r="AO236" i="21"/>
  <c r="AO308" i="21"/>
  <c r="AO112" i="21"/>
  <c r="AO173" i="21"/>
  <c r="AO263" i="21"/>
  <c r="AO200" i="21"/>
  <c r="AO290" i="21"/>
  <c r="AO128" i="21"/>
  <c r="AO299" i="21"/>
  <c r="AO292" i="21"/>
  <c r="AO126" i="21"/>
  <c r="AO108" i="21"/>
  <c r="AO289" i="21"/>
  <c r="AO291" i="21"/>
  <c r="AO176" i="21"/>
  <c r="AO242" i="21"/>
  <c r="AO168" i="21"/>
  <c r="AO212" i="21"/>
  <c r="AO160" i="21"/>
  <c r="AO192" i="21"/>
  <c r="AO109" i="21"/>
  <c r="AO191" i="21"/>
  <c r="AO256" i="21"/>
  <c r="AO148" i="21"/>
  <c r="AO257" i="21"/>
  <c r="AO249" i="21"/>
  <c r="AO123" i="21"/>
  <c r="AO178" i="21"/>
  <c r="AO226" i="21"/>
  <c r="AO221" i="21"/>
  <c r="AO150" i="21"/>
  <c r="AO207" i="21"/>
  <c r="AO137" i="21"/>
  <c r="AO211" i="21"/>
  <c r="AO121" i="21"/>
  <c r="AO311" i="21"/>
  <c r="AO86" i="21" s="1"/>
  <c r="AO119" i="21"/>
  <c r="AO111" i="21"/>
  <c r="AO276" i="21"/>
  <c r="AO234" i="21"/>
  <c r="AO259" i="21"/>
  <c r="AO281" i="21"/>
  <c r="AO171" i="21"/>
  <c r="AO155" i="21"/>
  <c r="AO287" i="21"/>
  <c r="AO214" i="21"/>
  <c r="AO114" i="21"/>
  <c r="AO105" i="21"/>
  <c r="AO140" i="21"/>
  <c r="AO202" i="21"/>
  <c r="AO250" i="21"/>
  <c r="AO107" i="21"/>
  <c r="AO266" i="21"/>
  <c r="AO115" i="21"/>
  <c r="AO300" i="21"/>
  <c r="AO172" i="21"/>
  <c r="AO151" i="21"/>
  <c r="AO139" i="21"/>
  <c r="AO283" i="21"/>
  <c r="AO113" i="21"/>
  <c r="AO166" i="21"/>
  <c r="AO147" i="21"/>
  <c r="AO129" i="21"/>
  <c r="AO208" i="21"/>
  <c r="AO201" i="21"/>
  <c r="AO261" i="21"/>
  <c r="AO134" i="21"/>
  <c r="AO190" i="21"/>
  <c r="AO273" i="21"/>
  <c r="AO222" i="21"/>
  <c r="AO271" i="21"/>
  <c r="AO219" i="21"/>
  <c r="AO144" i="21"/>
  <c r="AO262" i="21"/>
  <c r="AO210" i="21"/>
  <c r="AO252" i="21"/>
  <c r="AO303" i="21"/>
  <c r="AO246" i="21"/>
  <c r="AO97" i="21"/>
  <c r="AO223" i="21"/>
  <c r="AO235" i="21"/>
  <c r="AO267" i="21"/>
  <c r="AO165" i="21"/>
  <c r="AO162" i="21"/>
  <c r="AO120" i="21"/>
  <c r="AO282" i="21"/>
  <c r="AO203" i="21"/>
  <c r="AO184" i="21"/>
  <c r="AO145" i="21"/>
  <c r="AO228" i="21"/>
  <c r="AO274" i="21"/>
  <c r="AO293" i="21"/>
  <c r="AQ4" i="11"/>
  <c r="AO187" i="21"/>
  <c r="AO296" i="21"/>
  <c r="AO102" i="21"/>
  <c r="AO136" i="21"/>
  <c r="AO153" i="21"/>
  <c r="AO253" i="21"/>
  <c r="AO154" i="21"/>
  <c r="AO245" i="21"/>
  <c r="AO181" i="21"/>
  <c r="AO198" i="21"/>
  <c r="AK10" i="15"/>
  <c r="AQ6" i="11" s="1"/>
  <c r="AK16" i="15"/>
  <c r="AQ9" i="11" s="1"/>
  <c r="AO93" i="21"/>
  <c r="AO130" i="21"/>
  <c r="AO280" i="21"/>
  <c r="AO217" i="21"/>
  <c r="AO304" i="21"/>
  <c r="AO103" i="21"/>
  <c r="AO124" i="21"/>
  <c r="AO295" i="21"/>
  <c r="AO255" i="21"/>
  <c r="AO177" i="21"/>
  <c r="AO146" i="21"/>
  <c r="AO174" i="21"/>
  <c r="AO8" i="21"/>
  <c r="AO17" i="21" s="1"/>
  <c r="AK32" i="15"/>
  <c r="AK33" i="15" s="1"/>
  <c r="AK34" i="15" s="1"/>
  <c r="AK35" i="15" s="1"/>
  <c r="AO118" i="21"/>
  <c r="AO197" i="21"/>
  <c r="AO254" i="21"/>
  <c r="AO183" i="21"/>
  <c r="AO265" i="21"/>
  <c r="AO185" i="21"/>
  <c r="AO138" i="21"/>
  <c r="AO227" i="21"/>
  <c r="AO95" i="21"/>
  <c r="AO127" i="21"/>
  <c r="AO132" i="21"/>
  <c r="AO159" i="21"/>
  <c r="AO122" i="21"/>
  <c r="AO251" i="21"/>
  <c r="AO288" i="21"/>
  <c r="AO237" i="21"/>
  <c r="AO260" i="21"/>
  <c r="AO125" i="21"/>
  <c r="AO307" i="21"/>
  <c r="AO99" i="21"/>
  <c r="AO199" i="21"/>
  <c r="AO180" i="21"/>
  <c r="AO204" i="21"/>
  <c r="AO189" i="21"/>
  <c r="AO302" i="21"/>
  <c r="AO106" i="21"/>
  <c r="AO275" i="21"/>
  <c r="AO96" i="21"/>
  <c r="AO170" i="21"/>
  <c r="AO156" i="21"/>
  <c r="AO196" i="21"/>
  <c r="AO279" i="21"/>
  <c r="AK18" i="15"/>
  <c r="AQ10" i="11" s="1"/>
  <c r="AK8" i="15"/>
  <c r="AQ5" i="11" s="1"/>
  <c r="AK30" i="15"/>
  <c r="AK38" i="15" s="1"/>
  <c r="AK39" i="15" s="1"/>
  <c r="AK40" i="15" s="1"/>
  <c r="AK41" i="15" s="1"/>
  <c r="AK9" i="13"/>
  <c r="AO100" i="21"/>
  <c r="AO163" i="21"/>
  <c r="AO284" i="21"/>
  <c r="AO205" i="21"/>
  <c r="AO117" i="21"/>
  <c r="AO218" i="21"/>
  <c r="AO268" i="21"/>
  <c r="AO104" i="21"/>
  <c r="AO272" i="21"/>
  <c r="AO152" i="21"/>
  <c r="AO209" i="21"/>
  <c r="AO164" i="21"/>
  <c r="AO248" i="21"/>
  <c r="AO131" i="21"/>
  <c r="AQ11" i="21"/>
  <c r="AQ34" i="21"/>
  <c r="AM26" i="15"/>
  <c r="AM27" i="15"/>
  <c r="AS9" i="11"/>
  <c r="AS28" i="11" s="1"/>
  <c r="AM39" i="15"/>
  <c r="AM40" i="15" s="1"/>
  <c r="AM41" i="15" s="1"/>
  <c r="AM33" i="15"/>
  <c r="AM34" i="15" s="1"/>
  <c r="AM35" i="15" s="1"/>
  <c r="AQ78" i="21" l="1"/>
  <c r="AJ14" i="15"/>
  <c r="AP8" i="11" s="1"/>
  <c r="AS21" i="23"/>
  <c r="AM31" i="24"/>
  <c r="M81" i="24"/>
  <c r="AS30" i="23"/>
  <c r="AJ16" i="15"/>
  <c r="AP9" i="11" s="1"/>
  <c r="AJ12" i="15"/>
  <c r="AP7" i="11" s="1"/>
  <c r="BA16" i="13"/>
  <c r="BA17" i="13" s="1"/>
  <c r="BA18" i="13" s="1"/>
  <c r="BA14" i="13"/>
  <c r="BA6" i="18"/>
  <c r="BF51" i="25"/>
  <c r="BF52" i="25" s="1"/>
  <c r="BF53" i="25" s="1"/>
  <c r="BF55" i="25" s="1"/>
  <c r="BF56" i="25" s="1"/>
  <c r="BF98" i="25"/>
  <c r="BF101" i="25" s="1"/>
  <c r="BF12" i="25" s="1"/>
  <c r="BF73" i="25"/>
  <c r="BF74" i="25" s="1"/>
  <c r="BF75" i="25" s="1"/>
  <c r="BF77" i="25" s="1"/>
  <c r="BF78" i="25" s="1"/>
  <c r="AN190" i="21"/>
  <c r="AN148" i="21"/>
  <c r="AN214" i="21"/>
  <c r="AQ17" i="21"/>
  <c r="AN102" i="21"/>
  <c r="AN152" i="21"/>
  <c r="AN146" i="21"/>
  <c r="AN186" i="21"/>
  <c r="AN235" i="21"/>
  <c r="AN202" i="21"/>
  <c r="AN217" i="21"/>
  <c r="AN302" i="21"/>
  <c r="AN199" i="21"/>
  <c r="AN234" i="21"/>
  <c r="AN122" i="21"/>
  <c r="AN238" i="21"/>
  <c r="AN134" i="21"/>
  <c r="AN110" i="21"/>
  <c r="AN149" i="21"/>
  <c r="AN270" i="21"/>
  <c r="AN208" i="21"/>
  <c r="AN291" i="21"/>
  <c r="AN293" i="21"/>
  <c r="AN227" i="21"/>
  <c r="AN155" i="21"/>
  <c r="AN111" i="21"/>
  <c r="AN8" i="21"/>
  <c r="AN11" i="21" s="1"/>
  <c r="AN273" i="21"/>
  <c r="AN278" i="21"/>
  <c r="AN183" i="21"/>
  <c r="AN129" i="21"/>
  <c r="AN237" i="21"/>
  <c r="AN187" i="21"/>
  <c r="AN289" i="21"/>
  <c r="AN113" i="21"/>
  <c r="AN176" i="21"/>
  <c r="AN307" i="21"/>
  <c r="AN206" i="21"/>
  <c r="AN282" i="21"/>
  <c r="AN126" i="21"/>
  <c r="AN173" i="21"/>
  <c r="AN196" i="21"/>
  <c r="AN125" i="21"/>
  <c r="AN263" i="21"/>
  <c r="AN256" i="21"/>
  <c r="AN252" i="21"/>
  <c r="AN308" i="21"/>
  <c r="AN144" i="21"/>
  <c r="AN251" i="21"/>
  <c r="AN123" i="21"/>
  <c r="AN95" i="21"/>
  <c r="AN221" i="21"/>
  <c r="AN101" i="21"/>
  <c r="AN266" i="21"/>
  <c r="AN281" i="21"/>
  <c r="AN304" i="21"/>
  <c r="AN128" i="21"/>
  <c r="AN130" i="21"/>
  <c r="AN261" i="21"/>
  <c r="AN250" i="21"/>
  <c r="AN107" i="21"/>
  <c r="AN260" i="21"/>
  <c r="AN117" i="21"/>
  <c r="AN109" i="21"/>
  <c r="AN153" i="21"/>
  <c r="AN264" i="21"/>
  <c r="AN169" i="21"/>
  <c r="AN136" i="21"/>
  <c r="AN124" i="21"/>
  <c r="AN154" i="21"/>
  <c r="AN184" i="21"/>
  <c r="AN210" i="21"/>
  <c r="AN180" i="21"/>
  <c r="AN280" i="21"/>
  <c r="AN150" i="21"/>
  <c r="AN182" i="21"/>
  <c r="AN236" i="21"/>
  <c r="AN274" i="21"/>
  <c r="AN197" i="21"/>
  <c r="AN258" i="21"/>
  <c r="AN165" i="21"/>
  <c r="AN246" i="21"/>
  <c r="AN300" i="21"/>
  <c r="AN185" i="21"/>
  <c r="AN248" i="21"/>
  <c r="AN226" i="21"/>
  <c r="AN231" i="21"/>
  <c r="AN71" i="21" s="1"/>
  <c r="AN156" i="21"/>
  <c r="AN220" i="21"/>
  <c r="AN223" i="21"/>
  <c r="AN179" i="21"/>
  <c r="AN268" i="21"/>
  <c r="AN201" i="21"/>
  <c r="AN174" i="21"/>
  <c r="AN257" i="21"/>
  <c r="AN142" i="21"/>
  <c r="AN213" i="21"/>
  <c r="AN170" i="21"/>
  <c r="AN161" i="21"/>
  <c r="AN205" i="21"/>
  <c r="AN219" i="21"/>
  <c r="AN259" i="21"/>
  <c r="AN120" i="21"/>
  <c r="AN137" i="21"/>
  <c r="AN167" i="21"/>
  <c r="AN98" i="21"/>
  <c r="AN115" i="21"/>
  <c r="AN133" i="21"/>
  <c r="AN141" i="21"/>
  <c r="AN139" i="21"/>
  <c r="AN272" i="21"/>
  <c r="AM33" i="24"/>
  <c r="AM34" i="24"/>
  <c r="AM35" i="24" s="1"/>
  <c r="AM36" i="24" s="1"/>
  <c r="AM37" i="24" s="1"/>
  <c r="AN108" i="21"/>
  <c r="AN265" i="21"/>
  <c r="AN127" i="21"/>
  <c r="AN296" i="21"/>
  <c r="AN178" i="21"/>
  <c r="AN195" i="21"/>
  <c r="AN198" i="21"/>
  <c r="AN121" i="21"/>
  <c r="AN242" i="21"/>
  <c r="G82" i="24"/>
  <c r="G87" i="24" s="1"/>
  <c r="G89" i="24" s="1"/>
  <c r="G90" i="24" s="1"/>
  <c r="G91" i="24" s="1"/>
  <c r="G92" i="24" s="1"/>
  <c r="G93" i="24" s="1"/>
  <c r="G94" i="24" s="1"/>
  <c r="G95" i="24" s="1"/>
  <c r="G96" i="24" s="1"/>
  <c r="G99" i="24" s="1"/>
  <c r="G101" i="24" s="1"/>
  <c r="AN119" i="21"/>
  <c r="AN200" i="21"/>
  <c r="AN132" i="21"/>
  <c r="AN275" i="21"/>
  <c r="AN192" i="21"/>
  <c r="AN191" i="21"/>
  <c r="AN207" i="21"/>
  <c r="AN106" i="21"/>
  <c r="AN172" i="21"/>
  <c r="AN114" i="21"/>
  <c r="AN301" i="21"/>
  <c r="AN177" i="21"/>
  <c r="AN189" i="21"/>
  <c r="AN138" i="21"/>
  <c r="AN164" i="21"/>
  <c r="AN160" i="21"/>
  <c r="AN147" i="21"/>
  <c r="AN94" i="21"/>
  <c r="AJ8" i="15"/>
  <c r="AP5" i="11" s="1"/>
  <c r="AN284" i="21"/>
  <c r="AN295" i="21"/>
  <c r="AN218" i="21"/>
  <c r="AN228" i="21"/>
  <c r="AN93" i="21"/>
  <c r="AN241" i="21"/>
  <c r="AN96" i="21"/>
  <c r="AN290" i="21"/>
  <c r="AN269" i="21"/>
  <c r="AJ9" i="13"/>
  <c r="AV42" i="24"/>
  <c r="AX14" i="15"/>
  <c r="BD8" i="11" s="1"/>
  <c r="AZ28" i="14"/>
  <c r="AZ29" i="14" s="1"/>
  <c r="AZ30" i="14" s="1"/>
  <c r="AZ31" i="14" s="1"/>
  <c r="AZ12" i="13" s="1"/>
  <c r="AX61" i="14"/>
  <c r="AX64" i="14" s="1"/>
  <c r="AX65" i="14" s="1"/>
  <c r="AN99" i="21"/>
  <c r="AN277" i="21"/>
  <c r="AN171" i="21"/>
  <c r="AN145" i="21"/>
  <c r="AN140" i="21"/>
  <c r="AN211" i="21"/>
  <c r="AN131" i="21"/>
  <c r="AN209" i="21"/>
  <c r="AN163" i="21"/>
  <c r="AN104" i="21"/>
  <c r="AZ4" i="24"/>
  <c r="AJ30" i="15"/>
  <c r="AJ38" i="15" s="1"/>
  <c r="AJ39" i="15" s="1"/>
  <c r="AJ40" i="15" s="1"/>
  <c r="AJ41" i="15" s="1"/>
  <c r="AN212" i="21"/>
  <c r="AN254" i="21"/>
  <c r="AN166" i="21"/>
  <c r="AN168" i="21"/>
  <c r="AN143" i="21"/>
  <c r="AN267" i="21"/>
  <c r="AN181" i="21"/>
  <c r="AN103" i="21"/>
  <c r="AN245" i="21"/>
  <c r="AN222" i="21"/>
  <c r="AN249" i="21"/>
  <c r="AQ69" i="21"/>
  <c r="AN112" i="21"/>
  <c r="AN287" i="21"/>
  <c r="AN247" i="21"/>
  <c r="AN151" i="21"/>
  <c r="AN100" i="21"/>
  <c r="AN283" i="21"/>
  <c r="AN271" i="21"/>
  <c r="AN253" i="21"/>
  <c r="AN162" i="21"/>
  <c r="AN288" i="21"/>
  <c r="AN292" i="21"/>
  <c r="AJ10" i="15"/>
  <c r="AP6" i="11" s="1"/>
  <c r="AN311" i="21"/>
  <c r="AN86" i="21" s="1"/>
  <c r="AN97" i="21"/>
  <c r="AN159" i="21"/>
  <c r="AN276" i="21"/>
  <c r="AN175" i="21"/>
  <c r="AN118" i="21"/>
  <c r="AN204" i="21"/>
  <c r="AN105" i="21"/>
  <c r="AN203" i="21"/>
  <c r="AN294" i="21"/>
  <c r="AJ20" i="15"/>
  <c r="AP11" i="11" s="1"/>
  <c r="J85" i="24"/>
  <c r="J89" i="24" s="1"/>
  <c r="J90" i="24" s="1"/>
  <c r="J91" i="24" s="1"/>
  <c r="J92" i="24" s="1"/>
  <c r="J93" i="24" s="1"/>
  <c r="J94" i="24" s="1"/>
  <c r="J95" i="24" s="1"/>
  <c r="J96" i="24" s="1"/>
  <c r="J99" i="24" s="1"/>
  <c r="J101" i="24" s="1"/>
  <c r="AK61" i="14"/>
  <c r="AK64" i="14" s="1"/>
  <c r="AK65" i="14" s="1"/>
  <c r="AN255" i="21"/>
  <c r="AN188" i="21"/>
  <c r="AN135" i="21"/>
  <c r="AN279" i="21"/>
  <c r="AJ18" i="15"/>
  <c r="AP10" i="11" s="1"/>
  <c r="AN262" i="21"/>
  <c r="AN303" i="21"/>
  <c r="AN116" i="21"/>
  <c r="AJ32" i="15"/>
  <c r="AJ33" i="15" s="1"/>
  <c r="AJ34" i="15" s="1"/>
  <c r="AJ35" i="15" s="1"/>
  <c r="BD12" i="14"/>
  <c r="AQ70" i="21"/>
  <c r="AQ84" i="21"/>
  <c r="AQ83" i="21"/>
  <c r="AQ85" i="21"/>
  <c r="AQ77" i="21"/>
  <c r="AP124" i="11"/>
  <c r="AQ66" i="21"/>
  <c r="AQ82" i="21"/>
  <c r="AQ68" i="21"/>
  <c r="AQ67" i="21"/>
  <c r="AZ70" i="14"/>
  <c r="AZ85" i="14" s="1"/>
  <c r="AZ52" i="14"/>
  <c r="AZ53" i="14" s="1"/>
  <c r="BA52" i="14"/>
  <c r="BA53" i="14" s="1"/>
  <c r="AP87" i="11"/>
  <c r="AM61" i="14"/>
  <c r="AM64" i="14" s="1"/>
  <c r="AM65" i="14" s="1"/>
  <c r="AJ58" i="14"/>
  <c r="AJ59" i="14" s="1"/>
  <c r="AJ60" i="14" s="1"/>
  <c r="AJ62" i="14" s="1"/>
  <c r="AJ63" i="14" s="1"/>
  <c r="AY58" i="14"/>
  <c r="AY59" i="14" s="1"/>
  <c r="AY60" i="14" s="1"/>
  <c r="AA87" i="24"/>
  <c r="AA89" i="24" s="1"/>
  <c r="AA90" i="24" s="1"/>
  <c r="AA91" i="24" s="1"/>
  <c r="AA92" i="24" s="1"/>
  <c r="AA93" i="24" s="1"/>
  <c r="AA94" i="24" s="1"/>
  <c r="AA95" i="24" s="1"/>
  <c r="AA96" i="24" s="1"/>
  <c r="AA99" i="24" s="1"/>
  <c r="AA101" i="24" s="1"/>
  <c r="Z91" i="24"/>
  <c r="Z92" i="24" s="1"/>
  <c r="Z93" i="24" s="1"/>
  <c r="Z94" i="24" s="1"/>
  <c r="Z95" i="24" s="1"/>
  <c r="Z96" i="24" s="1"/>
  <c r="Z99" i="24" s="1"/>
  <c r="Z101" i="24" s="1"/>
  <c r="AV111" i="14"/>
  <c r="AV113" i="14" s="1"/>
  <c r="AV115" i="14" s="1"/>
  <c r="AZ89" i="14"/>
  <c r="AW101" i="14"/>
  <c r="AW105" i="14" s="1"/>
  <c r="BA114" i="14"/>
  <c r="BA87" i="14"/>
  <c r="BA88" i="14" s="1"/>
  <c r="BA89" i="14" s="1"/>
  <c r="AJ96" i="14"/>
  <c r="AJ97" i="14" s="1"/>
  <c r="AJ101" i="14" s="1"/>
  <c r="AJ105" i="14" s="1"/>
  <c r="AX92" i="14"/>
  <c r="AX91" i="14"/>
  <c r="AW99" i="14"/>
  <c r="AW102" i="14" s="1"/>
  <c r="AW106" i="14" s="1"/>
  <c r="Y89" i="24"/>
  <c r="Y90" i="24" s="1"/>
  <c r="Y91" i="24" s="1"/>
  <c r="Y92" i="24" s="1"/>
  <c r="Y93" i="24" s="1"/>
  <c r="AI87" i="24"/>
  <c r="AI85" i="24"/>
  <c r="AY93" i="14"/>
  <c r="AY94" i="14"/>
  <c r="AY95" i="14" s="1"/>
  <c r="AZ92" i="14"/>
  <c r="AZ91" i="14"/>
  <c r="AX16" i="15"/>
  <c r="BD9" i="11" s="1"/>
  <c r="AX12" i="15"/>
  <c r="BD7" i="11" s="1"/>
  <c r="AX8" i="15"/>
  <c r="BD5" i="11" s="1"/>
  <c r="AX18" i="15"/>
  <c r="BD10" i="11" s="1"/>
  <c r="AX30" i="15"/>
  <c r="AX38" i="15" s="1"/>
  <c r="AX39" i="15" s="1"/>
  <c r="AX40" i="15" s="1"/>
  <c r="AX41" i="15" s="1"/>
  <c r="AX10" i="15"/>
  <c r="BD6" i="11" s="1"/>
  <c r="BD4" i="11"/>
  <c r="AX32" i="15"/>
  <c r="AX33" i="15" s="1"/>
  <c r="AX34" i="15" s="1"/>
  <c r="AX20" i="15"/>
  <c r="BD11" i="11" s="1"/>
  <c r="AH87" i="24"/>
  <c r="AH89" i="24" s="1"/>
  <c r="AH90" i="24" s="1"/>
  <c r="AH91" i="24" s="1"/>
  <c r="AH92" i="24" s="1"/>
  <c r="AH93" i="24" s="1"/>
  <c r="AH94" i="24" s="1"/>
  <c r="AH95" i="24" s="1"/>
  <c r="AH96" i="24" s="1"/>
  <c r="AH99" i="24" s="1"/>
  <c r="AH101" i="24" s="1"/>
  <c r="AF85" i="24"/>
  <c r="AF87" i="24"/>
  <c r="BD3" i="21"/>
  <c r="BD7" i="21" s="1"/>
  <c r="BD296" i="21" s="1"/>
  <c r="AZ6" i="13"/>
  <c r="BF3" i="11" s="1"/>
  <c r="AJ31" i="24"/>
  <c r="AB87" i="24"/>
  <c r="AB89" i="24" s="1"/>
  <c r="AB90" i="24" s="1"/>
  <c r="AB91" i="24" s="1"/>
  <c r="AB92" i="24" s="1"/>
  <c r="AB93" i="24" s="1"/>
  <c r="AR32" i="23"/>
  <c r="AR33" i="23" s="1"/>
  <c r="AW55" i="21"/>
  <c r="AW56" i="21" s="1"/>
  <c r="BG89" i="24"/>
  <c r="BG90" i="24" s="1"/>
  <c r="BG91" i="24" s="1"/>
  <c r="BG92" i="24" s="1"/>
  <c r="BG93" i="24" s="1"/>
  <c r="BB77" i="14"/>
  <c r="BB76" i="14"/>
  <c r="BB79" i="14" s="1"/>
  <c r="BB81" i="14" s="1"/>
  <c r="BB78" i="14"/>
  <c r="AY126" i="23"/>
  <c r="AW169" i="23"/>
  <c r="AW170" i="23" s="1"/>
  <c r="AW172" i="23" s="1"/>
  <c r="AT10" i="23"/>
  <c r="AD85" i="24"/>
  <c r="AD89" i="24" s="1"/>
  <c r="AD90" i="24" s="1"/>
  <c r="AD91" i="24" s="1"/>
  <c r="AD92" i="24" s="1"/>
  <c r="AD93" i="24" s="1"/>
  <c r="AD94" i="24" s="1"/>
  <c r="AD95" i="24" s="1"/>
  <c r="AD96" i="24" s="1"/>
  <c r="AN17" i="21"/>
  <c r="BD69" i="14"/>
  <c r="BD11" i="14"/>
  <c r="AJ20" i="22"/>
  <c r="AJ24" i="22" s="1"/>
  <c r="AJ5" i="22" s="1"/>
  <c r="AJ7" i="13" s="1"/>
  <c r="AJ60" i="23"/>
  <c r="AJ61" i="23" s="1"/>
  <c r="AJ65" i="23" s="1"/>
  <c r="BC72" i="14"/>
  <c r="BB14" i="14"/>
  <c r="BB25" i="14" s="1"/>
  <c r="BB71" i="14"/>
  <c r="BA4" i="24"/>
  <c r="BA70" i="14"/>
  <c r="BA85" i="14" s="1"/>
  <c r="AJ33" i="24"/>
  <c r="AJ34" i="24"/>
  <c r="AJ35" i="24" s="1"/>
  <c r="AJ36" i="24" s="1"/>
  <c r="AJ37" i="24" s="1"/>
  <c r="AJ168" i="23"/>
  <c r="AJ167" i="23"/>
  <c r="AJ166" i="23"/>
  <c r="AJ164" i="23"/>
  <c r="AJ163" i="23"/>
  <c r="S97" i="24"/>
  <c r="AG89" i="24"/>
  <c r="AG90" i="24" s="1"/>
  <c r="AG91" i="24" s="1"/>
  <c r="AG92" i="24" s="1"/>
  <c r="AG93" i="24" s="1"/>
  <c r="AY124" i="23"/>
  <c r="AY125" i="23" s="1"/>
  <c r="AY132" i="23" s="1"/>
  <c r="AJ96" i="23"/>
  <c r="AJ95" i="23"/>
  <c r="AJ97" i="23"/>
  <c r="AJ129" i="23"/>
  <c r="AJ130" i="23"/>
  <c r="AJ92" i="23"/>
  <c r="AJ93" i="23"/>
  <c r="AJ134" i="23"/>
  <c r="AJ132" i="23"/>
  <c r="AJ133" i="23"/>
  <c r="X87" i="24"/>
  <c r="X89" i="24" s="1"/>
  <c r="X90" i="24" s="1"/>
  <c r="X91" i="24" s="1"/>
  <c r="X92" i="24" s="1"/>
  <c r="X93" i="24" s="1"/>
  <c r="AV172" i="23"/>
  <c r="AV176" i="23" s="1"/>
  <c r="AV178" i="23" s="1"/>
  <c r="AV12" i="23" s="1"/>
  <c r="AS32" i="23"/>
  <c r="AQ70" i="24"/>
  <c r="AQ71" i="24" s="1"/>
  <c r="AW138" i="23"/>
  <c r="AW142" i="23" s="1"/>
  <c r="AW144" i="23" s="1"/>
  <c r="AW9" i="23" s="1"/>
  <c r="AW63" i="23"/>
  <c r="AW67" i="23" s="1"/>
  <c r="AW69" i="23" s="1"/>
  <c r="AU110" i="23"/>
  <c r="AZ53" i="23"/>
  <c r="AZ55" i="23" s="1"/>
  <c r="AU11" i="23"/>
  <c r="M87" i="24"/>
  <c r="AE96" i="24"/>
  <c r="AE99" i="24" s="1"/>
  <c r="AE101" i="24" s="1"/>
  <c r="M85" i="24"/>
  <c r="AX133" i="23"/>
  <c r="AQ32" i="23"/>
  <c r="AQ33" i="23" s="1"/>
  <c r="AX134" i="23"/>
  <c r="AZ51" i="23"/>
  <c r="AZ59" i="23" s="1"/>
  <c r="AU176" i="23"/>
  <c r="AU178" i="23" s="1"/>
  <c r="AU12" i="23" s="1"/>
  <c r="I80" i="24"/>
  <c r="I82" i="24" s="1"/>
  <c r="AP89" i="24"/>
  <c r="AP90" i="24" s="1"/>
  <c r="AP91" i="24" s="1"/>
  <c r="AP92" i="24" s="1"/>
  <c r="AP93" i="24" s="1"/>
  <c r="AP94" i="24" s="1"/>
  <c r="AP95" i="24" s="1"/>
  <c r="AP96" i="24" s="1"/>
  <c r="AP99" i="24" s="1"/>
  <c r="AP101" i="24" s="1"/>
  <c r="AY162" i="23"/>
  <c r="AY164" i="23" s="1"/>
  <c r="BA79" i="21"/>
  <c r="AY158" i="23"/>
  <c r="AY159" i="23" s="1"/>
  <c r="AY168" i="23" s="1"/>
  <c r="AX164" i="23"/>
  <c r="AW101" i="23"/>
  <c r="AW105" i="23" s="1"/>
  <c r="AW107" i="23" s="1"/>
  <c r="W97" i="24"/>
  <c r="W103" i="24" s="1"/>
  <c r="W10" i="24" s="1"/>
  <c r="AY194" i="23"/>
  <c r="AX60" i="23"/>
  <c r="AX61" i="23" s="1"/>
  <c r="AX63" i="23" s="1"/>
  <c r="I83" i="24"/>
  <c r="I85" i="24" s="1"/>
  <c r="AX166" i="23"/>
  <c r="AX169" i="23" s="1"/>
  <c r="AX170" i="23" s="1"/>
  <c r="AX172" i="23" s="1"/>
  <c r="BA4" i="13"/>
  <c r="BA6" i="13" s="1"/>
  <c r="BG3" i="11" s="1"/>
  <c r="AZ190" i="23"/>
  <c r="AZ191" i="23" s="1"/>
  <c r="AZ192" i="23" s="1"/>
  <c r="AZ196" i="23" s="1"/>
  <c r="AZ198" i="23" s="1"/>
  <c r="AV11" i="23"/>
  <c r="BA28" i="14"/>
  <c r="BA29" i="14" s="1"/>
  <c r="BA30" i="14" s="1"/>
  <c r="BA31" i="14" s="1"/>
  <c r="BA12" i="13" s="1"/>
  <c r="AZ157" i="23"/>
  <c r="AZ158" i="23" s="1"/>
  <c r="AZ159" i="23" s="1"/>
  <c r="AZ123" i="23"/>
  <c r="AZ124" i="23" s="1"/>
  <c r="AZ125" i="23" s="1"/>
  <c r="BD9" i="14"/>
  <c r="BD6" i="14"/>
  <c r="BD73" i="14" s="1"/>
  <c r="BD8" i="14"/>
  <c r="BD5" i="14"/>
  <c r="BD72" i="14" s="1"/>
  <c r="BD7" i="14"/>
  <c r="BD74" i="14" s="1"/>
  <c r="AX92" i="23"/>
  <c r="AX93" i="23"/>
  <c r="AV142" i="23"/>
  <c r="AV144" i="23" s="1"/>
  <c r="AV9" i="23" s="1"/>
  <c r="BC17" i="14"/>
  <c r="BC16" i="14"/>
  <c r="BC18" i="14" s="1"/>
  <c r="BC19" i="14" s="1"/>
  <c r="BC21" i="14" s="1"/>
  <c r="AZ86" i="23"/>
  <c r="AY130" i="23"/>
  <c r="AY129" i="23"/>
  <c r="AY91" i="23"/>
  <c r="AY89" i="23"/>
  <c r="AY87" i="23"/>
  <c r="AY88" i="23" s="1"/>
  <c r="AY59" i="23"/>
  <c r="AY58" i="23"/>
  <c r="AY57" i="23"/>
  <c r="AY55" i="23"/>
  <c r="AY54" i="23"/>
  <c r="AV103" i="23"/>
  <c r="AV101" i="23"/>
  <c r="AX97" i="23"/>
  <c r="AX96" i="23"/>
  <c r="AX95" i="23"/>
  <c r="AZ58" i="23"/>
  <c r="AZ57" i="23"/>
  <c r="AZ23" i="24"/>
  <c r="AN85" i="24"/>
  <c r="AO79" i="24"/>
  <c r="AO80" i="24" s="1"/>
  <c r="AO82" i="24" s="1"/>
  <c r="AZ29" i="24"/>
  <c r="AR53" i="24"/>
  <c r="AR65" i="24" s="1"/>
  <c r="BC99" i="11"/>
  <c r="AY23" i="24"/>
  <c r="AY21" i="22"/>
  <c r="AY22" i="22" s="1"/>
  <c r="AY24" i="22" s="1"/>
  <c r="AY5" i="22" s="1"/>
  <c r="AY7" i="13" s="1"/>
  <c r="AV44" i="24"/>
  <c r="AV47" i="24" s="1"/>
  <c r="AV48" i="24" s="1"/>
  <c r="AV45" i="24"/>
  <c r="BC80" i="11"/>
  <c r="AS51" i="24"/>
  <c r="AS49" i="24"/>
  <c r="BB44" i="14"/>
  <c r="BB13" i="13" s="1"/>
  <c r="BC5" i="23"/>
  <c r="BC6" i="24"/>
  <c r="BC64" i="11"/>
  <c r="BA72" i="21"/>
  <c r="BA74" i="21" s="1"/>
  <c r="BA14" i="24"/>
  <c r="BA15" i="24" s="1"/>
  <c r="BA18" i="24" s="1"/>
  <c r="BC4" i="23"/>
  <c r="BC5" i="24"/>
  <c r="BC138" i="11"/>
  <c r="BB38" i="23"/>
  <c r="BB40" i="23" s="1"/>
  <c r="BB181" i="23"/>
  <c r="BB113" i="23"/>
  <c r="BB42" i="23"/>
  <c r="BB43" i="23"/>
  <c r="BB76" i="23"/>
  <c r="BB147" i="23"/>
  <c r="BB41" i="23"/>
  <c r="BC40" i="11"/>
  <c r="BE3" i="24"/>
  <c r="BE3" i="23"/>
  <c r="BC86" i="11"/>
  <c r="AX33" i="24"/>
  <c r="AX34" i="24"/>
  <c r="AX35" i="24" s="1"/>
  <c r="AX36" i="24" s="1"/>
  <c r="AX37" i="24" s="1"/>
  <c r="BC131" i="11"/>
  <c r="BB13" i="24"/>
  <c r="BB12" i="24"/>
  <c r="AX31" i="24"/>
  <c r="BC36" i="11"/>
  <c r="BA48" i="23"/>
  <c r="BB183" i="23"/>
  <c r="BB185" i="23" s="1"/>
  <c r="BB186" i="23" s="1"/>
  <c r="BB184" i="23"/>
  <c r="BA189" i="23"/>
  <c r="BC104" i="11"/>
  <c r="BA118" i="23"/>
  <c r="BA114" i="23"/>
  <c r="BA115" i="23" s="1"/>
  <c r="BA117" i="23"/>
  <c r="BA116" i="23"/>
  <c r="AW38" i="24"/>
  <c r="AU42" i="24"/>
  <c r="AU41" i="24"/>
  <c r="AU43" i="24" s="1"/>
  <c r="BC128" i="11"/>
  <c r="AT49" i="24"/>
  <c r="AT51" i="24"/>
  <c r="BA79" i="23"/>
  <c r="BA77" i="23"/>
  <c r="BA78" i="23" s="1"/>
  <c r="BA80" i="23"/>
  <c r="BA81" i="23"/>
  <c r="BC33" i="11"/>
  <c r="AY29" i="24"/>
  <c r="AY32" i="24"/>
  <c r="AW41" i="15"/>
  <c r="BC129" i="11"/>
  <c r="BC7" i="24"/>
  <c r="BC6" i="23"/>
  <c r="BC101" i="11"/>
  <c r="BA152" i="23"/>
  <c r="BA150" i="23"/>
  <c r="BA151" i="23"/>
  <c r="BA148" i="23"/>
  <c r="BA149" i="23" s="1"/>
  <c r="AQ67" i="24"/>
  <c r="AQ68" i="24" s="1"/>
  <c r="AQ62" i="24"/>
  <c r="AQ9" i="24" s="1"/>
  <c r="AR55" i="24"/>
  <c r="AR56" i="24" s="1"/>
  <c r="AR58" i="24" s="1"/>
  <c r="AZ32" i="22"/>
  <c r="AZ36" i="22" s="1"/>
  <c r="BC74" i="11"/>
  <c r="BC49" i="11"/>
  <c r="BC54" i="11"/>
  <c r="AZ34" i="24"/>
  <c r="AZ35" i="24" s="1"/>
  <c r="AZ33" i="24"/>
  <c r="AQ60" i="24"/>
  <c r="AN82" i="24"/>
  <c r="AN87" i="24" s="1"/>
  <c r="L94" i="24"/>
  <c r="L95" i="24" s="1"/>
  <c r="L96" i="24" s="1"/>
  <c r="L99" i="24" s="1"/>
  <c r="L101" i="24" s="1"/>
  <c r="AC94" i="24"/>
  <c r="AC95" i="24" s="1"/>
  <c r="AC96" i="24" s="1"/>
  <c r="AC99" i="24" s="1"/>
  <c r="AC101" i="24" s="1"/>
  <c r="K94" i="24"/>
  <c r="K95" i="24" s="1"/>
  <c r="K96" i="24" s="1"/>
  <c r="N94" i="24"/>
  <c r="N95" i="24" s="1"/>
  <c r="N96" i="24" s="1"/>
  <c r="N99" i="24" s="1"/>
  <c r="N101" i="24" s="1"/>
  <c r="H97" i="24"/>
  <c r="H103" i="24" s="1"/>
  <c r="H10" i="24" s="1"/>
  <c r="AK90" i="24"/>
  <c r="AK91" i="24" s="1"/>
  <c r="AK92" i="24" s="1"/>
  <c r="AK93" i="24" s="1"/>
  <c r="O85" i="24"/>
  <c r="O87" i="24"/>
  <c r="E94" i="24"/>
  <c r="E95" i="24" s="1"/>
  <c r="AW50" i="21"/>
  <c r="BA25" i="21"/>
  <c r="BA26" i="21" s="1"/>
  <c r="BB13" i="11"/>
  <c r="BB15" i="11" s="1"/>
  <c r="AV23" i="15" s="1"/>
  <c r="AV44" i="15" s="1"/>
  <c r="BB34" i="21"/>
  <c r="BB17" i="21"/>
  <c r="BB14" i="21"/>
  <c r="BB11" i="21"/>
  <c r="AZ28" i="21"/>
  <c r="AZ31" i="21" s="1"/>
  <c r="AZ26" i="21"/>
  <c r="AZ35" i="21"/>
  <c r="AZ36" i="21" s="1"/>
  <c r="BB49" i="14"/>
  <c r="BB50" i="14" s="1"/>
  <c r="AZ20" i="15"/>
  <c r="BF11" i="11" s="1"/>
  <c r="AZ10" i="15"/>
  <c r="BF6" i="11" s="1"/>
  <c r="AZ32" i="15"/>
  <c r="AZ33" i="15" s="1"/>
  <c r="AZ34" i="15" s="1"/>
  <c r="AZ35" i="15" s="1"/>
  <c r="AZ14" i="15"/>
  <c r="BF8" i="11" s="1"/>
  <c r="AZ18" i="15"/>
  <c r="BF10" i="11" s="1"/>
  <c r="AZ30" i="15"/>
  <c r="AZ38" i="15" s="1"/>
  <c r="AZ39" i="15" s="1"/>
  <c r="AZ40" i="15" s="1"/>
  <c r="AZ41" i="15" s="1"/>
  <c r="AZ8" i="15"/>
  <c r="BF5" i="11" s="1"/>
  <c r="AZ12" i="15"/>
  <c r="BF7" i="11" s="1"/>
  <c r="BF4" i="11"/>
  <c r="AZ9" i="13"/>
  <c r="AZ16" i="15"/>
  <c r="AZ15" i="22"/>
  <c r="BC48" i="14"/>
  <c r="BB84" i="21"/>
  <c r="BB19" i="18"/>
  <c r="BB21" i="18" s="1"/>
  <c r="BB18" i="18"/>
  <c r="BB20" i="18" s="1"/>
  <c r="BA31" i="21"/>
  <c r="BC94" i="11"/>
  <c r="BC73" i="11"/>
  <c r="BC123" i="11"/>
  <c r="BC114" i="11"/>
  <c r="BC136" i="11"/>
  <c r="BC84" i="11"/>
  <c r="BC68" i="11"/>
  <c r="BC100" i="11"/>
  <c r="BC62" i="11"/>
  <c r="BC26" i="11"/>
  <c r="BC20" i="11"/>
  <c r="BC38" i="11"/>
  <c r="BA17" i="22"/>
  <c r="BA16" i="22"/>
  <c r="BC47" i="14"/>
  <c r="BC110" i="11"/>
  <c r="BC116" i="11"/>
  <c r="BC76" i="11"/>
  <c r="BC55" i="11"/>
  <c r="BC66" i="11"/>
  <c r="BC121" i="11"/>
  <c r="BC122" i="11"/>
  <c r="AX49" i="21"/>
  <c r="AX51" i="21" s="1"/>
  <c r="BD4" i="18"/>
  <c r="BD7" i="18"/>
  <c r="BD5" i="18"/>
  <c r="BB77" i="21"/>
  <c r="BC3" i="22"/>
  <c r="BC42" i="14"/>
  <c r="BC36" i="14"/>
  <c r="BC133" i="11"/>
  <c r="BC77" i="11"/>
  <c r="BC91" i="11"/>
  <c r="BC37" i="11"/>
  <c r="BC52" i="11"/>
  <c r="BC21" i="11"/>
  <c r="BC39" i="11"/>
  <c r="AX24" i="22"/>
  <c r="AX5" i="22" s="1"/>
  <c r="AX7" i="13" s="1"/>
  <c r="BB9" i="22"/>
  <c r="BB27" i="22"/>
  <c r="BB7" i="22"/>
  <c r="BB8" i="22"/>
  <c r="BB28" i="22"/>
  <c r="BB29" i="22"/>
  <c r="BB30" i="22" s="1"/>
  <c r="BB10" i="22"/>
  <c r="BC89" i="11"/>
  <c r="BC60" i="11"/>
  <c r="BC115" i="11"/>
  <c r="BC51" i="11"/>
  <c r="BC72" i="11"/>
  <c r="BC57" i="11"/>
  <c r="BC46" i="11"/>
  <c r="BC120" i="11"/>
  <c r="AX55" i="21"/>
  <c r="AX56" i="21" s="1"/>
  <c r="BB66" i="21"/>
  <c r="BB82" i="21"/>
  <c r="BC83" i="11"/>
  <c r="BC75" i="11"/>
  <c r="BC28" i="11"/>
  <c r="BC44" i="11"/>
  <c r="BC95" i="11"/>
  <c r="BC124" i="11"/>
  <c r="BC43" i="11"/>
  <c r="BC102" i="11"/>
  <c r="BB69" i="21"/>
  <c r="BB78" i="21"/>
  <c r="BA31" i="22"/>
  <c r="BA33" i="22" s="1"/>
  <c r="BA34" i="22" s="1"/>
  <c r="AY4" i="21"/>
  <c r="AU45" i="15"/>
  <c r="AU46" i="15" s="1"/>
  <c r="AU47" i="15" s="1"/>
  <c r="BC41" i="11"/>
  <c r="BC31" i="11"/>
  <c r="BC134" i="11"/>
  <c r="BC135" i="11"/>
  <c r="BC117" i="11"/>
  <c r="BC70" i="11"/>
  <c r="BC127" i="11"/>
  <c r="BC53" i="11"/>
  <c r="BE3" i="18"/>
  <c r="BE3" i="14"/>
  <c r="BA11" i="22"/>
  <c r="BA13" i="22"/>
  <c r="BA14" i="22" s="1"/>
  <c r="BA12" i="22"/>
  <c r="BC109" i="11"/>
  <c r="BC65" i="11"/>
  <c r="BC30" i="11"/>
  <c r="BC112" i="11"/>
  <c r="BC97" i="11"/>
  <c r="BC58" i="11"/>
  <c r="BC82" i="11"/>
  <c r="BC98" i="11"/>
  <c r="AY20" i="15"/>
  <c r="BE11" i="11" s="1"/>
  <c r="AY9" i="13"/>
  <c r="BE4" i="11"/>
  <c r="AY10" i="15"/>
  <c r="BE6" i="11" s="1"/>
  <c r="AY14" i="15"/>
  <c r="BE8" i="11" s="1"/>
  <c r="AY30" i="15"/>
  <c r="AY38" i="15" s="1"/>
  <c r="AY39" i="15" s="1"/>
  <c r="AY40" i="15" s="1"/>
  <c r="AY41" i="15" s="1"/>
  <c r="AY8" i="15"/>
  <c r="BE5" i="11" s="1"/>
  <c r="AY32" i="15"/>
  <c r="AY33" i="15" s="1"/>
  <c r="AY34" i="15" s="1"/>
  <c r="AY35" i="15" s="1"/>
  <c r="AY18" i="15"/>
  <c r="BE10" i="11" s="1"/>
  <c r="AY12" i="15"/>
  <c r="BE7" i="11" s="1"/>
  <c r="AY16" i="15"/>
  <c r="BC16" i="18"/>
  <c r="BC10" i="18"/>
  <c r="BC17" i="18"/>
  <c r="BC137" i="11"/>
  <c r="BC59" i="11"/>
  <c r="BC35" i="11"/>
  <c r="BC108" i="11"/>
  <c r="BC71" i="11"/>
  <c r="BC111" i="11"/>
  <c r="BC130" i="11"/>
  <c r="BC106" i="11"/>
  <c r="BC262" i="21"/>
  <c r="BC246" i="21"/>
  <c r="BC154" i="21"/>
  <c r="BC264" i="21"/>
  <c r="BC152" i="21"/>
  <c r="BC223" i="21"/>
  <c r="BC260" i="21"/>
  <c r="BC105" i="21"/>
  <c r="BC221" i="21"/>
  <c r="BC288" i="21"/>
  <c r="BC186" i="21"/>
  <c r="BC270" i="21"/>
  <c r="BC252" i="21"/>
  <c r="BC176" i="21"/>
  <c r="BC94" i="21"/>
  <c r="BC234" i="21"/>
  <c r="BC114" i="21"/>
  <c r="BC147" i="21"/>
  <c r="BC197" i="21"/>
  <c r="BC300" i="21"/>
  <c r="BC294" i="21"/>
  <c r="BC218" i="21"/>
  <c r="BC128" i="21"/>
  <c r="BC291" i="21"/>
  <c r="BC134" i="21"/>
  <c r="BC126" i="21"/>
  <c r="BC269" i="21"/>
  <c r="BC296" i="21"/>
  <c r="BC137" i="21"/>
  <c r="BC277" i="21"/>
  <c r="BC293" i="21"/>
  <c r="BC164" i="21"/>
  <c r="BC254" i="21"/>
  <c r="BC173" i="21"/>
  <c r="BC185" i="21"/>
  <c r="BC289" i="21"/>
  <c r="BC242" i="21"/>
  <c r="BC191" i="21"/>
  <c r="BC231" i="21"/>
  <c r="BC71" i="21" s="1"/>
  <c r="BC237" i="21"/>
  <c r="BC228" i="21"/>
  <c r="BC203" i="21"/>
  <c r="BC276" i="21"/>
  <c r="BC189" i="21"/>
  <c r="BC265" i="21"/>
  <c r="BC163" i="21"/>
  <c r="BC97" i="21"/>
  <c r="BC127" i="21"/>
  <c r="BC124" i="21"/>
  <c r="BC116" i="21"/>
  <c r="BC103" i="21"/>
  <c r="BC117" i="21"/>
  <c r="BC238" i="21"/>
  <c r="BC146" i="21"/>
  <c r="BC150" i="21"/>
  <c r="BC201" i="21"/>
  <c r="BC148" i="21"/>
  <c r="BC122" i="21"/>
  <c r="BC253" i="21"/>
  <c r="BC248" i="21"/>
  <c r="BC304" i="21"/>
  <c r="BC182" i="21"/>
  <c r="BC261" i="21"/>
  <c r="BC131" i="21"/>
  <c r="BC149" i="21"/>
  <c r="BC102" i="21"/>
  <c r="BC115" i="21"/>
  <c r="BC184" i="21"/>
  <c r="BC171" i="21"/>
  <c r="BC287" i="21"/>
  <c r="BC247" i="21"/>
  <c r="BC141" i="21"/>
  <c r="BC175" i="21"/>
  <c r="BC100" i="21"/>
  <c r="BC162" i="21"/>
  <c r="BC292" i="21"/>
  <c r="BC192" i="21"/>
  <c r="BC256" i="21"/>
  <c r="BC125" i="21"/>
  <c r="BC266" i="21"/>
  <c r="BC251" i="21"/>
  <c r="BC104" i="21"/>
  <c r="BC165" i="21"/>
  <c r="BC167" i="21"/>
  <c r="BC112" i="21"/>
  <c r="BC235" i="21"/>
  <c r="BC190" i="21"/>
  <c r="BC168" i="21"/>
  <c r="BC208" i="21"/>
  <c r="BC195" i="21"/>
  <c r="BC132" i="21"/>
  <c r="BC181" i="21"/>
  <c r="BC187" i="21"/>
  <c r="BC8" i="21"/>
  <c r="BC303" i="21"/>
  <c r="BC274" i="21"/>
  <c r="BC113" i="21"/>
  <c r="BC227" i="21"/>
  <c r="BC138" i="21"/>
  <c r="BC222" i="21"/>
  <c r="BC263" i="21"/>
  <c r="BC93" i="21"/>
  <c r="BC302" i="21"/>
  <c r="BC241" i="21"/>
  <c r="BC284" i="21"/>
  <c r="BC166" i="21"/>
  <c r="BC199" i="21"/>
  <c r="BC268" i="21"/>
  <c r="BC174" i="21"/>
  <c r="BC109" i="21"/>
  <c r="BC161" i="21"/>
  <c r="BC142" i="21"/>
  <c r="BC271" i="21"/>
  <c r="BC196" i="21"/>
  <c r="BC178" i="21"/>
  <c r="BC101" i="21"/>
  <c r="BC99" i="21"/>
  <c r="BC153" i="21"/>
  <c r="BC188" i="21"/>
  <c r="BC258" i="21"/>
  <c r="BC301" i="21"/>
  <c r="BC281" i="21"/>
  <c r="BC123" i="21"/>
  <c r="BC169" i="21"/>
  <c r="BC183" i="21"/>
  <c r="BC140" i="21"/>
  <c r="BC160" i="21"/>
  <c r="BC198" i="21"/>
  <c r="BC280" i="21"/>
  <c r="BC257" i="21"/>
  <c r="BC180" i="21"/>
  <c r="BC159" i="21"/>
  <c r="BC98" i="21"/>
  <c r="BC249" i="21"/>
  <c r="BC96" i="21"/>
  <c r="BC290" i="21"/>
  <c r="BC226" i="21"/>
  <c r="BC111" i="21"/>
  <c r="BC130" i="21"/>
  <c r="BC308" i="21"/>
  <c r="BC220" i="21"/>
  <c r="BC119" i="21"/>
  <c r="BC136" i="21"/>
  <c r="BC255" i="21"/>
  <c r="BC156" i="21"/>
  <c r="BC95" i="21"/>
  <c r="BC307" i="21"/>
  <c r="BC120" i="21"/>
  <c r="BC259" i="21"/>
  <c r="BC129" i="21"/>
  <c r="BC110" i="21"/>
  <c r="BC151" i="21"/>
  <c r="BC205" i="21"/>
  <c r="BC279" i="21"/>
  <c r="BC179" i="21"/>
  <c r="BC282" i="21"/>
  <c r="BC212" i="21"/>
  <c r="BC177" i="21"/>
  <c r="BC200" i="21"/>
  <c r="BC210" i="21"/>
  <c r="BC219" i="21"/>
  <c r="BC121" i="21"/>
  <c r="BC250" i="21"/>
  <c r="BC207" i="21"/>
  <c r="BC135" i="21"/>
  <c r="BC144" i="21"/>
  <c r="BC299" i="21"/>
  <c r="BC311" i="21"/>
  <c r="BC86" i="21" s="1"/>
  <c r="BC295" i="21"/>
  <c r="BC155" i="21"/>
  <c r="BC273" i="21"/>
  <c r="BC206" i="21"/>
  <c r="BC170" i="21"/>
  <c r="BC107" i="21"/>
  <c r="BC272" i="21"/>
  <c r="BC278" i="21"/>
  <c r="BC204" i="21"/>
  <c r="BC275" i="21"/>
  <c r="BC133" i="21"/>
  <c r="BC118" i="21"/>
  <c r="BC202" i="21"/>
  <c r="BC236" i="21"/>
  <c r="BC145" i="21"/>
  <c r="BC217" i="21"/>
  <c r="BC283" i="21"/>
  <c r="BC245" i="21"/>
  <c r="BC108" i="21"/>
  <c r="BC267" i="21"/>
  <c r="BC143" i="21"/>
  <c r="BC172" i="21"/>
  <c r="BC139" i="21"/>
  <c r="BC213" i="21"/>
  <c r="BC211" i="21"/>
  <c r="BC106" i="21"/>
  <c r="BC214" i="21"/>
  <c r="BC209" i="21"/>
  <c r="BC63" i="11"/>
  <c r="BC113" i="11"/>
  <c r="BC125" i="11"/>
  <c r="BC119" i="11"/>
  <c r="BC56" i="11"/>
  <c r="BC92" i="11"/>
  <c r="BC23" i="11"/>
  <c r="BB12" i="11"/>
  <c r="BB14" i="11" s="1"/>
  <c r="AV22" i="15" s="1"/>
  <c r="BC93" i="11"/>
  <c r="BC69" i="11"/>
  <c r="BC25" i="11"/>
  <c r="BC67" i="11"/>
  <c r="BC47" i="11"/>
  <c r="BC27" i="11"/>
  <c r="BC19" i="11"/>
  <c r="BC48" i="11"/>
  <c r="BC132" i="11"/>
  <c r="BC103" i="11"/>
  <c r="BC29" i="11"/>
  <c r="BC61" i="11"/>
  <c r="BC50" i="11"/>
  <c r="BC118" i="11"/>
  <c r="BA87" i="21"/>
  <c r="BB85" i="21"/>
  <c r="BB67" i="21"/>
  <c r="BB70" i="21"/>
  <c r="BB68" i="21"/>
  <c r="BC87" i="11"/>
  <c r="BC126" i="11"/>
  <c r="BC32" i="11"/>
  <c r="BC45" i="11"/>
  <c r="BC24" i="11"/>
  <c r="BC88" i="11"/>
  <c r="BC90" i="11"/>
  <c r="BD274" i="21"/>
  <c r="BD304" i="21"/>
  <c r="BD115" i="21"/>
  <c r="BB83" i="21"/>
  <c r="BB12" i="18"/>
  <c r="BB14" i="18"/>
  <c r="BB23" i="18" s="1"/>
  <c r="BC34" i="11"/>
  <c r="BC105" i="11"/>
  <c r="BC42" i="11"/>
  <c r="BC85" i="11"/>
  <c r="BC96" i="11"/>
  <c r="BC81" i="11"/>
  <c r="BC22" i="11"/>
  <c r="AK5" i="22"/>
  <c r="AK7" i="13" s="1"/>
  <c r="AO78" i="21"/>
  <c r="AS29" i="11"/>
  <c r="AS101" i="11"/>
  <c r="AS86" i="11"/>
  <c r="AO85" i="21"/>
  <c r="AK26" i="15"/>
  <c r="AK27" i="15"/>
  <c r="AQ84" i="11"/>
  <c r="AS92" i="11"/>
  <c r="AS70" i="11"/>
  <c r="AO70" i="21"/>
  <c r="AS41" i="11"/>
  <c r="AS42" i="11"/>
  <c r="AO77" i="21"/>
  <c r="AO69" i="21"/>
  <c r="AO11" i="21"/>
  <c r="AS129" i="11"/>
  <c r="AO68" i="21"/>
  <c r="AS31" i="11"/>
  <c r="AS44" i="11"/>
  <c r="AS116" i="11"/>
  <c r="AS34" i="11"/>
  <c r="AS52" i="11"/>
  <c r="AS124" i="11"/>
  <c r="AS93" i="11"/>
  <c r="AS21" i="11"/>
  <c r="AS109" i="11"/>
  <c r="AS106" i="11"/>
  <c r="AS65" i="11"/>
  <c r="AS121" i="11"/>
  <c r="AS81" i="11"/>
  <c r="AS77" i="11"/>
  <c r="AS83" i="11"/>
  <c r="AS99" i="11"/>
  <c r="AO82" i="21"/>
  <c r="AO84" i="21"/>
  <c r="AO83" i="21"/>
  <c r="AO34" i="21"/>
  <c r="AO14" i="21"/>
  <c r="AO20" i="21" s="1"/>
  <c r="AS108" i="11"/>
  <c r="AS33" i="11"/>
  <c r="AS136" i="11"/>
  <c r="AS40" i="11"/>
  <c r="AS97" i="11"/>
  <c r="AS118" i="11"/>
  <c r="AS89" i="11"/>
  <c r="AS117" i="11"/>
  <c r="AS53" i="11"/>
  <c r="AS137" i="11"/>
  <c r="AS54" i="11"/>
  <c r="AS49" i="11"/>
  <c r="AS103" i="11"/>
  <c r="AS119" i="11"/>
  <c r="AS37" i="11"/>
  <c r="AS24" i="11"/>
  <c r="AS23" i="11"/>
  <c r="AS96" i="11"/>
  <c r="AS120" i="11"/>
  <c r="AS122" i="11"/>
  <c r="AS61" i="11"/>
  <c r="AS46" i="11"/>
  <c r="AS102" i="11"/>
  <c r="AS30" i="11"/>
  <c r="AS114" i="11"/>
  <c r="AS20" i="11"/>
  <c r="AS59" i="11"/>
  <c r="AS19" i="11"/>
  <c r="AS112" i="11"/>
  <c r="AS98" i="11"/>
  <c r="AO67" i="21"/>
  <c r="AS100" i="11"/>
  <c r="AS43" i="11"/>
  <c r="AS51" i="11"/>
  <c r="AS45" i="11"/>
  <c r="AS67" i="11"/>
  <c r="AS80" i="11"/>
  <c r="AS126" i="11"/>
  <c r="AS111" i="11"/>
  <c r="AS85" i="11"/>
  <c r="AS94" i="11"/>
  <c r="AS123" i="11"/>
  <c r="AS62" i="11"/>
  <c r="AS127" i="11"/>
  <c r="AS82" i="11"/>
  <c r="AS84" i="11"/>
  <c r="AS71" i="11"/>
  <c r="AS107" i="11"/>
  <c r="AS75" i="11"/>
  <c r="AS35" i="11"/>
  <c r="AS105" i="11"/>
  <c r="AS47" i="11"/>
  <c r="AS64" i="11"/>
  <c r="AS138" i="11"/>
  <c r="AS90" i="11"/>
  <c r="AS55" i="11"/>
  <c r="AS131" i="11"/>
  <c r="AS95" i="11"/>
  <c r="AS27" i="11"/>
  <c r="AS68" i="11"/>
  <c r="AS66" i="11"/>
  <c r="AO66" i="21"/>
  <c r="AS110" i="11"/>
  <c r="AS72" i="11"/>
  <c r="AS113" i="11"/>
  <c r="AS48" i="11"/>
  <c r="AS57" i="11"/>
  <c r="AS32" i="11"/>
  <c r="AS50" i="11"/>
  <c r="AS38" i="11"/>
  <c r="AS56" i="11"/>
  <c r="AS115" i="11"/>
  <c r="AS25" i="11"/>
  <c r="AS130" i="11"/>
  <c r="AS91" i="11"/>
  <c r="AS60" i="11"/>
  <c r="AS26" i="11"/>
  <c r="AS132" i="11"/>
  <c r="AS104" i="11"/>
  <c r="AS134" i="11"/>
  <c r="AS87" i="11"/>
  <c r="AQ79" i="21"/>
  <c r="AS135" i="11"/>
  <c r="AS133" i="11"/>
  <c r="AS22" i="11"/>
  <c r="AS69" i="11"/>
  <c r="AS125" i="11"/>
  <c r="AS63" i="11"/>
  <c r="AS76" i="11"/>
  <c r="AS74" i="11"/>
  <c r="AS128" i="11"/>
  <c r="AS39" i="11"/>
  <c r="AS88" i="11"/>
  <c r="AS36" i="11"/>
  <c r="AS58" i="11"/>
  <c r="AS73" i="11"/>
  <c r="AQ51" i="11"/>
  <c r="AQ129" i="11"/>
  <c r="AQ128" i="11"/>
  <c r="AQ71" i="11"/>
  <c r="AQ108" i="11"/>
  <c r="AQ20" i="21"/>
  <c r="AQ28" i="21" s="1"/>
  <c r="AQ31" i="21" s="1"/>
  <c r="AQ21" i="11"/>
  <c r="AQ106" i="11"/>
  <c r="AQ107" i="11"/>
  <c r="AQ83" i="11"/>
  <c r="AQ66" i="11"/>
  <c r="AQ46" i="11"/>
  <c r="AQ82" i="11"/>
  <c r="AQ62" i="11"/>
  <c r="AQ28" i="11"/>
  <c r="AQ126" i="11"/>
  <c r="AQ55" i="11"/>
  <c r="AQ138" i="11"/>
  <c r="AQ22" i="11"/>
  <c r="AQ115" i="11"/>
  <c r="AQ53" i="11"/>
  <c r="AQ93" i="11"/>
  <c r="AQ69" i="11"/>
  <c r="AQ85" i="11"/>
  <c r="AQ135" i="11"/>
  <c r="AQ32" i="11"/>
  <c r="AQ130" i="11"/>
  <c r="AQ98" i="11"/>
  <c r="AQ35" i="11"/>
  <c r="AQ105" i="11"/>
  <c r="AQ65" i="11"/>
  <c r="AQ120" i="11"/>
  <c r="AQ110" i="11"/>
  <c r="AQ19" i="11"/>
  <c r="AQ101" i="11"/>
  <c r="AQ89" i="11"/>
  <c r="AQ33" i="11"/>
  <c r="AQ95" i="11"/>
  <c r="AQ20" i="11"/>
  <c r="AQ94" i="11"/>
  <c r="AQ103" i="11"/>
  <c r="AQ34" i="11"/>
  <c r="AQ30" i="11"/>
  <c r="AQ133" i="11"/>
  <c r="AQ73" i="11"/>
  <c r="AQ92" i="11"/>
  <c r="AQ61" i="11"/>
  <c r="AQ42" i="11"/>
  <c r="AQ102" i="11"/>
  <c r="AQ137" i="11"/>
  <c r="AQ117" i="11"/>
  <c r="AQ29" i="11"/>
  <c r="AQ40" i="11"/>
  <c r="AQ113" i="11"/>
  <c r="AQ24" i="11"/>
  <c r="AQ52" i="11"/>
  <c r="AQ31" i="11"/>
  <c r="AQ36" i="11"/>
  <c r="AQ114" i="11"/>
  <c r="AQ125" i="11"/>
  <c r="AQ131" i="11"/>
  <c r="AQ76" i="11"/>
  <c r="AQ39" i="11"/>
  <c r="AQ91" i="11"/>
  <c r="AQ50" i="11"/>
  <c r="AQ121" i="11"/>
  <c r="AQ99" i="11"/>
  <c r="AQ111" i="11"/>
  <c r="AQ72" i="11"/>
  <c r="AQ23" i="11"/>
  <c r="AQ118" i="11"/>
  <c r="AQ27" i="11"/>
  <c r="AQ43" i="11"/>
  <c r="AQ25" i="11"/>
  <c r="AQ56" i="11"/>
  <c r="AQ44" i="11"/>
  <c r="AQ123" i="11"/>
  <c r="AQ68" i="11"/>
  <c r="AQ26" i="11"/>
  <c r="AQ81" i="11"/>
  <c r="AQ48" i="11"/>
  <c r="AQ109" i="11"/>
  <c r="AQ63" i="11"/>
  <c r="AQ88" i="11"/>
  <c r="AQ58" i="11"/>
  <c r="AQ45" i="11"/>
  <c r="AQ77" i="11"/>
  <c r="AQ87" i="11"/>
  <c r="AQ64" i="11"/>
  <c r="AQ37" i="11"/>
  <c r="AQ57" i="11"/>
  <c r="AQ124" i="11"/>
  <c r="AQ54" i="11"/>
  <c r="AQ49" i="11"/>
  <c r="AQ75" i="11"/>
  <c r="AQ80" i="11"/>
  <c r="AQ86" i="11"/>
  <c r="AQ136" i="11"/>
  <c r="AQ100" i="11"/>
  <c r="AQ134" i="11"/>
  <c r="AQ60" i="11"/>
  <c r="AQ112" i="11"/>
  <c r="AQ67" i="11"/>
  <c r="AQ38" i="11"/>
  <c r="AQ127" i="11"/>
  <c r="AQ97" i="11"/>
  <c r="AQ132" i="11"/>
  <c r="AQ74" i="11"/>
  <c r="AQ59" i="11"/>
  <c r="AQ104" i="11"/>
  <c r="AQ122" i="11"/>
  <c r="AQ41" i="11"/>
  <c r="AQ119" i="11"/>
  <c r="AQ116" i="11"/>
  <c r="AQ90" i="11"/>
  <c r="AQ47" i="11"/>
  <c r="AQ96" i="11"/>
  <c r="AQ70" i="11"/>
  <c r="AP94" i="11" l="1"/>
  <c r="AN70" i="21"/>
  <c r="AS33" i="23"/>
  <c r="AN14" i="21"/>
  <c r="AP136" i="11"/>
  <c r="AN34" i="21"/>
  <c r="AP86" i="11"/>
  <c r="BD138" i="21"/>
  <c r="AN85" i="21"/>
  <c r="AM38" i="24"/>
  <c r="BB16" i="13"/>
  <c r="BB17" i="13" s="1"/>
  <c r="BB18" i="13" s="1"/>
  <c r="AP101" i="11"/>
  <c r="AN77" i="21"/>
  <c r="AP65" i="11"/>
  <c r="AP89" i="11"/>
  <c r="AP21" i="11"/>
  <c r="AP82" i="11"/>
  <c r="BB14" i="13"/>
  <c r="BB6" i="18"/>
  <c r="AP51" i="11"/>
  <c r="AP126" i="11"/>
  <c r="AP128" i="11"/>
  <c r="AP73" i="11"/>
  <c r="AP125" i="11"/>
  <c r="AP49" i="11"/>
  <c r="AP99" i="11"/>
  <c r="AP53" i="11"/>
  <c r="AP28" i="11"/>
  <c r="AP45" i="11"/>
  <c r="AP24" i="11"/>
  <c r="AP117" i="11"/>
  <c r="AP112" i="11"/>
  <c r="AP50" i="11"/>
  <c r="AP134" i="11"/>
  <c r="AP22" i="11"/>
  <c r="BF76" i="25"/>
  <c r="BF79" i="25" s="1"/>
  <c r="BF10" i="25" s="1"/>
  <c r="AP75" i="11"/>
  <c r="AP96" i="11"/>
  <c r="AP95" i="11"/>
  <c r="AP110" i="11"/>
  <c r="AP137" i="11"/>
  <c r="AP103" i="11"/>
  <c r="AP27" i="11"/>
  <c r="AP122" i="11"/>
  <c r="BF54" i="25"/>
  <c r="BF57" i="25" s="1"/>
  <c r="BF8" i="25" s="1"/>
  <c r="AP30" i="11"/>
  <c r="AP58" i="11"/>
  <c r="AP38" i="11"/>
  <c r="AP68" i="11"/>
  <c r="AP32" i="11"/>
  <c r="AP104" i="11"/>
  <c r="AP130" i="11"/>
  <c r="AP121" i="11"/>
  <c r="BD174" i="21"/>
  <c r="BD299" i="21"/>
  <c r="BD107" i="21"/>
  <c r="BD164" i="21"/>
  <c r="BD227" i="21"/>
  <c r="BD210" i="21"/>
  <c r="BD237" i="21"/>
  <c r="AN84" i="21"/>
  <c r="BD151" i="21"/>
  <c r="BD98" i="21"/>
  <c r="BD195" i="21"/>
  <c r="AN78" i="21"/>
  <c r="AN67" i="21"/>
  <c r="BD192" i="21"/>
  <c r="BD272" i="21"/>
  <c r="BD103" i="21"/>
  <c r="BD259" i="21"/>
  <c r="BD155" i="21"/>
  <c r="BD231" i="21"/>
  <c r="BD71" i="21" s="1"/>
  <c r="BD300" i="21"/>
  <c r="BD149" i="21"/>
  <c r="AP76" i="11"/>
  <c r="AP119" i="11"/>
  <c r="AP64" i="11"/>
  <c r="AP48" i="11"/>
  <c r="AP107" i="11"/>
  <c r="AP80" i="11"/>
  <c r="AP55" i="11"/>
  <c r="AP39" i="11"/>
  <c r="AP77" i="11"/>
  <c r="AP20" i="11"/>
  <c r="AP61" i="11"/>
  <c r="AP105" i="11"/>
  <c r="AP43" i="11"/>
  <c r="AP35" i="11"/>
  <c r="AP97" i="11"/>
  <c r="AP138" i="11"/>
  <c r="AP33" i="11"/>
  <c r="AP106" i="11"/>
  <c r="AP85" i="11"/>
  <c r="AP109" i="11"/>
  <c r="AP133" i="11"/>
  <c r="AP36" i="11"/>
  <c r="AP114" i="11"/>
  <c r="AP52" i="11"/>
  <c r="AP98" i="11"/>
  <c r="AP127" i="11"/>
  <c r="AP69" i="11"/>
  <c r="AP60" i="11"/>
  <c r="AP26" i="11"/>
  <c r="AP67" i="11"/>
  <c r="AP54" i="11"/>
  <c r="AP46" i="11"/>
  <c r="AP113" i="11"/>
  <c r="AN66" i="21"/>
  <c r="AN69" i="21"/>
  <c r="AP120" i="11"/>
  <c r="AP116" i="11"/>
  <c r="AP90" i="11"/>
  <c r="AP111" i="11"/>
  <c r="AP59" i="11"/>
  <c r="AP129" i="11"/>
  <c r="AP44" i="11"/>
  <c r="AP102" i="11"/>
  <c r="AP25" i="11"/>
  <c r="AP123" i="11"/>
  <c r="AP132" i="11"/>
  <c r="AP100" i="11"/>
  <c r="AP108" i="11"/>
  <c r="AP91" i="11"/>
  <c r="AP131" i="11"/>
  <c r="AP37" i="11"/>
  <c r="AP62" i="11"/>
  <c r="AP93" i="11"/>
  <c r="AN83" i="21"/>
  <c r="AP47" i="11"/>
  <c r="AP81" i="11"/>
  <c r="AP31" i="11"/>
  <c r="AP29" i="11"/>
  <c r="AP56" i="11"/>
  <c r="AP115" i="11"/>
  <c r="AN68" i="21"/>
  <c r="AP41" i="11"/>
  <c r="AP19" i="11"/>
  <c r="AP63" i="11"/>
  <c r="AP92" i="11"/>
  <c r="AP40" i="11"/>
  <c r="AP118" i="11"/>
  <c r="AT13" i="23"/>
  <c r="AT14" i="23"/>
  <c r="AT16" i="23" s="1"/>
  <c r="AN82" i="21"/>
  <c r="AP135" i="11"/>
  <c r="AP23" i="11"/>
  <c r="AP71" i="11"/>
  <c r="AP66" i="11"/>
  <c r="AP34" i="11"/>
  <c r="AP88" i="11"/>
  <c r="AP42" i="11"/>
  <c r="AP84" i="11"/>
  <c r="AP83" i="11"/>
  <c r="AP74" i="11"/>
  <c r="AP72" i="11"/>
  <c r="AP57" i="11"/>
  <c r="AP70" i="11"/>
  <c r="J97" i="24"/>
  <c r="J103" i="24" s="1"/>
  <c r="J10" i="24" s="1"/>
  <c r="BB84" i="14"/>
  <c r="BB87" i="14" s="1"/>
  <c r="BB88" i="14" s="1"/>
  <c r="Z97" i="24"/>
  <c r="Z103" i="24" s="1"/>
  <c r="Z10" i="24" s="1"/>
  <c r="AJ61" i="14"/>
  <c r="AJ64" i="14" s="1"/>
  <c r="AJ65" i="14" s="1"/>
  <c r="AJ27" i="15"/>
  <c r="AQ72" i="21"/>
  <c r="AQ74" i="21" s="1"/>
  <c r="AQ87" i="21"/>
  <c r="AJ26" i="15"/>
  <c r="BE12" i="14"/>
  <c r="AY62" i="14"/>
  <c r="AY63" i="14" s="1"/>
  <c r="AY61" i="14"/>
  <c r="AZ54" i="14"/>
  <c r="AZ55" i="14" s="1"/>
  <c r="AZ56" i="14" s="1"/>
  <c r="AZ57" i="14" s="1"/>
  <c r="BB52" i="14"/>
  <c r="BB53" i="14" s="1"/>
  <c r="BA54" i="14"/>
  <c r="BA55" i="14" s="1"/>
  <c r="BA56" i="14" s="1"/>
  <c r="BA57" i="14" s="1"/>
  <c r="BD163" i="21"/>
  <c r="BD165" i="21"/>
  <c r="BD137" i="21"/>
  <c r="BD247" i="21"/>
  <c r="BD211" i="21"/>
  <c r="BD126" i="21"/>
  <c r="BD288" i="21"/>
  <c r="BD135" i="21"/>
  <c r="BD202" i="21"/>
  <c r="BD278" i="21"/>
  <c r="BD105" i="21"/>
  <c r="BD159" i="21"/>
  <c r="BD276" i="21"/>
  <c r="BD282" i="21"/>
  <c r="BD301" i="21"/>
  <c r="BD248" i="21"/>
  <c r="BD122" i="21"/>
  <c r="BD307" i="21"/>
  <c r="BD223" i="21"/>
  <c r="BD108" i="21"/>
  <c r="BD120" i="21"/>
  <c r="BD268" i="21"/>
  <c r="BD191" i="21"/>
  <c r="BD190" i="21"/>
  <c r="BD234" i="21"/>
  <c r="BD203" i="21"/>
  <c r="BD197" i="21"/>
  <c r="BD134" i="21"/>
  <c r="BD169" i="21"/>
  <c r="BD166" i="21"/>
  <c r="BD99" i="21"/>
  <c r="BD184" i="21"/>
  <c r="BD212" i="21"/>
  <c r="BD170" i="21"/>
  <c r="BD97" i="21"/>
  <c r="BD127" i="21"/>
  <c r="BD264" i="21"/>
  <c r="BD273" i="21"/>
  <c r="BD287" i="21"/>
  <c r="BD295" i="21"/>
  <c r="BD173" i="21"/>
  <c r="BD187" i="21"/>
  <c r="BD121" i="21"/>
  <c r="BD267" i="21"/>
  <c r="BD290" i="21"/>
  <c r="BD181" i="21"/>
  <c r="BD186" i="21"/>
  <c r="BD175" i="21"/>
  <c r="BD176" i="21"/>
  <c r="BD222" i="21"/>
  <c r="BD152" i="21"/>
  <c r="BD162" i="21"/>
  <c r="BD228" i="21"/>
  <c r="BD8" i="21"/>
  <c r="BD34" i="21" s="1"/>
  <c r="BD154" i="21"/>
  <c r="BD189" i="21"/>
  <c r="BD292" i="21"/>
  <c r="BD113" i="21"/>
  <c r="BD252" i="21"/>
  <c r="BD130" i="21"/>
  <c r="BD147" i="21"/>
  <c r="BD253" i="21"/>
  <c r="BD100" i="21"/>
  <c r="BD258" i="21"/>
  <c r="BD110" i="21"/>
  <c r="BD289" i="21"/>
  <c r="BD139" i="21"/>
  <c r="BD205" i="21"/>
  <c r="BD279" i="21"/>
  <c r="BD114" i="21"/>
  <c r="BD148" i="21"/>
  <c r="BD146" i="21"/>
  <c r="BD251" i="21"/>
  <c r="BD270" i="21"/>
  <c r="BD172" i="21"/>
  <c r="BD265" i="21"/>
  <c r="BD102" i="21"/>
  <c r="BD256" i="21"/>
  <c r="BD249" i="21"/>
  <c r="BD133" i="21"/>
  <c r="BD308" i="21"/>
  <c r="BD206" i="21"/>
  <c r="BD200" i="21"/>
  <c r="BD161" i="21"/>
  <c r="BD294" i="21"/>
  <c r="BD201" i="21"/>
  <c r="BD160" i="21"/>
  <c r="BD106" i="21"/>
  <c r="BD262" i="21"/>
  <c r="BD93" i="21"/>
  <c r="BD198" i="21"/>
  <c r="BD129" i="21"/>
  <c r="BD303" i="21"/>
  <c r="BD96" i="21"/>
  <c r="BD140" i="21"/>
  <c r="BD150" i="21"/>
  <c r="BD123" i="21"/>
  <c r="BD257" i="21"/>
  <c r="BD124" i="21"/>
  <c r="BD131" i="21"/>
  <c r="BD214" i="21"/>
  <c r="BD167" i="21"/>
  <c r="BD183" i="21"/>
  <c r="BD111" i="21"/>
  <c r="BD241" i="21"/>
  <c r="BD284" i="21"/>
  <c r="BD182" i="21"/>
  <c r="BD221" i="21"/>
  <c r="BD218" i="21"/>
  <c r="BD95" i="21"/>
  <c r="BD112" i="21"/>
  <c r="BD302" i="21"/>
  <c r="BD118" i="21"/>
  <c r="BD142" i="21"/>
  <c r="BD277" i="21"/>
  <c r="BD177" i="21"/>
  <c r="BD109" i="21"/>
  <c r="BD144" i="21"/>
  <c r="BD238" i="21"/>
  <c r="BD275" i="21"/>
  <c r="BD254" i="21"/>
  <c r="BD125" i="21"/>
  <c r="BD311" i="21"/>
  <c r="BD86" i="21" s="1"/>
  <c r="BD217" i="21"/>
  <c r="BD280" i="21"/>
  <c r="BD141" i="21"/>
  <c r="BD271" i="21"/>
  <c r="BD94" i="21"/>
  <c r="BD246" i="21"/>
  <c r="BD156" i="21"/>
  <c r="BD171" i="21"/>
  <c r="BD188" i="21"/>
  <c r="BD250" i="21"/>
  <c r="BD255" i="21"/>
  <c r="BD119" i="21"/>
  <c r="BD207" i="21"/>
  <c r="BD104" i="21"/>
  <c r="BD178" i="21"/>
  <c r="BD213" i="21"/>
  <c r="BD153" i="21"/>
  <c r="BD266" i="21"/>
  <c r="BD263" i="21"/>
  <c r="BD168" i="21"/>
  <c r="BD291" i="21"/>
  <c r="BD269" i="21"/>
  <c r="BD220" i="21"/>
  <c r="BD281" i="21"/>
  <c r="BA90" i="14"/>
  <c r="BA92" i="14" s="1"/>
  <c r="BD219" i="21"/>
  <c r="BD242" i="21"/>
  <c r="BD236" i="21"/>
  <c r="BD180" i="21"/>
  <c r="BD293" i="21"/>
  <c r="BD199" i="21"/>
  <c r="BD260" i="21"/>
  <c r="BD136" i="21"/>
  <c r="BD116" i="21"/>
  <c r="BD208" i="21"/>
  <c r="BD101" i="21"/>
  <c r="AW108" i="14"/>
  <c r="AW110" i="14" s="1"/>
  <c r="AW111" i="14" s="1"/>
  <c r="AW113" i="14" s="1"/>
  <c r="AW115" i="14" s="1"/>
  <c r="BD145" i="21"/>
  <c r="BD196" i="21"/>
  <c r="BD185" i="21"/>
  <c r="BD179" i="21"/>
  <c r="BD117" i="21"/>
  <c r="BD283" i="21"/>
  <c r="BD226" i="21"/>
  <c r="BD204" i="21"/>
  <c r="BD245" i="21"/>
  <c r="BD261" i="21"/>
  <c r="BD143" i="21"/>
  <c r="BD128" i="21"/>
  <c r="BD132" i="21"/>
  <c r="BD235" i="21"/>
  <c r="BD209" i="21"/>
  <c r="AF89" i="24"/>
  <c r="AF90" i="24" s="1"/>
  <c r="AF91" i="24" s="1"/>
  <c r="AF92" i="24" s="1"/>
  <c r="AF93" i="24" s="1"/>
  <c r="AF94" i="24" s="1"/>
  <c r="AF95" i="24" s="1"/>
  <c r="AF96" i="24" s="1"/>
  <c r="AX26" i="15"/>
  <c r="AX27" i="15"/>
  <c r="AJ99" i="14"/>
  <c r="AJ102" i="14" s="1"/>
  <c r="AJ106" i="14" s="1"/>
  <c r="AJ108" i="14" s="1"/>
  <c r="AW57" i="21"/>
  <c r="AI89" i="24"/>
  <c r="AI90" i="24" s="1"/>
  <c r="AI91" i="24" s="1"/>
  <c r="AI92" i="24" s="1"/>
  <c r="AI93" i="24" s="1"/>
  <c r="AI94" i="24" s="1"/>
  <c r="AI95" i="24" s="1"/>
  <c r="AI96" i="24" s="1"/>
  <c r="AI99" i="24" s="1"/>
  <c r="AI101" i="24" s="1"/>
  <c r="AY96" i="14"/>
  <c r="AY97" i="14" s="1"/>
  <c r="AY101" i="14" s="1"/>
  <c r="AY105" i="14" s="1"/>
  <c r="AX93" i="14"/>
  <c r="AX94" i="14"/>
  <c r="AX95" i="14" s="1"/>
  <c r="BD42" i="11"/>
  <c r="AZ94" i="14"/>
  <c r="AZ95" i="14" s="1"/>
  <c r="AZ93" i="14"/>
  <c r="AY134" i="23"/>
  <c r="AE97" i="24"/>
  <c r="AE103" i="24" s="1"/>
  <c r="AE10" i="24" s="1"/>
  <c r="AQ72" i="24"/>
  <c r="AQ73" i="24" s="1"/>
  <c r="AQ75" i="24" s="1"/>
  <c r="BC77" i="14"/>
  <c r="BC76" i="14"/>
  <c r="BC79" i="14" s="1"/>
  <c r="BC81" i="14" s="1"/>
  <c r="BC78" i="14"/>
  <c r="BD10" i="14"/>
  <c r="BD77" i="14"/>
  <c r="BD76" i="14"/>
  <c r="BD79" i="14" s="1"/>
  <c r="BD81" i="14" s="1"/>
  <c r="BD78" i="14"/>
  <c r="AW174" i="23"/>
  <c r="AW176" i="23" s="1"/>
  <c r="AW178" i="23" s="1"/>
  <c r="AW12" i="23" s="1"/>
  <c r="BD94" i="11"/>
  <c r="BD38" i="11"/>
  <c r="M89" i="24"/>
  <c r="M90" i="24" s="1"/>
  <c r="M91" i="24" s="1"/>
  <c r="M92" i="24" s="1"/>
  <c r="M93" i="24" s="1"/>
  <c r="AN20" i="21"/>
  <c r="AN25" i="21" s="1"/>
  <c r="BC71" i="14"/>
  <c r="BC14" i="14"/>
  <c r="BC25" i="14" s="1"/>
  <c r="AJ63" i="23"/>
  <c r="AJ67" i="23" s="1"/>
  <c r="AJ69" i="23" s="1"/>
  <c r="AJ11" i="23" s="1"/>
  <c r="BE69" i="14"/>
  <c r="BE11" i="14"/>
  <c r="BB4" i="24"/>
  <c r="BB70" i="14"/>
  <c r="BD48" i="11"/>
  <c r="BD91" i="11"/>
  <c r="BD73" i="11"/>
  <c r="BD21" i="11"/>
  <c r="AJ135" i="23"/>
  <c r="AJ136" i="23" s="1"/>
  <c r="AJ169" i="23"/>
  <c r="AJ170" i="23" s="1"/>
  <c r="AJ38" i="24"/>
  <c r="AY133" i="23"/>
  <c r="AJ98" i="23"/>
  <c r="AJ99" i="23" s="1"/>
  <c r="AZ54" i="23"/>
  <c r="AX135" i="23"/>
  <c r="AX136" i="23" s="1"/>
  <c r="AX140" i="23" s="1"/>
  <c r="AU14" i="23"/>
  <c r="AU16" i="23" s="1"/>
  <c r="AX65" i="23"/>
  <c r="AX67" i="23" s="1"/>
  <c r="AX69" i="23" s="1"/>
  <c r="AX70" i="23" s="1"/>
  <c r="AZ194" i="23"/>
  <c r="AU13" i="23"/>
  <c r="I87" i="24"/>
  <c r="I89" i="24" s="1"/>
  <c r="I90" i="24" s="1"/>
  <c r="I91" i="24" s="1"/>
  <c r="I92" i="24" s="1"/>
  <c r="I93" i="24" s="1"/>
  <c r="AX174" i="23"/>
  <c r="AX176" i="23" s="1"/>
  <c r="AX178" i="23" s="1"/>
  <c r="AX12" i="23" s="1"/>
  <c r="AN89" i="24"/>
  <c r="AN90" i="24" s="1"/>
  <c r="AN91" i="24" s="1"/>
  <c r="AN92" i="24" s="1"/>
  <c r="AN93" i="24" s="1"/>
  <c r="AN94" i="24" s="1"/>
  <c r="AN95" i="24" s="1"/>
  <c r="AN96" i="24" s="1"/>
  <c r="AN99" i="24" s="1"/>
  <c r="AN101" i="24" s="1"/>
  <c r="AY167" i="23"/>
  <c r="BD57" i="11"/>
  <c r="AY163" i="23"/>
  <c r="BD74" i="11"/>
  <c r="AW110" i="23"/>
  <c r="BD130" i="11"/>
  <c r="AY166" i="23"/>
  <c r="BD113" i="11"/>
  <c r="AW10" i="23"/>
  <c r="BD118" i="11"/>
  <c r="AT53" i="24"/>
  <c r="AT65" i="24" s="1"/>
  <c r="E96" i="24"/>
  <c r="E99" i="24" s="1"/>
  <c r="E101" i="24" s="1"/>
  <c r="BA3" i="15"/>
  <c r="BA6" i="15" s="1"/>
  <c r="BA18" i="15" s="1"/>
  <c r="BG10" i="11" s="1"/>
  <c r="BE3" i="21"/>
  <c r="BE7" i="21" s="1"/>
  <c r="BE139" i="21" s="1"/>
  <c r="BD86" i="11"/>
  <c r="BD75" i="11"/>
  <c r="AV105" i="23"/>
  <c r="AV107" i="23" s="1"/>
  <c r="AV10" i="23" s="1"/>
  <c r="AV13" i="23" s="1"/>
  <c r="BD133" i="11"/>
  <c r="AZ126" i="23"/>
  <c r="BD22" i="11"/>
  <c r="AO83" i="24"/>
  <c r="AZ128" i="23"/>
  <c r="AZ130" i="23" s="1"/>
  <c r="BD81" i="11"/>
  <c r="BD20" i="11"/>
  <c r="AZ31" i="24"/>
  <c r="BD28" i="11"/>
  <c r="AO81" i="24"/>
  <c r="AY60" i="23"/>
  <c r="AY61" i="23" s="1"/>
  <c r="AY65" i="23" s="1"/>
  <c r="AZ160" i="23"/>
  <c r="AZ162" i="23"/>
  <c r="AZ166" i="23" s="1"/>
  <c r="BD90" i="11"/>
  <c r="BD135" i="11"/>
  <c r="AZ60" i="23"/>
  <c r="AZ61" i="23" s="1"/>
  <c r="AZ65" i="23" s="1"/>
  <c r="AY93" i="23"/>
  <c r="AY92" i="23"/>
  <c r="AY97" i="23"/>
  <c r="AY96" i="23"/>
  <c r="AY95" i="23"/>
  <c r="AX98" i="23"/>
  <c r="AX99" i="23" s="1"/>
  <c r="AW11" i="23"/>
  <c r="AW70" i="23"/>
  <c r="AO87" i="24"/>
  <c r="AZ168" i="23"/>
  <c r="AZ167" i="23"/>
  <c r="AZ91" i="23"/>
  <c r="AZ89" i="23"/>
  <c r="AZ87" i="23"/>
  <c r="AZ88" i="23" s="1"/>
  <c r="BE6" i="14"/>
  <c r="BE73" i="14" s="1"/>
  <c r="BE8" i="14"/>
  <c r="BE5" i="14"/>
  <c r="BE10" i="14" s="1"/>
  <c r="BE7" i="14"/>
  <c r="BE74" i="14" s="1"/>
  <c r="BE9" i="14"/>
  <c r="BD17" i="14"/>
  <c r="BD16" i="14"/>
  <c r="BD18" i="14" s="1"/>
  <c r="BD19" i="14" s="1"/>
  <c r="BD21" i="14" s="1"/>
  <c r="AZ134" i="23"/>
  <c r="AZ133" i="23"/>
  <c r="BD60" i="11"/>
  <c r="BD107" i="11"/>
  <c r="BD62" i="11"/>
  <c r="BD36" i="11"/>
  <c r="BD23" i="11"/>
  <c r="BD41" i="11"/>
  <c r="BD129" i="11"/>
  <c r="BD134" i="11"/>
  <c r="BD111" i="11"/>
  <c r="BD45" i="11"/>
  <c r="G97" i="24"/>
  <c r="G103" i="24" s="1"/>
  <c r="G10" i="24" s="1"/>
  <c r="BD92" i="11"/>
  <c r="BD32" i="11"/>
  <c r="BD55" i="11"/>
  <c r="BD124" i="11"/>
  <c r="BD69" i="11"/>
  <c r="BD101" i="11"/>
  <c r="BD112" i="11"/>
  <c r="BD44" i="11"/>
  <c r="BD25" i="11"/>
  <c r="BC78" i="21"/>
  <c r="BD63" i="11"/>
  <c r="BD131" i="11"/>
  <c r="BD34" i="11"/>
  <c r="BD93" i="11"/>
  <c r="BD104" i="11"/>
  <c r="BD67" i="11"/>
  <c r="AY31" i="24"/>
  <c r="BD30" i="11"/>
  <c r="BD103" i="11"/>
  <c r="BD119" i="11"/>
  <c r="BD72" i="11"/>
  <c r="BD83" i="11"/>
  <c r="BD76" i="11"/>
  <c r="BD27" i="11"/>
  <c r="BD96" i="11"/>
  <c r="BD114" i="11"/>
  <c r="BD100" i="11"/>
  <c r="BD80" i="11"/>
  <c r="BD59" i="11"/>
  <c r="BD66" i="11"/>
  <c r="BD52" i="11"/>
  <c r="BD77" i="11"/>
  <c r="BD84" i="11"/>
  <c r="BD58" i="11"/>
  <c r="BD71" i="11"/>
  <c r="BD47" i="11"/>
  <c r="BD126" i="11"/>
  <c r="BD43" i="11"/>
  <c r="BD82" i="11"/>
  <c r="BD40" i="11"/>
  <c r="AR57" i="24"/>
  <c r="AR59" i="24" s="1"/>
  <c r="AR60" i="24" s="1"/>
  <c r="BD53" i="11"/>
  <c r="BD46" i="11"/>
  <c r="BD122" i="11"/>
  <c r="BD65" i="11"/>
  <c r="BD128" i="11"/>
  <c r="BD98" i="11"/>
  <c r="BD116" i="11"/>
  <c r="BD26" i="11"/>
  <c r="BD85" i="11"/>
  <c r="BD70" i="11"/>
  <c r="BD49" i="11"/>
  <c r="BD127" i="11"/>
  <c r="BD106" i="11"/>
  <c r="BD33" i="11"/>
  <c r="BD50" i="11"/>
  <c r="BD136" i="11"/>
  <c r="BD87" i="11"/>
  <c r="BD61" i="11"/>
  <c r="BD97" i="11"/>
  <c r="BD19" i="11"/>
  <c r="AX38" i="24"/>
  <c r="AX40" i="24" s="1"/>
  <c r="BC69" i="21"/>
  <c r="AV49" i="24"/>
  <c r="BC49" i="14"/>
  <c r="BC50" i="14" s="1"/>
  <c r="AT54" i="24"/>
  <c r="AV51" i="24"/>
  <c r="BA15" i="22"/>
  <c r="BA18" i="22" s="1"/>
  <c r="BA19" i="22" s="1"/>
  <c r="BA20" i="22" s="1"/>
  <c r="BA19" i="24"/>
  <c r="BA20" i="24" s="1"/>
  <c r="BA21" i="24" s="1"/>
  <c r="BA25" i="24" s="1"/>
  <c r="BA27" i="24" s="1"/>
  <c r="BC84" i="21"/>
  <c r="BD4" i="23"/>
  <c r="BD5" i="24"/>
  <c r="BB118" i="23"/>
  <c r="BB114" i="23"/>
  <c r="BB115" i="23" s="1"/>
  <c r="BB117" i="23"/>
  <c r="BB116" i="23"/>
  <c r="BA157" i="23"/>
  <c r="AU44" i="24"/>
  <c r="AU47" i="24" s="1"/>
  <c r="AU48" i="24" s="1"/>
  <c r="AU45" i="24"/>
  <c r="BC85" i="21"/>
  <c r="AR69" i="24"/>
  <c r="AR70" i="24"/>
  <c r="AR71" i="24" s="1"/>
  <c r="AW39" i="24"/>
  <c r="AW40" i="24"/>
  <c r="BA190" i="23"/>
  <c r="BA191" i="23" s="1"/>
  <c r="BA192" i="23" s="1"/>
  <c r="BA196" i="23" s="1"/>
  <c r="BA198" i="23" s="1"/>
  <c r="AS54" i="24"/>
  <c r="AS53" i="24"/>
  <c r="BD132" i="11"/>
  <c r="BD31" i="11"/>
  <c r="BD137" i="11"/>
  <c r="BD108" i="11"/>
  <c r="BD56" i="11"/>
  <c r="BD109" i="11"/>
  <c r="BD125" i="11"/>
  <c r="BD51" i="11"/>
  <c r="BA86" i="23"/>
  <c r="BB14" i="24"/>
  <c r="BB15" i="24" s="1"/>
  <c r="BB18" i="24" s="1"/>
  <c r="BC181" i="23"/>
  <c r="BC147" i="23"/>
  <c r="BC76" i="23"/>
  <c r="BC113" i="23"/>
  <c r="BC38" i="23"/>
  <c r="BC40" i="23" s="1"/>
  <c r="BC42" i="23"/>
  <c r="BC41" i="23"/>
  <c r="BC43" i="23"/>
  <c r="AY34" i="24"/>
  <c r="AY35" i="24" s="1"/>
  <c r="AY36" i="24" s="1"/>
  <c r="AY37" i="24" s="1"/>
  <c r="AY33" i="24"/>
  <c r="BA123" i="23"/>
  <c r="BB189" i="23"/>
  <c r="BA49" i="23"/>
  <c r="BA50" i="23" s="1"/>
  <c r="BA51" i="23"/>
  <c r="BA53" i="23"/>
  <c r="BA32" i="22"/>
  <c r="BA36" i="22" s="1"/>
  <c r="BB152" i="23"/>
  <c r="BB151" i="23"/>
  <c r="BB150" i="23"/>
  <c r="BB148" i="23"/>
  <c r="BB149" i="23" s="1"/>
  <c r="BD89" i="11"/>
  <c r="BD117" i="11"/>
  <c r="BD64" i="11"/>
  <c r="BD88" i="11"/>
  <c r="BD99" i="11"/>
  <c r="BD102" i="11"/>
  <c r="BD120" i="11"/>
  <c r="AR66" i="24"/>
  <c r="AR61" i="24"/>
  <c r="BB80" i="23"/>
  <c r="BB81" i="23"/>
  <c r="BB79" i="23"/>
  <c r="BB77" i="23"/>
  <c r="BB78" i="23" s="1"/>
  <c r="BC13" i="11"/>
  <c r="BC15" i="11" s="1"/>
  <c r="AW23" i="15" s="1"/>
  <c r="AW44" i="15" s="1"/>
  <c r="BC82" i="21"/>
  <c r="BC68" i="21"/>
  <c r="BF3" i="24"/>
  <c r="BF3" i="23"/>
  <c r="AX35" i="15"/>
  <c r="BD24" i="11"/>
  <c r="BD105" i="11"/>
  <c r="BD121" i="11"/>
  <c r="BD54" i="11"/>
  <c r="BD35" i="11"/>
  <c r="BD138" i="11"/>
  <c r="BD115" i="11"/>
  <c r="BD5" i="23"/>
  <c r="BD6" i="24"/>
  <c r="BC12" i="24"/>
  <c r="BC13" i="24"/>
  <c r="BD37" i="11"/>
  <c r="BD68" i="11"/>
  <c r="BD39" i="11"/>
  <c r="BD29" i="11"/>
  <c r="BD123" i="11"/>
  <c r="BD95" i="11"/>
  <c r="BD110" i="11"/>
  <c r="BD7" i="24"/>
  <c r="BD6" i="23"/>
  <c r="AZ36" i="24"/>
  <c r="AZ37" i="24" s="1"/>
  <c r="AZ38" i="24" s="1"/>
  <c r="BB48" i="23"/>
  <c r="BC184" i="23"/>
  <c r="BC183" i="23"/>
  <c r="BC185" i="23" s="1"/>
  <c r="BC186" i="23" s="1"/>
  <c r="BG94" i="24"/>
  <c r="BG95" i="24" s="1"/>
  <c r="BG96" i="24" s="1"/>
  <c r="BG99" i="24" s="1"/>
  <c r="BG101" i="24" s="1"/>
  <c r="AK94" i="24"/>
  <c r="AK95" i="24" s="1"/>
  <c r="AK96" i="24" s="1"/>
  <c r="AK99" i="24" s="1"/>
  <c r="AK101" i="24" s="1"/>
  <c r="X94" i="24"/>
  <c r="X95" i="24" s="1"/>
  <c r="X96" i="24" s="1"/>
  <c r="X99" i="24" s="1"/>
  <c r="X101" i="24" s="1"/>
  <c r="K99" i="24"/>
  <c r="K101" i="24" s="1"/>
  <c r="K97" i="24"/>
  <c r="AD99" i="24"/>
  <c r="AD101" i="24" s="1"/>
  <c r="AD97" i="24"/>
  <c r="AB94" i="24"/>
  <c r="AB95" i="24" s="1"/>
  <c r="AB96" i="24" s="1"/>
  <c r="AB99" i="24" s="1"/>
  <c r="AB101" i="24" s="1"/>
  <c r="M94" i="24"/>
  <c r="M95" i="24" s="1"/>
  <c r="M96" i="24" s="1"/>
  <c r="M99" i="24" s="1"/>
  <c r="M101" i="24" s="1"/>
  <c r="Y94" i="24"/>
  <c r="Y95" i="24" s="1"/>
  <c r="Y96" i="24" s="1"/>
  <c r="Y99" i="24" s="1"/>
  <c r="Y101" i="24" s="1"/>
  <c r="AG94" i="24"/>
  <c r="AG95" i="24" s="1"/>
  <c r="AA97" i="24"/>
  <c r="AA103" i="24" s="1"/>
  <c r="AA10" i="24" s="1"/>
  <c r="O89" i="24"/>
  <c r="L97" i="24"/>
  <c r="L103" i="24" s="1"/>
  <c r="L10" i="24" s="1"/>
  <c r="AP97" i="24"/>
  <c r="AP103" i="24" s="1"/>
  <c r="AP10" i="24" s="1"/>
  <c r="AH97" i="24"/>
  <c r="AH103" i="24" s="1"/>
  <c r="AH10" i="24" s="1"/>
  <c r="N97" i="24"/>
  <c r="N103" i="24" s="1"/>
  <c r="N10" i="24" s="1"/>
  <c r="AC97" i="24"/>
  <c r="AC103" i="24" s="1"/>
  <c r="AC10" i="24" s="1"/>
  <c r="BA35" i="21"/>
  <c r="BA36" i="21" s="1"/>
  <c r="AX50" i="21"/>
  <c r="BB28" i="14"/>
  <c r="BB29" i="14" s="1"/>
  <c r="BB30" i="14" s="1"/>
  <c r="BB31" i="14" s="1"/>
  <c r="BB12" i="13" s="1"/>
  <c r="BB4" i="13"/>
  <c r="BB11" i="22"/>
  <c r="BB12" i="22"/>
  <c r="BB13" i="22"/>
  <c r="BB14" i="22" s="1"/>
  <c r="BD48" i="14"/>
  <c r="BC70" i="21"/>
  <c r="BC18" i="18"/>
  <c r="BC20" i="18" s="1"/>
  <c r="BC19" i="18"/>
  <c r="BC21" i="18" s="1"/>
  <c r="AX57" i="21"/>
  <c r="BB79" i="21"/>
  <c r="BD3" i="22"/>
  <c r="BD36" i="14"/>
  <c r="BD42" i="14"/>
  <c r="BC66" i="21"/>
  <c r="BC83" i="21"/>
  <c r="BF3" i="18"/>
  <c r="BF3" i="14"/>
  <c r="AZ18" i="22"/>
  <c r="AZ19" i="22" s="1"/>
  <c r="AZ20" i="22" s="1"/>
  <c r="BB20" i="21"/>
  <c r="BB25" i="21" s="1"/>
  <c r="BE4" i="18"/>
  <c r="BE7" i="18"/>
  <c r="BE5" i="18"/>
  <c r="BC67" i="21"/>
  <c r="BC44" i="14"/>
  <c r="BC13" i="13" s="1"/>
  <c r="BD11" i="21"/>
  <c r="BD10" i="18"/>
  <c r="BD16" i="18"/>
  <c r="BD17" i="18"/>
  <c r="AZ4" i="21"/>
  <c r="AV45" i="15"/>
  <c r="AV46" i="15" s="1"/>
  <c r="AV47" i="15" s="1"/>
  <c r="BB87" i="21"/>
  <c r="BC77" i="21"/>
  <c r="AY26" i="15"/>
  <c r="AY27" i="15"/>
  <c r="BE9" i="11"/>
  <c r="BE53" i="11" s="1"/>
  <c r="BB72" i="21"/>
  <c r="BB74" i="21" s="1"/>
  <c r="BB17" i="22"/>
  <c r="BB16" i="22"/>
  <c r="AY46" i="21"/>
  <c r="AY47" i="21" s="1"/>
  <c r="AY48" i="21" s="1"/>
  <c r="AY43" i="21"/>
  <c r="AY53" i="21"/>
  <c r="AY54" i="21" s="1"/>
  <c r="AY39" i="21"/>
  <c r="BC27" i="22"/>
  <c r="BC9" i="22"/>
  <c r="BC8" i="22"/>
  <c r="BC29" i="22"/>
  <c r="BC30" i="22" s="1"/>
  <c r="BC10" i="22"/>
  <c r="BC7" i="22"/>
  <c r="BC28" i="22"/>
  <c r="AZ26" i="15"/>
  <c r="BF9" i="11"/>
  <c r="BF34" i="11" s="1"/>
  <c r="AZ27" i="15"/>
  <c r="BC11" i="21"/>
  <c r="BC17" i="21"/>
  <c r="BC34" i="21"/>
  <c r="BC14" i="21"/>
  <c r="BC12" i="11"/>
  <c r="BC14" i="11" s="1"/>
  <c r="AW22" i="15" s="1"/>
  <c r="BC14" i="18"/>
  <c r="BC23" i="18" s="1"/>
  <c r="BC12" i="18"/>
  <c r="BB31" i="22"/>
  <c r="BB32" i="22" s="1"/>
  <c r="BD47" i="14"/>
  <c r="AO79" i="21"/>
  <c r="AO72" i="21"/>
  <c r="AO74" i="21" s="1"/>
  <c r="AO25" i="21"/>
  <c r="AO26" i="21" s="1"/>
  <c r="AO87" i="21"/>
  <c r="AO28" i="21"/>
  <c r="AO31" i="21" s="1"/>
  <c r="AS13" i="11"/>
  <c r="AS15" i="11" s="1"/>
  <c r="AM23" i="15" s="1"/>
  <c r="AM44" i="15" s="1"/>
  <c r="AS12" i="11"/>
  <c r="AS14" i="11" s="1"/>
  <c r="AM22" i="15" s="1"/>
  <c r="AQ25" i="21"/>
  <c r="AQ13" i="11"/>
  <c r="AQ15" i="11" s="1"/>
  <c r="AK23" i="15" s="1"/>
  <c r="AK44" i="15" s="1"/>
  <c r="AQ12" i="11"/>
  <c r="AQ14" i="11" s="1"/>
  <c r="AK22" i="15" s="1"/>
  <c r="BC16" i="13" l="1"/>
  <c r="BC17" i="13" s="1"/>
  <c r="BC18" i="13" s="1"/>
  <c r="AN79" i="21"/>
  <c r="AN87" i="21"/>
  <c r="AN72" i="21"/>
  <c r="AN74" i="21" s="1"/>
  <c r="AM39" i="24"/>
  <c r="AM40" i="24"/>
  <c r="BC14" i="13"/>
  <c r="BC6" i="18"/>
  <c r="AV14" i="23"/>
  <c r="AV16" i="23" s="1"/>
  <c r="BD77" i="21"/>
  <c r="AP13" i="11"/>
  <c r="AP15" i="11" s="1"/>
  <c r="AJ23" i="15" s="1"/>
  <c r="AJ44" i="15" s="1"/>
  <c r="AN4" i="21" s="1"/>
  <c r="AP12" i="11"/>
  <c r="AP14" i="11" s="1"/>
  <c r="AJ22" i="15" s="1"/>
  <c r="BB114" i="14"/>
  <c r="BB85" i="14"/>
  <c r="AT15" i="23"/>
  <c r="BE153" i="21"/>
  <c r="BE231" i="21"/>
  <c r="BE71" i="21" s="1"/>
  <c r="BE113" i="21"/>
  <c r="BE296" i="21"/>
  <c r="BE179" i="21"/>
  <c r="BE268" i="21"/>
  <c r="BE181" i="21"/>
  <c r="BE145" i="21"/>
  <c r="BE238" i="21"/>
  <c r="BE142" i="21"/>
  <c r="BE235" i="21"/>
  <c r="BD85" i="21"/>
  <c r="AY64" i="14"/>
  <c r="AY65" i="14" s="1"/>
  <c r="BE176" i="21"/>
  <c r="AZ96" i="14"/>
  <c r="AZ97" i="14" s="1"/>
  <c r="AZ99" i="14" s="1"/>
  <c r="AZ102" i="14" s="1"/>
  <c r="AZ106" i="14" s="1"/>
  <c r="BF12" i="14"/>
  <c r="BD78" i="21"/>
  <c r="BD79" i="21" s="1"/>
  <c r="BD70" i="21"/>
  <c r="BE129" i="21"/>
  <c r="BE284" i="21"/>
  <c r="BE272" i="21"/>
  <c r="BE246" i="21"/>
  <c r="BE300" i="21"/>
  <c r="BE8" i="21"/>
  <c r="BE11" i="21" s="1"/>
  <c r="BE211" i="21"/>
  <c r="BE144" i="21"/>
  <c r="BE136" i="21"/>
  <c r="BE125" i="21"/>
  <c r="BE95" i="21"/>
  <c r="BE302" i="21"/>
  <c r="BE188" i="21"/>
  <c r="BE278" i="21"/>
  <c r="BE105" i="21"/>
  <c r="BE156" i="21"/>
  <c r="BE251" i="21"/>
  <c r="BE282" i="21"/>
  <c r="BE269" i="21"/>
  <c r="BE258" i="21"/>
  <c r="BE203" i="21"/>
  <c r="BE304" i="21"/>
  <c r="BE111" i="21"/>
  <c r="BE261" i="21"/>
  <c r="BE260" i="21"/>
  <c r="BE128" i="21"/>
  <c r="BD68" i="21"/>
  <c r="BE208" i="21"/>
  <c r="BE183" i="21"/>
  <c r="BE117" i="21"/>
  <c r="BE171" i="21"/>
  <c r="BE98" i="21"/>
  <c r="BE266" i="21"/>
  <c r="BE126" i="21"/>
  <c r="BE311" i="21"/>
  <c r="BE86" i="21" s="1"/>
  <c r="BE249" i="21"/>
  <c r="BE135" i="21"/>
  <c r="BE253" i="21"/>
  <c r="BE173" i="21"/>
  <c r="BE101" i="21"/>
  <c r="BE277" i="21"/>
  <c r="BE257" i="21"/>
  <c r="BE99" i="21"/>
  <c r="BE228" i="21"/>
  <c r="BE124" i="21"/>
  <c r="BE205" i="21"/>
  <c r="BE220" i="21"/>
  <c r="BE122" i="21"/>
  <c r="BE143" i="21"/>
  <c r="BE191" i="21"/>
  <c r="BE270" i="21"/>
  <c r="BE169" i="21"/>
  <c r="BE119" i="21"/>
  <c r="BE149" i="21"/>
  <c r="BE177" i="21"/>
  <c r="BE212" i="21"/>
  <c r="BE93" i="21"/>
  <c r="BE192" i="21"/>
  <c r="BE175" i="21"/>
  <c r="BE245" i="21"/>
  <c r="BE308" i="21"/>
  <c r="BE288" i="21"/>
  <c r="BE170" i="21"/>
  <c r="BE262" i="21"/>
  <c r="BE180" i="21"/>
  <c r="BE185" i="21"/>
  <c r="BE166" i="21"/>
  <c r="BE199" i="21"/>
  <c r="BE130" i="21"/>
  <c r="BE102" i="21"/>
  <c r="BE106" i="21"/>
  <c r="BE167" i="21"/>
  <c r="BE108" i="21"/>
  <c r="BE97" i="21"/>
  <c r="BE265" i="21"/>
  <c r="BE307" i="21"/>
  <c r="BE146" i="21"/>
  <c r="BE227" i="21"/>
  <c r="BE178" i="21"/>
  <c r="BE109" i="21"/>
  <c r="BE217" i="21"/>
  <c r="BE267" i="21"/>
  <c r="BE137" i="21"/>
  <c r="BE223" i="21"/>
  <c r="BE247" i="21"/>
  <c r="BE103" i="21"/>
  <c r="BE120" i="21"/>
  <c r="BE152" i="21"/>
  <c r="BE123" i="21"/>
  <c r="BE159" i="21"/>
  <c r="BE279" i="21"/>
  <c r="BE184" i="21"/>
  <c r="BE202" i="21"/>
  <c r="BE292" i="21"/>
  <c r="BE161" i="21"/>
  <c r="BE96" i="21"/>
  <c r="BE172" i="21"/>
  <c r="BE281" i="21"/>
  <c r="BE131" i="21"/>
  <c r="BE201" i="21"/>
  <c r="BE168" i="21"/>
  <c r="BE134" i="21"/>
  <c r="BE104" i="21"/>
  <c r="BE115" i="21"/>
  <c r="BE271" i="21"/>
  <c r="BE280" i="21"/>
  <c r="BE138" i="21"/>
  <c r="BE213" i="21"/>
  <c r="BE121" i="21"/>
  <c r="BE242" i="21"/>
  <c r="BE273" i="21"/>
  <c r="BE250" i="21"/>
  <c r="BE222" i="21"/>
  <c r="BE218" i="21"/>
  <c r="BE132" i="21"/>
  <c r="BE207" i="21"/>
  <c r="BE293" i="21"/>
  <c r="BE196" i="21"/>
  <c r="BE289" i="21"/>
  <c r="BE287" i="21"/>
  <c r="BE294" i="21"/>
  <c r="BE195" i="21"/>
  <c r="BE276" i="21"/>
  <c r="BE256" i="21"/>
  <c r="AI97" i="24"/>
  <c r="AI103" i="24" s="1"/>
  <c r="AI10" i="24" s="1"/>
  <c r="BE236" i="21"/>
  <c r="BE299" i="21"/>
  <c r="BE291" i="21"/>
  <c r="BE237" i="21"/>
  <c r="BE210" i="21"/>
  <c r="BE295" i="21"/>
  <c r="BE118" i="21"/>
  <c r="BE174" i="21"/>
  <c r="BE116" i="21"/>
  <c r="BE241" i="21"/>
  <c r="BE189" i="21"/>
  <c r="BE150" i="21"/>
  <c r="BE303" i="21"/>
  <c r="BE204" i="21"/>
  <c r="BE252" i="21"/>
  <c r="BE219" i="21"/>
  <c r="BE206" i="21"/>
  <c r="BE283" i="21"/>
  <c r="BE164" i="21"/>
  <c r="BE112" i="21"/>
  <c r="BE154" i="21"/>
  <c r="BE133" i="21"/>
  <c r="BE165" i="21"/>
  <c r="BE275" i="21"/>
  <c r="BE110" i="21"/>
  <c r="BE197" i="21"/>
  <c r="BE226" i="21"/>
  <c r="BE255" i="21"/>
  <c r="BE186" i="21"/>
  <c r="BE301" i="21"/>
  <c r="BE221" i="21"/>
  <c r="BE151" i="21"/>
  <c r="BE290" i="21"/>
  <c r="BE148" i="21"/>
  <c r="BE127" i="21"/>
  <c r="BE94" i="21"/>
  <c r="BE209" i="21"/>
  <c r="BE140" i="21"/>
  <c r="BE141" i="21"/>
  <c r="BE182" i="21"/>
  <c r="BE264" i="21"/>
  <c r="BE263" i="21"/>
  <c r="BE114" i="21"/>
  <c r="BE162" i="21"/>
  <c r="BE187" i="21"/>
  <c r="BE200" i="21"/>
  <c r="BE100" i="21"/>
  <c r="BE274" i="21"/>
  <c r="BE254" i="21"/>
  <c r="BE160" i="21"/>
  <c r="BE155" i="21"/>
  <c r="BE259" i="21"/>
  <c r="BE147" i="21"/>
  <c r="BE248" i="21"/>
  <c r="BE190" i="21"/>
  <c r="BE234" i="21"/>
  <c r="BE198" i="21"/>
  <c r="BE163" i="21"/>
  <c r="BE107" i="21"/>
  <c r="BE214" i="21"/>
  <c r="BA58" i="14"/>
  <c r="BA59" i="14" s="1"/>
  <c r="BA60" i="14" s="1"/>
  <c r="BA62" i="14" s="1"/>
  <c r="BA63" i="14" s="1"/>
  <c r="AZ58" i="14"/>
  <c r="AZ59" i="14" s="1"/>
  <c r="AZ60" i="14" s="1"/>
  <c r="AZ62" i="14" s="1"/>
  <c r="AZ63" i="14" s="1"/>
  <c r="BD14" i="21"/>
  <c r="BD20" i="21" s="1"/>
  <c r="BD25" i="21" s="1"/>
  <c r="BD17" i="21"/>
  <c r="BD66" i="21"/>
  <c r="BD82" i="21"/>
  <c r="BA14" i="15"/>
  <c r="BG8" i="11" s="1"/>
  <c r="BC52" i="14"/>
  <c r="BC53" i="14" s="1"/>
  <c r="BD84" i="21"/>
  <c r="BA91" i="14"/>
  <c r="BD83" i="21"/>
  <c r="BD69" i="21"/>
  <c r="BB54" i="14"/>
  <c r="BB55" i="14" s="1"/>
  <c r="BB56" i="14" s="1"/>
  <c r="BB57" i="14" s="1"/>
  <c r="BD67" i="21"/>
  <c r="AY99" i="14"/>
  <c r="AY102" i="14" s="1"/>
  <c r="AY106" i="14" s="1"/>
  <c r="AY108" i="14" s="1"/>
  <c r="AQ74" i="24"/>
  <c r="AQ76" i="24" s="1"/>
  <c r="AQ77" i="24" s="1"/>
  <c r="AQ78" i="24" s="1"/>
  <c r="AQ83" i="24" s="1"/>
  <c r="AJ110" i="14"/>
  <c r="AJ111" i="14" s="1"/>
  <c r="AJ113" i="14" s="1"/>
  <c r="AJ115" i="14" s="1"/>
  <c r="BC84" i="14"/>
  <c r="BC87" i="14" s="1"/>
  <c r="BC88" i="14" s="1"/>
  <c r="AX96" i="14"/>
  <c r="AX97" i="14" s="1"/>
  <c r="BA10" i="15"/>
  <c r="BG6" i="11" s="1"/>
  <c r="BG4" i="11"/>
  <c r="BA9" i="13"/>
  <c r="BA32" i="15"/>
  <c r="BA33" i="15" s="1"/>
  <c r="BA34" i="15" s="1"/>
  <c r="BA35" i="15" s="1"/>
  <c r="BA20" i="15"/>
  <c r="BG11" i="11" s="1"/>
  <c r="AY135" i="23"/>
  <c r="AY136" i="23" s="1"/>
  <c r="AY138" i="23" s="1"/>
  <c r="BA12" i="15"/>
  <c r="BG7" i="11" s="1"/>
  <c r="BA8" i="15"/>
  <c r="BG5" i="11" s="1"/>
  <c r="BA16" i="15"/>
  <c r="BG9" i="11" s="1"/>
  <c r="BA30" i="15"/>
  <c r="BA38" i="15" s="1"/>
  <c r="BA39" i="15" s="1"/>
  <c r="BA40" i="15" s="1"/>
  <c r="BB90" i="14"/>
  <c r="BB89" i="14"/>
  <c r="BA93" i="14"/>
  <c r="BA94" i="14"/>
  <c r="BA95" i="14" s="1"/>
  <c r="AN97" i="24"/>
  <c r="AN103" i="24" s="1"/>
  <c r="AN10" i="24" s="1"/>
  <c r="AW14" i="23"/>
  <c r="AW16" i="23" s="1"/>
  <c r="AJ70" i="23"/>
  <c r="AN26" i="21"/>
  <c r="AN35" i="21"/>
  <c r="AN36" i="21" s="1"/>
  <c r="AN28" i="21"/>
  <c r="AN31" i="21" s="1"/>
  <c r="BE72" i="14"/>
  <c r="BF69" i="14"/>
  <c r="BF11" i="14"/>
  <c r="BE71" i="14"/>
  <c r="BD14" i="14"/>
  <c r="BD25" i="14" s="1"/>
  <c r="BD71" i="14"/>
  <c r="BD84" i="14" s="1"/>
  <c r="BE39" i="11"/>
  <c r="BE21" i="11"/>
  <c r="BC4" i="24"/>
  <c r="BC70" i="14"/>
  <c r="AJ103" i="23"/>
  <c r="AJ101" i="23"/>
  <c r="AJ39" i="24"/>
  <c r="AJ40" i="24"/>
  <c r="AJ174" i="23"/>
  <c r="AJ172" i="23"/>
  <c r="AX138" i="23"/>
  <c r="AX142" i="23" s="1"/>
  <c r="AX144" i="23" s="1"/>
  <c r="AX9" i="23" s="1"/>
  <c r="AJ138" i="23"/>
  <c r="AJ140" i="23"/>
  <c r="BE110" i="11"/>
  <c r="BE88" i="11"/>
  <c r="BE97" i="11"/>
  <c r="BF59" i="11"/>
  <c r="BF39" i="11"/>
  <c r="BF89" i="11"/>
  <c r="BF75" i="11"/>
  <c r="BF129" i="11"/>
  <c r="BF26" i="11"/>
  <c r="BF63" i="11"/>
  <c r="BF100" i="11"/>
  <c r="AU15" i="23"/>
  <c r="AU23" i="23" s="1"/>
  <c r="BF49" i="11"/>
  <c r="AY169" i="23"/>
  <c r="AY170" i="23" s="1"/>
  <c r="AY172" i="23" s="1"/>
  <c r="BE41" i="11"/>
  <c r="AV15" i="23"/>
  <c r="AV30" i="23" s="1"/>
  <c r="BC79" i="21"/>
  <c r="AY98" i="23"/>
  <c r="AY99" i="23" s="1"/>
  <c r="AY103" i="23" s="1"/>
  <c r="AO85" i="24"/>
  <c r="AO89" i="24" s="1"/>
  <c r="AO90" i="24" s="1"/>
  <c r="AO91" i="24" s="1"/>
  <c r="AO92" i="24" s="1"/>
  <c r="AO93" i="24" s="1"/>
  <c r="AO94" i="24" s="1"/>
  <c r="AO95" i="24" s="1"/>
  <c r="AV110" i="23"/>
  <c r="BF119" i="11"/>
  <c r="AX11" i="23"/>
  <c r="BF123" i="11"/>
  <c r="BF98" i="11"/>
  <c r="BE68" i="11"/>
  <c r="BF118" i="11"/>
  <c r="BF134" i="11"/>
  <c r="BF106" i="11"/>
  <c r="AZ63" i="23"/>
  <c r="AZ67" i="23" s="1"/>
  <c r="AZ69" i="23" s="1"/>
  <c r="AZ70" i="23" s="1"/>
  <c r="AY63" i="23"/>
  <c r="AY67" i="23" s="1"/>
  <c r="AY69" i="23" s="1"/>
  <c r="AY11" i="23" s="1"/>
  <c r="AW13" i="23"/>
  <c r="AZ132" i="23"/>
  <c r="AZ135" i="23" s="1"/>
  <c r="AZ136" i="23" s="1"/>
  <c r="AZ140" i="23" s="1"/>
  <c r="BA23" i="24"/>
  <c r="AZ129" i="23"/>
  <c r="BF107" i="11"/>
  <c r="E97" i="24"/>
  <c r="E103" i="24" s="1"/>
  <c r="E10" i="24" s="1"/>
  <c r="BF96" i="11"/>
  <c r="AZ163" i="23"/>
  <c r="AZ164" i="23"/>
  <c r="AZ169" i="23" s="1"/>
  <c r="AZ170" i="23" s="1"/>
  <c r="AZ174" i="23" s="1"/>
  <c r="BF84" i="11"/>
  <c r="BF122" i="11"/>
  <c r="BF22" i="11"/>
  <c r="BF97" i="11"/>
  <c r="BF60" i="11"/>
  <c r="BF29" i="11"/>
  <c r="BF86" i="11"/>
  <c r="BF71" i="11"/>
  <c r="BF62" i="11"/>
  <c r="BF23" i="11"/>
  <c r="BF42" i="11"/>
  <c r="BF117" i="11"/>
  <c r="BF104" i="11"/>
  <c r="BF116" i="11"/>
  <c r="AR67" i="24"/>
  <c r="AR68" i="24" s="1"/>
  <c r="BF74" i="11"/>
  <c r="BF130" i="11"/>
  <c r="BF85" i="11"/>
  <c r="BF64" i="11"/>
  <c r="BF73" i="11"/>
  <c r="BF135" i="11"/>
  <c r="BF41" i="11"/>
  <c r="BF82" i="11"/>
  <c r="BF19" i="11"/>
  <c r="BF136" i="11"/>
  <c r="BF58" i="11"/>
  <c r="BF91" i="11"/>
  <c r="BF138" i="11"/>
  <c r="BF70" i="11"/>
  <c r="BF47" i="11"/>
  <c r="BF37" i="11"/>
  <c r="BF103" i="11"/>
  <c r="BF99" i="11"/>
  <c r="BF115" i="11"/>
  <c r="BF8" i="14"/>
  <c r="BF5" i="14"/>
  <c r="BF72" i="14" s="1"/>
  <c r="BF7" i="14"/>
  <c r="BF74" i="14" s="1"/>
  <c r="BF9" i="14"/>
  <c r="BF6" i="14"/>
  <c r="BF73" i="14" s="1"/>
  <c r="AX103" i="23"/>
  <c r="AX101" i="23"/>
  <c r="BE17" i="14"/>
  <c r="BE16" i="14"/>
  <c r="BE18" i="14" s="1"/>
  <c r="BE19" i="14" s="1"/>
  <c r="BE21" i="14" s="1"/>
  <c r="AZ96" i="23"/>
  <c r="AZ95" i="23"/>
  <c r="AZ97" i="23"/>
  <c r="AZ92" i="23"/>
  <c r="AZ93" i="23"/>
  <c r="AV53" i="24"/>
  <c r="AV65" i="24" s="1"/>
  <c r="AV69" i="24" s="1"/>
  <c r="Y97" i="24"/>
  <c r="Y103" i="24" s="1"/>
  <c r="Y10" i="24" s="1"/>
  <c r="AR62" i="24"/>
  <c r="AR9" i="24" s="1"/>
  <c r="BE40" i="11"/>
  <c r="BE63" i="11"/>
  <c r="BE23" i="11"/>
  <c r="BE35" i="11"/>
  <c r="BE105" i="11"/>
  <c r="BE61" i="11"/>
  <c r="BE135" i="11"/>
  <c r="BE22" i="11"/>
  <c r="BE122" i="11"/>
  <c r="BE80" i="11"/>
  <c r="BE95" i="11"/>
  <c r="BE127" i="11"/>
  <c r="BE93" i="11"/>
  <c r="BE123" i="11"/>
  <c r="BE118" i="11"/>
  <c r="BE57" i="11"/>
  <c r="BE131" i="11"/>
  <c r="BE133" i="11"/>
  <c r="BE44" i="11"/>
  <c r="BE108" i="11"/>
  <c r="BE45" i="11"/>
  <c r="BE92" i="11"/>
  <c r="BE59" i="11"/>
  <c r="BE28" i="11"/>
  <c r="BE52" i="11"/>
  <c r="BE42" i="11"/>
  <c r="BE132" i="11"/>
  <c r="BE138" i="11"/>
  <c r="BE124" i="11"/>
  <c r="BE25" i="11"/>
  <c r="BE130" i="11"/>
  <c r="BE55" i="11"/>
  <c r="BE60" i="11"/>
  <c r="BE112" i="11"/>
  <c r="BE84" i="11"/>
  <c r="BE34" i="11"/>
  <c r="BE24" i="11"/>
  <c r="BE86" i="11"/>
  <c r="BE66" i="11"/>
  <c r="BE100" i="11"/>
  <c r="BE114" i="11"/>
  <c r="BE106" i="11"/>
  <c r="BE67" i="11"/>
  <c r="BE101" i="11"/>
  <c r="BE64" i="11"/>
  <c r="BE69" i="11"/>
  <c r="BE48" i="11"/>
  <c r="BE75" i="11"/>
  <c r="BE58" i="11"/>
  <c r="BE62" i="11"/>
  <c r="AX39" i="24"/>
  <c r="BE73" i="11"/>
  <c r="BE37" i="11"/>
  <c r="BE137" i="11"/>
  <c r="BE65" i="11"/>
  <c r="BE71" i="11"/>
  <c r="BE104" i="11"/>
  <c r="BE47" i="11"/>
  <c r="BE26" i="11"/>
  <c r="BE46" i="11"/>
  <c r="BE31" i="11"/>
  <c r="BE20" i="11"/>
  <c r="BE99" i="11"/>
  <c r="BE91" i="11"/>
  <c r="BE77" i="11"/>
  <c r="BE98" i="11"/>
  <c r="BE38" i="11"/>
  <c r="BE126" i="11"/>
  <c r="BE43" i="11"/>
  <c r="BE19" i="11"/>
  <c r="BE81" i="11"/>
  <c r="BE94" i="11"/>
  <c r="BE50" i="11"/>
  <c r="BE36" i="11"/>
  <c r="BE90" i="11"/>
  <c r="BE87" i="11"/>
  <c r="BF112" i="11"/>
  <c r="BE129" i="11"/>
  <c r="BE51" i="11"/>
  <c r="BE89" i="11"/>
  <c r="BE120" i="11"/>
  <c r="BE76" i="11"/>
  <c r="BE29" i="11"/>
  <c r="BE113" i="11"/>
  <c r="BE74" i="11"/>
  <c r="BE32" i="11"/>
  <c r="BE125" i="11"/>
  <c r="BF68" i="11"/>
  <c r="BE117" i="11"/>
  <c r="BE134" i="11"/>
  <c r="BE85" i="11"/>
  <c r="BE54" i="11"/>
  <c r="BE111" i="11"/>
  <c r="BE115" i="11"/>
  <c r="BE96" i="11"/>
  <c r="BE72" i="11"/>
  <c r="BE136" i="11"/>
  <c r="BE119" i="11"/>
  <c r="BF46" i="11"/>
  <c r="BF61" i="11"/>
  <c r="BF108" i="11"/>
  <c r="BF109" i="11"/>
  <c r="BE27" i="11"/>
  <c r="BE107" i="11"/>
  <c r="BE109" i="11"/>
  <c r="BE102" i="11"/>
  <c r="BE121" i="11"/>
  <c r="BE30" i="11"/>
  <c r="BE103" i="11"/>
  <c r="BE70" i="11"/>
  <c r="BE33" i="11"/>
  <c r="BE116" i="11"/>
  <c r="BE128" i="11"/>
  <c r="BF52" i="11"/>
  <c r="BF31" i="11"/>
  <c r="BF88" i="11"/>
  <c r="BF20" i="11"/>
  <c r="BF124" i="11"/>
  <c r="BF25" i="11"/>
  <c r="BF81" i="11"/>
  <c r="BF56" i="11"/>
  <c r="BF131" i="11"/>
  <c r="BF67" i="11"/>
  <c r="BF133" i="11"/>
  <c r="BF72" i="11"/>
  <c r="BF93" i="11"/>
  <c r="BF28" i="11"/>
  <c r="BF38" i="11"/>
  <c r="BF53" i="11"/>
  <c r="BF137" i="11"/>
  <c r="BF66" i="11"/>
  <c r="BF127" i="11"/>
  <c r="BF105" i="11"/>
  <c r="BF126" i="11"/>
  <c r="BF65" i="11"/>
  <c r="BF27" i="11"/>
  <c r="BF30" i="11"/>
  <c r="BF54" i="11"/>
  <c r="BF90" i="11"/>
  <c r="BF128" i="11"/>
  <c r="BF55" i="11"/>
  <c r="BB123" i="23"/>
  <c r="BB126" i="23" s="1"/>
  <c r="AW45" i="15"/>
  <c r="AW46" i="15" s="1"/>
  <c r="AW47" i="15" s="1"/>
  <c r="AT55" i="24"/>
  <c r="AT56" i="24" s="1"/>
  <c r="AT58" i="24" s="1"/>
  <c r="BD12" i="11"/>
  <c r="BD14" i="11" s="1"/>
  <c r="AX22" i="15" s="1"/>
  <c r="AV54" i="24"/>
  <c r="AV55" i="24" s="1"/>
  <c r="AV56" i="24" s="1"/>
  <c r="AV58" i="24" s="1"/>
  <c r="AV61" i="24" s="1"/>
  <c r="BC72" i="21"/>
  <c r="BC74" i="21" s="1"/>
  <c r="BC189" i="23"/>
  <c r="BD13" i="11"/>
  <c r="BD15" i="11" s="1"/>
  <c r="AX23" i="15" s="1"/>
  <c r="AX44" i="15" s="1"/>
  <c r="AX45" i="15" s="1"/>
  <c r="AX46" i="15" s="1"/>
  <c r="AX47" i="15" s="1"/>
  <c r="BF87" i="11"/>
  <c r="BF102" i="11"/>
  <c r="BF121" i="11"/>
  <c r="BF111" i="11"/>
  <c r="BF80" i="11"/>
  <c r="BF40" i="11"/>
  <c r="BF32" i="11"/>
  <c r="BF69" i="11"/>
  <c r="BB157" i="23"/>
  <c r="BB162" i="23" s="1"/>
  <c r="BF125" i="11"/>
  <c r="BF110" i="11"/>
  <c r="BF77" i="11"/>
  <c r="BF83" i="11"/>
  <c r="BF94" i="11"/>
  <c r="BF33" i="11"/>
  <c r="BA4" i="21"/>
  <c r="BA53" i="21" s="1"/>
  <c r="BA54" i="21" s="1"/>
  <c r="BE82" i="11"/>
  <c r="BE83" i="11"/>
  <c r="BE56" i="11"/>
  <c r="BE49" i="11"/>
  <c r="BF44" i="11"/>
  <c r="BF132" i="11"/>
  <c r="BF92" i="11"/>
  <c r="BF24" i="11"/>
  <c r="BF21" i="11"/>
  <c r="BF113" i="11"/>
  <c r="BF57" i="11"/>
  <c r="BB19" i="24"/>
  <c r="BB20" i="24" s="1"/>
  <c r="BB21" i="24" s="1"/>
  <c r="BB25" i="24" s="1"/>
  <c r="BB27" i="24" s="1"/>
  <c r="BB53" i="23"/>
  <c r="BB49" i="23"/>
  <c r="BB50" i="23" s="1"/>
  <c r="BB51" i="23"/>
  <c r="AY38" i="24"/>
  <c r="AW42" i="24"/>
  <c r="AW41" i="24"/>
  <c r="AW43" i="24" s="1"/>
  <c r="BB15" i="22"/>
  <c r="BB18" i="22" s="1"/>
  <c r="BB19" i="22" s="1"/>
  <c r="BB20" i="22" s="1"/>
  <c r="BD13" i="24"/>
  <c r="BD12" i="24"/>
  <c r="BD14" i="24" s="1"/>
  <c r="BD15" i="24" s="1"/>
  <c r="BA162" i="23"/>
  <c r="BA160" i="23"/>
  <c r="BA158" i="23"/>
  <c r="BA159" i="23" s="1"/>
  <c r="AZ39" i="24"/>
  <c r="AZ40" i="24"/>
  <c r="BD184" i="23"/>
  <c r="BD183" i="23"/>
  <c r="BD185" i="23" s="1"/>
  <c r="BD186" i="23" s="1"/>
  <c r="BA29" i="24"/>
  <c r="BA32" i="24"/>
  <c r="AZ21" i="22"/>
  <c r="AZ22" i="22" s="1"/>
  <c r="AZ24" i="22" s="1"/>
  <c r="AZ5" i="22" s="1"/>
  <c r="AZ7" i="13" s="1"/>
  <c r="AR72" i="24"/>
  <c r="BB86" i="23"/>
  <c r="BB190" i="23"/>
  <c r="BB191" i="23" s="1"/>
  <c r="BB192" i="23" s="1"/>
  <c r="BB196" i="23" s="1"/>
  <c r="BB198" i="23" s="1"/>
  <c r="BA126" i="23"/>
  <c r="BA128" i="23"/>
  <c r="BA124" i="23"/>
  <c r="BA125" i="23" s="1"/>
  <c r="AS65" i="24"/>
  <c r="AS55" i="24"/>
  <c r="AS56" i="24" s="1"/>
  <c r="AS58" i="24" s="1"/>
  <c r="BC87" i="21"/>
  <c r="BD49" i="14"/>
  <c r="BD50" i="14" s="1"/>
  <c r="BC48" i="23"/>
  <c r="BE6" i="24"/>
  <c r="BE5" i="23"/>
  <c r="BC116" i="23"/>
  <c r="BC118" i="23"/>
  <c r="BC117" i="23"/>
  <c r="BC114" i="23"/>
  <c r="BC115" i="23" s="1"/>
  <c r="AU49" i="24"/>
  <c r="BE7" i="24"/>
  <c r="BE6" i="23"/>
  <c r="BA55" i="23"/>
  <c r="BA54" i="23"/>
  <c r="BC81" i="23"/>
  <c r="BC79" i="23"/>
  <c r="BC80" i="23"/>
  <c r="BC77" i="23"/>
  <c r="BC78" i="23" s="1"/>
  <c r="AT70" i="24"/>
  <c r="AT71" i="24" s="1"/>
  <c r="AT69" i="24"/>
  <c r="BC152" i="23"/>
  <c r="BC150" i="23"/>
  <c r="BC148" i="23"/>
  <c r="BC149" i="23" s="1"/>
  <c r="BC151" i="23"/>
  <c r="AX42" i="24"/>
  <c r="AX41" i="24"/>
  <c r="AX43" i="24" s="1"/>
  <c r="BF95" i="11"/>
  <c r="BF36" i="11"/>
  <c r="BF120" i="11"/>
  <c r="BF101" i="11"/>
  <c r="BF45" i="11"/>
  <c r="BE4" i="23"/>
  <c r="BE5" i="24"/>
  <c r="BE85" i="21"/>
  <c r="BA59" i="23"/>
  <c r="BA58" i="23"/>
  <c r="BA57" i="23"/>
  <c r="BA87" i="23"/>
  <c r="BA88" i="23" s="1"/>
  <c r="BA91" i="23"/>
  <c r="BA89" i="23"/>
  <c r="BD43" i="23"/>
  <c r="BD76" i="23"/>
  <c r="BD38" i="23"/>
  <c r="BD40" i="23" s="1"/>
  <c r="BD41" i="23"/>
  <c r="BD42" i="23"/>
  <c r="BD147" i="23"/>
  <c r="BD181" i="23"/>
  <c r="BD113" i="23"/>
  <c r="BF51" i="11"/>
  <c r="BF50" i="11"/>
  <c r="BF35" i="11"/>
  <c r="BF43" i="11"/>
  <c r="BF76" i="11"/>
  <c r="BF114" i="11"/>
  <c r="BF48" i="11"/>
  <c r="BC14" i="24"/>
  <c r="BC15" i="24" s="1"/>
  <c r="BC18" i="24" s="1"/>
  <c r="BA194" i="23"/>
  <c r="AU51" i="24"/>
  <c r="AU54" i="24" s="1"/>
  <c r="BG97" i="24"/>
  <c r="BG103" i="24" s="1"/>
  <c r="BG10" i="24" s="1"/>
  <c r="AF99" i="24"/>
  <c r="AF101" i="24" s="1"/>
  <c r="AF97" i="24"/>
  <c r="I94" i="24"/>
  <c r="I95" i="24" s="1"/>
  <c r="M97" i="24"/>
  <c r="M103" i="24" s="1"/>
  <c r="M10" i="24" s="1"/>
  <c r="O90" i="24"/>
  <c r="O91" i="24" s="1"/>
  <c r="O92" i="24" s="1"/>
  <c r="O93" i="24" s="1"/>
  <c r="AB97" i="24"/>
  <c r="AB103" i="24" s="1"/>
  <c r="AB10" i="24" s="1"/>
  <c r="K103" i="24"/>
  <c r="K10" i="24" s="1"/>
  <c r="X97" i="24"/>
  <c r="X103" i="24" s="1"/>
  <c r="X10" i="24" s="1"/>
  <c r="AK97" i="24"/>
  <c r="AK103" i="24" s="1"/>
  <c r="AK10" i="24" s="1"/>
  <c r="AG96" i="24"/>
  <c r="AG99" i="24" s="1"/>
  <c r="AG101" i="24" s="1"/>
  <c r="AD103" i="24"/>
  <c r="AD10" i="24" s="1"/>
  <c r="BB28" i="21"/>
  <c r="BB31" i="21" s="1"/>
  <c r="BC20" i="21"/>
  <c r="BC25" i="21" s="1"/>
  <c r="BE47" i="14"/>
  <c r="BB26" i="21"/>
  <c r="BB35" i="21"/>
  <c r="BB36" i="21" s="1"/>
  <c r="AY49" i="21"/>
  <c r="AY51" i="21" s="1"/>
  <c r="BE3" i="22"/>
  <c r="BE42" i="14"/>
  <c r="BE36" i="14"/>
  <c r="BD44" i="14"/>
  <c r="BD13" i="13" s="1"/>
  <c r="BD19" i="18"/>
  <c r="BD21" i="18" s="1"/>
  <c r="BD18" i="18"/>
  <c r="BD20" i="18" s="1"/>
  <c r="BC16" i="22"/>
  <c r="BC17" i="22"/>
  <c r="BD14" i="18"/>
  <c r="BD23" i="18" s="1"/>
  <c r="BD12" i="18"/>
  <c r="BE10" i="18"/>
  <c r="BE16" i="18"/>
  <c r="BE17" i="18"/>
  <c r="BD8" i="22"/>
  <c r="BD27" i="22"/>
  <c r="BD29" i="22"/>
  <c r="BD30" i="22" s="1"/>
  <c r="BD9" i="22"/>
  <c r="BD28" i="22"/>
  <c r="BD10" i="22"/>
  <c r="BD7" i="22"/>
  <c r="AZ39" i="21"/>
  <c r="AZ46" i="21"/>
  <c r="AZ47" i="21" s="1"/>
  <c r="AZ48" i="21" s="1"/>
  <c r="AZ43" i="21"/>
  <c r="AZ53" i="21"/>
  <c r="AZ54" i="21" s="1"/>
  <c r="BE48" i="14"/>
  <c r="BC12" i="22"/>
  <c r="BC13" i="22"/>
  <c r="BC14" i="22" s="1"/>
  <c r="BC11" i="22"/>
  <c r="BF5" i="18"/>
  <c r="BF4" i="18"/>
  <c r="BF7" i="18"/>
  <c r="BC31" i="22"/>
  <c r="BC32" i="22" s="1"/>
  <c r="BB33" i="22"/>
  <c r="BB34" i="22" s="1"/>
  <c r="BB36" i="22" s="1"/>
  <c r="BF3" i="21"/>
  <c r="BF7" i="21" s="1"/>
  <c r="BB6" i="13"/>
  <c r="BH3" i="11" s="1"/>
  <c r="BB3" i="15"/>
  <c r="BB6" i="15" s="1"/>
  <c r="BC28" i="14"/>
  <c r="BC29" i="14" s="1"/>
  <c r="BC30" i="14" s="1"/>
  <c r="BC31" i="14" s="1"/>
  <c r="BC12" i="13" s="1"/>
  <c r="BC4" i="13"/>
  <c r="AY55" i="21"/>
  <c r="AY57" i="21" s="1"/>
  <c r="BA21" i="22"/>
  <c r="BA22" i="22" s="1"/>
  <c r="BA24" i="22" s="1"/>
  <c r="BA5" i="22" s="1"/>
  <c r="BA7" i="13" s="1"/>
  <c r="AO35" i="21"/>
  <c r="AO36" i="21" s="1"/>
  <c r="AM45" i="15"/>
  <c r="AM46" i="15" s="1"/>
  <c r="AQ4" i="21"/>
  <c r="AQ46" i="21" s="1"/>
  <c r="AQ35" i="21"/>
  <c r="AQ36" i="21" s="1"/>
  <c r="AQ26" i="21"/>
  <c r="AK45" i="15"/>
  <c r="AK46" i="15" s="1"/>
  <c r="AK47" i="15" s="1"/>
  <c r="AO4" i="21"/>
  <c r="AZ101" i="14" l="1"/>
  <c r="AZ105" i="14" s="1"/>
  <c r="AM42" i="24"/>
  <c r="AM41" i="24"/>
  <c r="BD16" i="13"/>
  <c r="BD17" i="13" s="1"/>
  <c r="BD18" i="13" s="1"/>
  <c r="AN43" i="21"/>
  <c r="AN46" i="21"/>
  <c r="AN47" i="21" s="1"/>
  <c r="AN48" i="21" s="1"/>
  <c r="AN39" i="21"/>
  <c r="BD14" i="13"/>
  <c r="BD6" i="18"/>
  <c r="AJ45" i="15"/>
  <c r="AJ46" i="15" s="1"/>
  <c r="AJ47" i="15" s="1"/>
  <c r="BE17" i="21"/>
  <c r="BE34" i="21"/>
  <c r="BE14" i="21"/>
  <c r="BE20" i="21" s="1"/>
  <c r="BE28" i="21" s="1"/>
  <c r="AT30" i="23"/>
  <c r="AT21" i="23"/>
  <c r="AT26" i="23"/>
  <c r="AT27" i="23"/>
  <c r="AT18" i="23"/>
  <c r="AT19" i="23"/>
  <c r="AT22" i="23"/>
  <c r="AT23" i="23"/>
  <c r="AT28" i="23"/>
  <c r="AT25" i="23"/>
  <c r="AT20" i="23"/>
  <c r="AT29" i="23"/>
  <c r="BC85" i="14"/>
  <c r="BC114" i="14"/>
  <c r="BD87" i="21"/>
  <c r="BD72" i="21"/>
  <c r="BD74" i="21" s="1"/>
  <c r="BA61" i="14"/>
  <c r="BA64" i="14" s="1"/>
  <c r="BA65" i="14" s="1"/>
  <c r="BE67" i="21"/>
  <c r="BE84" i="21"/>
  <c r="BE69" i="21"/>
  <c r="BE66" i="21"/>
  <c r="BE82" i="21"/>
  <c r="BE77" i="21"/>
  <c r="BE78" i="21"/>
  <c r="BE70" i="21"/>
  <c r="BE83" i="21"/>
  <c r="BE68" i="21"/>
  <c r="AZ61" i="14"/>
  <c r="AZ64" i="14" s="1"/>
  <c r="AZ65" i="14" s="1"/>
  <c r="AQ79" i="24"/>
  <c r="AQ81" i="24"/>
  <c r="AQ80" i="24"/>
  <c r="AQ82" i="24" s="1"/>
  <c r="BC54" i="14"/>
  <c r="BC55" i="14" s="1"/>
  <c r="BC56" i="14" s="1"/>
  <c r="BC57" i="14" s="1"/>
  <c r="BD52" i="14"/>
  <c r="BD53" i="14" s="1"/>
  <c r="BG58" i="11"/>
  <c r="BB58" i="14"/>
  <c r="BB59" i="14" s="1"/>
  <c r="BB60" i="14" s="1"/>
  <c r="BB62" i="14" s="1"/>
  <c r="BB63" i="14" s="1"/>
  <c r="AN53" i="21"/>
  <c r="AN54" i="21" s="1"/>
  <c r="BA27" i="15"/>
  <c r="BA26" i="15"/>
  <c r="AY140" i="23"/>
  <c r="AY142" i="23" s="1"/>
  <c r="AY144" i="23" s="1"/>
  <c r="AY9" i="23" s="1"/>
  <c r="BD87" i="14"/>
  <c r="BD88" i="14" s="1"/>
  <c r="BD89" i="14" s="1"/>
  <c r="BD114" i="14"/>
  <c r="AX99" i="14"/>
  <c r="AX102" i="14" s="1"/>
  <c r="AX106" i="14" s="1"/>
  <c r="AX101" i="14"/>
  <c r="AX105" i="14" s="1"/>
  <c r="AW15" i="23"/>
  <c r="AW26" i="23" s="1"/>
  <c r="BC90" i="14"/>
  <c r="BC89" i="14"/>
  <c r="BB92" i="14"/>
  <c r="BB91" i="14"/>
  <c r="AZ108" i="14"/>
  <c r="AY110" i="14"/>
  <c r="AY111" i="14" s="1"/>
  <c r="AY113" i="14" s="1"/>
  <c r="AY115" i="14" s="1"/>
  <c r="BA96" i="14"/>
  <c r="BA97" i="14" s="1"/>
  <c r="BF76" i="14"/>
  <c r="BF79" i="14" s="1"/>
  <c r="BF81" i="14" s="1"/>
  <c r="BF78" i="14"/>
  <c r="BF77" i="14"/>
  <c r="BE77" i="14"/>
  <c r="BE76" i="14"/>
  <c r="BE79" i="14" s="1"/>
  <c r="BE81" i="14" s="1"/>
  <c r="BE84" i="14" s="1"/>
  <c r="BE78" i="14"/>
  <c r="BF10" i="14"/>
  <c r="AU27" i="23"/>
  <c r="AU19" i="23"/>
  <c r="AU28" i="23"/>
  <c r="BE14" i="14"/>
  <c r="BE25" i="14" s="1"/>
  <c r="AJ105" i="23"/>
  <c r="AJ107" i="23" s="1"/>
  <c r="AJ10" i="23" s="1"/>
  <c r="AJ176" i="23"/>
  <c r="AJ178" i="23" s="1"/>
  <c r="AJ12" i="23" s="1"/>
  <c r="BD4" i="24"/>
  <c r="BD70" i="14"/>
  <c r="BD85" i="14" s="1"/>
  <c r="BB4" i="21"/>
  <c r="BB39" i="21" s="1"/>
  <c r="AJ142" i="23"/>
  <c r="AJ144" i="23" s="1"/>
  <c r="AJ9" i="23" s="1"/>
  <c r="AO96" i="24"/>
  <c r="AO99" i="24" s="1"/>
  <c r="AO101" i="24" s="1"/>
  <c r="AU20" i="23"/>
  <c r="AU29" i="23"/>
  <c r="AJ42" i="24"/>
  <c r="AJ41" i="24"/>
  <c r="AJ43" i="24" s="1"/>
  <c r="AU21" i="23"/>
  <c r="BA31" i="24"/>
  <c r="AU30" i="23"/>
  <c r="AU26" i="23"/>
  <c r="AU22" i="23"/>
  <c r="AU25" i="23"/>
  <c r="AV19" i="23"/>
  <c r="AU18" i="23"/>
  <c r="AV22" i="23"/>
  <c r="AY174" i="23"/>
  <c r="AY176" i="23" s="1"/>
  <c r="AY178" i="23" s="1"/>
  <c r="AY12" i="23" s="1"/>
  <c r="AY101" i="23"/>
  <c r="AY105" i="23" s="1"/>
  <c r="AY107" i="23" s="1"/>
  <c r="AY10" i="23" s="1"/>
  <c r="AG97" i="24"/>
  <c r="AG103" i="24" s="1"/>
  <c r="AG10" i="24" s="1"/>
  <c r="AV21" i="23"/>
  <c r="AV23" i="23"/>
  <c r="AV25" i="23"/>
  <c r="AV20" i="23"/>
  <c r="AV29" i="23"/>
  <c r="AV27" i="23"/>
  <c r="AV18" i="23"/>
  <c r="AV28" i="23"/>
  <c r="AV26" i="23"/>
  <c r="BD48" i="23"/>
  <c r="BD51" i="23" s="1"/>
  <c r="AT72" i="24"/>
  <c r="AT73" i="24" s="1"/>
  <c r="AT75" i="24" s="1"/>
  <c r="AX105" i="23"/>
  <c r="AX107" i="23" s="1"/>
  <c r="AX110" i="23" s="1"/>
  <c r="AZ11" i="23"/>
  <c r="AZ138" i="23"/>
  <c r="AZ142" i="23" s="1"/>
  <c r="AZ144" i="23" s="1"/>
  <c r="AZ9" i="23" s="1"/>
  <c r="AV57" i="24"/>
  <c r="AV59" i="24" s="1"/>
  <c r="AV67" i="24" s="1"/>
  <c r="AZ172" i="23"/>
  <c r="AZ176" i="23" s="1"/>
  <c r="AZ178" i="23" s="1"/>
  <c r="AZ12" i="23" s="1"/>
  <c r="AY70" i="23"/>
  <c r="AZ98" i="23"/>
  <c r="AZ99" i="23" s="1"/>
  <c r="AZ101" i="23" s="1"/>
  <c r="BD189" i="23"/>
  <c r="BD190" i="23" s="1"/>
  <c r="BD191" i="23" s="1"/>
  <c r="BD192" i="23" s="1"/>
  <c r="BD196" i="23" s="1"/>
  <c r="BD198" i="23" s="1"/>
  <c r="BF17" i="14"/>
  <c r="BF16" i="14"/>
  <c r="BF18" i="14" s="1"/>
  <c r="BF19" i="14" s="1"/>
  <c r="BF21" i="14" s="1"/>
  <c r="BA39" i="21"/>
  <c r="AV70" i="24"/>
  <c r="AV71" i="24" s="1"/>
  <c r="AV66" i="24"/>
  <c r="BE12" i="11"/>
  <c r="BE14" i="11" s="1"/>
  <c r="AY22" i="15" s="1"/>
  <c r="BE13" i="11"/>
  <c r="BE15" i="11" s="1"/>
  <c r="AY23" i="15" s="1"/>
  <c r="AY44" i="15" s="1"/>
  <c r="BC4" i="21" s="1"/>
  <c r="BC39" i="21" s="1"/>
  <c r="BB23" i="24"/>
  <c r="BB128" i="23"/>
  <c r="BB130" i="23" s="1"/>
  <c r="BA46" i="21"/>
  <c r="BA47" i="21" s="1"/>
  <c r="BA48" i="21" s="1"/>
  <c r="AX44" i="24"/>
  <c r="AX47" i="24" s="1"/>
  <c r="AX48" i="24" s="1"/>
  <c r="BA43" i="21"/>
  <c r="BD18" i="24"/>
  <c r="BD19" i="24" s="1"/>
  <c r="BD20" i="24" s="1"/>
  <c r="BD21" i="24" s="1"/>
  <c r="BD25" i="24" s="1"/>
  <c r="BD27" i="24" s="1"/>
  <c r="BD29" i="24" s="1"/>
  <c r="BG108" i="11"/>
  <c r="AT57" i="24"/>
  <c r="AT59" i="24" s="1"/>
  <c r="AT67" i="24" s="1"/>
  <c r="BB124" i="23"/>
  <c r="BB125" i="23" s="1"/>
  <c r="BB134" i="23" s="1"/>
  <c r="AT66" i="24"/>
  <c r="AT61" i="24"/>
  <c r="AW44" i="24"/>
  <c r="AW47" i="24" s="1"/>
  <c r="AW48" i="24" s="1"/>
  <c r="BC33" i="22"/>
  <c r="BC34" i="22" s="1"/>
  <c r="BC36" i="22" s="1"/>
  <c r="BB160" i="23"/>
  <c r="BG98" i="11"/>
  <c r="BG70" i="11"/>
  <c r="BF13" i="11"/>
  <c r="BF15" i="11" s="1"/>
  <c r="AZ23" i="15" s="1"/>
  <c r="AZ44" i="15" s="1"/>
  <c r="BB158" i="23"/>
  <c r="BB159" i="23" s="1"/>
  <c r="BB167" i="23" s="1"/>
  <c r="AU53" i="24"/>
  <c r="AU65" i="24" s="1"/>
  <c r="AW45" i="24"/>
  <c r="BE44" i="14"/>
  <c r="BE13" i="13" s="1"/>
  <c r="BF12" i="11"/>
  <c r="BF14" i="11" s="1"/>
  <c r="AZ22" i="15" s="1"/>
  <c r="BC190" i="23"/>
  <c r="BC191" i="23" s="1"/>
  <c r="BC192" i="23" s="1"/>
  <c r="BC196" i="23" s="1"/>
  <c r="BC198" i="23" s="1"/>
  <c r="BA60" i="23"/>
  <c r="BA61" i="23" s="1"/>
  <c r="BA65" i="23" s="1"/>
  <c r="BC19" i="24"/>
  <c r="BC20" i="24" s="1"/>
  <c r="BC21" i="24" s="1"/>
  <c r="BC25" i="24" s="1"/>
  <c r="BC27" i="24" s="1"/>
  <c r="BC15" i="22"/>
  <c r="BC18" i="22" s="1"/>
  <c r="BC19" i="22" s="1"/>
  <c r="BG75" i="11"/>
  <c r="AS61" i="24"/>
  <c r="AS66" i="24"/>
  <c r="AZ42" i="24"/>
  <c r="AZ41" i="24"/>
  <c r="AZ43" i="24" s="1"/>
  <c r="AU55" i="24"/>
  <c r="AU56" i="24" s="1"/>
  <c r="AU58" i="24" s="1"/>
  <c r="AS69" i="24"/>
  <c r="AS70" i="24"/>
  <c r="AS71" i="24" s="1"/>
  <c r="BA167" i="23"/>
  <c r="BA166" i="23"/>
  <c r="BA168" i="23"/>
  <c r="AY40" i="24"/>
  <c r="AY39" i="24"/>
  <c r="BG83" i="11"/>
  <c r="BA92" i="23"/>
  <c r="BA93" i="23"/>
  <c r="BA132" i="23"/>
  <c r="BA133" i="23"/>
  <c r="BA134" i="23"/>
  <c r="AR74" i="24"/>
  <c r="AR73" i="24"/>
  <c r="AR75" i="24" s="1"/>
  <c r="BG82" i="11"/>
  <c r="BG122" i="11"/>
  <c r="BA97" i="23"/>
  <c r="BA96" i="23"/>
  <c r="BA95" i="23"/>
  <c r="BA129" i="23"/>
  <c r="BA130" i="23"/>
  <c r="BA163" i="23"/>
  <c r="BA164" i="23"/>
  <c r="BG42" i="11"/>
  <c r="BG76" i="11"/>
  <c r="BB164" i="23"/>
  <c r="BB163" i="23"/>
  <c r="BG130" i="11"/>
  <c r="BG107" i="11"/>
  <c r="BE184" i="23"/>
  <c r="BE183" i="23"/>
  <c r="BE185" i="23" s="1"/>
  <c r="BE186" i="23" s="1"/>
  <c r="BA33" i="24"/>
  <c r="BA34" i="24"/>
  <c r="BA35" i="24" s="1"/>
  <c r="BA36" i="24" s="1"/>
  <c r="BA37" i="24" s="1"/>
  <c r="BA41" i="15"/>
  <c r="BG48" i="11"/>
  <c r="BG24" i="11"/>
  <c r="BC86" i="23"/>
  <c r="BE13" i="24"/>
  <c r="BE12" i="24"/>
  <c r="BB58" i="23"/>
  <c r="BB59" i="23"/>
  <c r="BB57" i="23"/>
  <c r="BF4" i="23"/>
  <c r="BF5" i="24"/>
  <c r="BG23" i="11"/>
  <c r="BG40" i="11"/>
  <c r="AX45" i="24"/>
  <c r="BB55" i="23"/>
  <c r="BB54" i="23"/>
  <c r="BG50" i="11"/>
  <c r="BD114" i="23"/>
  <c r="BD115" i="23" s="1"/>
  <c r="BD117" i="23"/>
  <c r="BD116" i="23"/>
  <c r="BD118" i="23"/>
  <c r="BC123" i="23"/>
  <c r="BF6" i="24"/>
  <c r="BF5" i="23"/>
  <c r="BG27" i="11"/>
  <c r="BC49" i="23"/>
  <c r="BC50" i="23" s="1"/>
  <c r="BC51" i="23"/>
  <c r="BC53" i="23"/>
  <c r="BF7" i="24"/>
  <c r="BF6" i="23"/>
  <c r="BG103" i="11"/>
  <c r="BD151" i="23"/>
  <c r="BD152" i="23"/>
  <c r="BD150" i="23"/>
  <c r="BD148" i="23"/>
  <c r="BD149" i="23" s="1"/>
  <c r="BG29" i="11"/>
  <c r="BC157" i="23"/>
  <c r="BB194" i="23"/>
  <c r="BG132" i="11"/>
  <c r="BE181" i="23"/>
  <c r="BE147" i="23"/>
  <c r="BE76" i="23"/>
  <c r="BE113" i="23"/>
  <c r="BE41" i="23"/>
  <c r="BE42" i="23"/>
  <c r="BE43" i="23"/>
  <c r="BE38" i="23"/>
  <c r="BE40" i="23" s="1"/>
  <c r="BG64" i="11"/>
  <c r="BD81" i="23"/>
  <c r="BD79" i="23"/>
  <c r="BD80" i="23"/>
  <c r="BD77" i="23"/>
  <c r="BD78" i="23" s="1"/>
  <c r="AS57" i="24"/>
  <c r="AS59" i="24" s="1"/>
  <c r="BB87" i="23"/>
  <c r="BB88" i="23" s="1"/>
  <c r="BB91" i="23"/>
  <c r="BB89" i="23"/>
  <c r="BB32" i="24"/>
  <c r="BB29" i="24"/>
  <c r="O94" i="24"/>
  <c r="O95" i="24" s="1"/>
  <c r="O96" i="24" s="1"/>
  <c r="O99" i="24" s="1"/>
  <c r="O101" i="24" s="1"/>
  <c r="I96" i="24"/>
  <c r="I99" i="24" s="1"/>
  <c r="I101" i="24" s="1"/>
  <c r="AF103" i="24"/>
  <c r="AF10" i="24" s="1"/>
  <c r="BC28" i="21"/>
  <c r="BC31" i="21" s="1"/>
  <c r="AY50" i="21"/>
  <c r="BD28" i="14"/>
  <c r="BD29" i="14" s="1"/>
  <c r="BD30" i="14" s="1"/>
  <c r="BD31" i="14" s="1"/>
  <c r="BD12" i="13" s="1"/>
  <c r="BD4" i="13"/>
  <c r="BD17" i="22"/>
  <c r="BD16" i="22"/>
  <c r="BG71" i="11"/>
  <c r="BG101" i="11"/>
  <c r="BG133" i="11"/>
  <c r="BG138" i="11"/>
  <c r="BG69" i="11"/>
  <c r="BG105" i="11"/>
  <c r="BG54" i="11"/>
  <c r="BD13" i="22"/>
  <c r="BD14" i="22" s="1"/>
  <c r="BD12" i="22"/>
  <c r="BD11" i="22"/>
  <c r="BB12" i="15"/>
  <c r="BH7" i="11" s="1"/>
  <c r="BB16" i="15"/>
  <c r="BB20" i="15"/>
  <c r="BH11" i="11" s="1"/>
  <c r="BB32" i="15"/>
  <c r="BH4" i="11"/>
  <c r="BB30" i="15"/>
  <c r="BB38" i="15" s="1"/>
  <c r="BB10" i="15"/>
  <c r="BH6" i="11" s="1"/>
  <c r="BB14" i="15"/>
  <c r="BH8" i="11" s="1"/>
  <c r="BB18" i="15"/>
  <c r="BH10" i="11" s="1"/>
  <c r="BB8" i="15"/>
  <c r="BH5" i="11" s="1"/>
  <c r="BB9" i="13"/>
  <c r="BD31" i="22"/>
  <c r="BD32" i="22" s="1"/>
  <c r="BG111" i="11"/>
  <c r="BG47" i="11"/>
  <c r="BG68" i="11"/>
  <c r="BG30" i="11"/>
  <c r="BG33" i="11"/>
  <c r="BG37" i="11"/>
  <c r="BG60" i="11"/>
  <c r="BG41" i="11"/>
  <c r="BG38" i="11"/>
  <c r="BG32" i="11"/>
  <c r="BG84" i="11"/>
  <c r="BG28" i="11"/>
  <c r="BG39" i="11"/>
  <c r="BG90" i="11"/>
  <c r="BF121" i="21"/>
  <c r="BF98" i="21"/>
  <c r="BF245" i="21"/>
  <c r="BF95" i="21"/>
  <c r="BF176" i="21"/>
  <c r="BF271" i="21"/>
  <c r="BF279" i="21"/>
  <c r="BF166" i="21"/>
  <c r="BF114" i="21"/>
  <c r="BF219" i="21"/>
  <c r="BF120" i="21"/>
  <c r="BF300" i="21"/>
  <c r="BF203" i="21"/>
  <c r="BF8" i="21"/>
  <c r="BF257" i="21"/>
  <c r="BF123" i="21"/>
  <c r="BF254" i="21"/>
  <c r="BF252" i="21"/>
  <c r="BF191" i="21"/>
  <c r="BF201" i="21"/>
  <c r="BF301" i="21"/>
  <c r="BF118" i="21"/>
  <c r="BF171" i="21"/>
  <c r="BF131" i="21"/>
  <c r="BF106" i="21"/>
  <c r="BF195" i="21"/>
  <c r="BF185" i="21"/>
  <c r="BF277" i="21"/>
  <c r="BF155" i="21"/>
  <c r="BF282" i="21"/>
  <c r="BF288" i="21"/>
  <c r="BF308" i="21"/>
  <c r="BF253" i="21"/>
  <c r="BF220" i="21"/>
  <c r="BF140" i="21"/>
  <c r="BF190" i="21"/>
  <c r="BF164" i="21"/>
  <c r="BF139" i="21"/>
  <c r="BF124" i="21"/>
  <c r="BF192" i="21"/>
  <c r="BF186" i="21"/>
  <c r="BF161" i="21"/>
  <c r="BF151" i="21"/>
  <c r="BF276" i="21"/>
  <c r="BF266" i="21"/>
  <c r="BF205" i="21"/>
  <c r="BF188" i="21"/>
  <c r="BF228" i="21"/>
  <c r="BF222" i="21"/>
  <c r="BF303" i="21"/>
  <c r="BF294" i="21"/>
  <c r="BF226" i="21"/>
  <c r="BF100" i="21"/>
  <c r="BF256" i="21"/>
  <c r="BF259" i="21"/>
  <c r="BF111" i="21"/>
  <c r="BF227" i="21"/>
  <c r="BF94" i="21"/>
  <c r="BF163" i="21"/>
  <c r="BF105" i="21"/>
  <c r="BF136" i="21"/>
  <c r="BF177" i="21"/>
  <c r="BF214" i="21"/>
  <c r="BF199" i="21"/>
  <c r="BF117" i="21"/>
  <c r="BF181" i="21"/>
  <c r="BF299" i="21"/>
  <c r="BF156" i="21"/>
  <c r="BF137" i="21"/>
  <c r="BF101" i="21"/>
  <c r="BF148" i="21"/>
  <c r="BF115" i="21"/>
  <c r="BF184" i="21"/>
  <c r="BF162" i="21"/>
  <c r="BF274" i="21"/>
  <c r="BF292" i="21"/>
  <c r="BF175" i="21"/>
  <c r="BF236" i="21"/>
  <c r="BF132" i="21"/>
  <c r="BF250" i="21"/>
  <c r="BF295" i="21"/>
  <c r="BF287" i="21"/>
  <c r="BF217" i="21"/>
  <c r="BF150" i="21"/>
  <c r="BF125" i="21"/>
  <c r="BF142" i="21"/>
  <c r="BF168" i="21"/>
  <c r="BF134" i="21"/>
  <c r="BF178" i="21"/>
  <c r="BF289" i="21"/>
  <c r="BF290" i="21"/>
  <c r="BF258" i="21"/>
  <c r="BF218" i="21"/>
  <c r="BF167" i="21"/>
  <c r="BF247" i="21"/>
  <c r="BF242" i="21"/>
  <c r="BF128" i="21"/>
  <c r="BF103" i="21"/>
  <c r="BF187" i="21"/>
  <c r="BF272" i="21"/>
  <c r="BF133" i="21"/>
  <c r="BF296" i="21"/>
  <c r="BF172" i="21"/>
  <c r="BF273" i="21"/>
  <c r="BF183" i="21"/>
  <c r="BF104" i="21"/>
  <c r="BF154" i="21"/>
  <c r="BF153" i="21"/>
  <c r="BF179" i="21"/>
  <c r="BF235" i="21"/>
  <c r="BF284" i="21"/>
  <c r="BF165" i="21"/>
  <c r="BF302" i="21"/>
  <c r="BF311" i="21"/>
  <c r="BF86" i="21" s="1"/>
  <c r="BF149" i="21"/>
  <c r="BF135" i="21"/>
  <c r="BF268" i="21"/>
  <c r="BF99" i="21"/>
  <c r="BF255" i="21"/>
  <c r="BF281" i="21"/>
  <c r="BF174" i="21"/>
  <c r="BF291" i="21"/>
  <c r="BF196" i="21"/>
  <c r="BF198" i="21"/>
  <c r="BF182" i="21"/>
  <c r="BF209" i="21"/>
  <c r="BF248" i="21"/>
  <c r="BF170" i="21"/>
  <c r="BF238" i="21"/>
  <c r="BF249" i="21"/>
  <c r="BF261" i="21"/>
  <c r="BF146" i="21"/>
  <c r="BF231" i="21"/>
  <c r="BF71" i="21" s="1"/>
  <c r="BF126" i="21"/>
  <c r="BF265" i="21"/>
  <c r="BF283" i="21"/>
  <c r="BF278" i="21"/>
  <c r="BF110" i="21"/>
  <c r="BF275" i="21"/>
  <c r="BF112" i="21"/>
  <c r="BF260" i="21"/>
  <c r="BF293" i="21"/>
  <c r="BF116" i="21"/>
  <c r="BF173" i="21"/>
  <c r="BF237" i="21"/>
  <c r="BF159" i="21"/>
  <c r="BF221" i="21"/>
  <c r="BF97" i="21"/>
  <c r="BF270" i="21"/>
  <c r="BF143" i="21"/>
  <c r="BF122" i="21"/>
  <c r="BF213" i="21"/>
  <c r="BF204" i="21"/>
  <c r="BF189" i="21"/>
  <c r="BF264" i="21"/>
  <c r="BF107" i="21"/>
  <c r="BF223" i="21"/>
  <c r="BF234" i="21"/>
  <c r="BF119" i="21"/>
  <c r="BF144" i="21"/>
  <c r="BF304" i="21"/>
  <c r="BF197" i="21"/>
  <c r="BF207" i="21"/>
  <c r="BF129" i="21"/>
  <c r="BF241" i="21"/>
  <c r="BF169" i="21"/>
  <c r="BF96" i="21"/>
  <c r="BF152" i="21"/>
  <c r="BF200" i="21"/>
  <c r="BF280" i="21"/>
  <c r="BF307" i="21"/>
  <c r="BF210" i="21"/>
  <c r="BF208" i="21"/>
  <c r="BF246" i="21"/>
  <c r="BF109" i="21"/>
  <c r="BF263" i="21"/>
  <c r="BF251" i="21"/>
  <c r="BF130" i="21"/>
  <c r="BF160" i="21"/>
  <c r="BF269" i="21"/>
  <c r="BF141" i="21"/>
  <c r="BF113" i="21"/>
  <c r="BF102" i="21"/>
  <c r="BF206" i="21"/>
  <c r="BF147" i="21"/>
  <c r="BF262" i="21"/>
  <c r="BF108" i="21"/>
  <c r="BF211" i="21"/>
  <c r="BF267" i="21"/>
  <c r="BF202" i="21"/>
  <c r="BF93" i="21"/>
  <c r="BF138" i="21"/>
  <c r="BF127" i="21"/>
  <c r="BF180" i="21"/>
  <c r="BF145" i="21"/>
  <c r="BF212" i="21"/>
  <c r="BG123" i="11"/>
  <c r="BG55" i="11"/>
  <c r="BG22" i="11"/>
  <c r="BG53" i="11"/>
  <c r="BG46" i="11"/>
  <c r="BG31" i="11"/>
  <c r="BG88" i="11"/>
  <c r="BG118" i="11"/>
  <c r="BG89" i="11"/>
  <c r="BG134" i="11"/>
  <c r="BG96" i="11"/>
  <c r="BG72" i="11"/>
  <c r="BG87" i="11"/>
  <c r="BG25" i="11"/>
  <c r="BG104" i="11"/>
  <c r="BF10" i="18"/>
  <c r="BF17" i="18"/>
  <c r="BF16" i="18"/>
  <c r="BG66" i="11"/>
  <c r="BG20" i="11"/>
  <c r="BG99" i="11"/>
  <c r="BG124" i="11"/>
  <c r="BG94" i="11"/>
  <c r="BG109" i="11"/>
  <c r="BG74" i="11"/>
  <c r="BG67" i="11"/>
  <c r="AZ55" i="21"/>
  <c r="AZ56" i="21" s="1"/>
  <c r="BG126" i="11"/>
  <c r="BG61" i="11"/>
  <c r="BG119" i="11"/>
  <c r="BG44" i="11"/>
  <c r="BG106" i="11"/>
  <c r="BG93" i="11"/>
  <c r="BG65" i="11"/>
  <c r="BG34" i="11"/>
  <c r="BC26" i="21"/>
  <c r="BC35" i="21"/>
  <c r="BC36" i="21" s="1"/>
  <c r="BG81" i="11"/>
  <c r="BG86" i="11"/>
  <c r="BG36" i="11"/>
  <c r="BG110" i="11"/>
  <c r="BG51" i="11"/>
  <c r="BG120" i="11"/>
  <c r="BG26" i="11"/>
  <c r="BG127" i="11"/>
  <c r="BD28" i="21"/>
  <c r="BD31" i="21" s="1"/>
  <c r="AY56" i="21"/>
  <c r="BF3" i="22"/>
  <c r="BF36" i="14"/>
  <c r="BF42" i="14"/>
  <c r="AZ49" i="21"/>
  <c r="AZ51" i="21" s="1"/>
  <c r="BG112" i="11"/>
  <c r="BG95" i="11"/>
  <c r="BG59" i="11"/>
  <c r="BG21" i="11"/>
  <c r="BG57" i="11"/>
  <c r="BG116" i="11"/>
  <c r="BG114" i="11"/>
  <c r="BG128" i="11"/>
  <c r="BE18" i="18"/>
  <c r="BE20" i="18" s="1"/>
  <c r="BE19" i="18"/>
  <c r="BE21" i="18" s="1"/>
  <c r="BG91" i="11"/>
  <c r="BG56" i="11"/>
  <c r="BG135" i="11"/>
  <c r="BG136" i="11"/>
  <c r="BG49" i="11"/>
  <c r="BG97" i="11"/>
  <c r="BG125" i="11"/>
  <c r="BF47" i="14"/>
  <c r="BG35" i="11"/>
  <c r="BG52" i="11"/>
  <c r="BG131" i="11"/>
  <c r="BG80" i="11"/>
  <c r="BG62" i="11"/>
  <c r="BG102" i="11"/>
  <c r="BG113" i="11"/>
  <c r="BE49" i="14"/>
  <c r="BE50" i="14" s="1"/>
  <c r="BG3" i="21"/>
  <c r="BG7" i="21" s="1"/>
  <c r="BC3" i="15"/>
  <c r="BC6" i="15" s="1"/>
  <c r="BC6" i="13"/>
  <c r="BI3" i="11" s="1"/>
  <c r="BD35" i="21"/>
  <c r="BD36" i="21" s="1"/>
  <c r="BD26" i="21"/>
  <c r="BF48" i="14"/>
  <c r="BE14" i="18"/>
  <c r="BE23" i="18" s="1"/>
  <c r="BE12" i="18"/>
  <c r="BA55" i="21"/>
  <c r="BA57" i="21" s="1"/>
  <c r="BG117" i="11"/>
  <c r="BG63" i="11"/>
  <c r="BG45" i="11"/>
  <c r="BG121" i="11"/>
  <c r="BG115" i="11"/>
  <c r="BG129" i="11"/>
  <c r="BG43" i="11"/>
  <c r="BB21" i="22"/>
  <c r="BB22" i="22" s="1"/>
  <c r="BB24" i="22" s="1"/>
  <c r="BB5" i="22" s="1"/>
  <c r="BB7" i="13" s="1"/>
  <c r="BG19" i="11"/>
  <c r="BG85" i="11"/>
  <c r="BG77" i="11"/>
  <c r="BG92" i="11"/>
  <c r="BG137" i="11"/>
  <c r="BG73" i="11"/>
  <c r="BG100" i="11"/>
  <c r="BE25" i="21"/>
  <c r="BE8" i="22"/>
  <c r="BE29" i="22"/>
  <c r="BE30" i="22" s="1"/>
  <c r="BE27" i="22"/>
  <c r="BE28" i="22"/>
  <c r="BE10" i="22"/>
  <c r="BE7" i="22"/>
  <c r="BE9" i="22"/>
  <c r="AQ53" i="21"/>
  <c r="AQ54" i="21" s="1"/>
  <c r="AQ43" i="21"/>
  <c r="AQ39" i="21"/>
  <c r="AM47" i="15"/>
  <c r="AQ47" i="21"/>
  <c r="AQ48" i="21" s="1"/>
  <c r="AQ49" i="21" s="1"/>
  <c r="AQ51" i="21" s="1"/>
  <c r="AO46" i="21"/>
  <c r="AO47" i="21" s="1"/>
  <c r="AO48" i="21" s="1"/>
  <c r="AO43" i="21"/>
  <c r="AO53" i="21"/>
  <c r="AO54" i="21" s="1"/>
  <c r="AO39" i="21"/>
  <c r="BE31" i="21" l="1"/>
  <c r="BE16" i="13"/>
  <c r="BE17" i="13" s="1"/>
  <c r="BE18" i="13" s="1"/>
  <c r="AM43" i="24"/>
  <c r="AM45" i="24" s="1"/>
  <c r="AM44" i="24"/>
  <c r="AM47" i="24" s="1"/>
  <c r="AM48" i="24" s="1"/>
  <c r="BE14" i="13"/>
  <c r="BE6" i="18"/>
  <c r="AT32" i="23"/>
  <c r="AT33" i="23" s="1"/>
  <c r="AY14" i="23"/>
  <c r="AY16" i="23" s="1"/>
  <c r="AX108" i="14"/>
  <c r="AX110" i="14" s="1"/>
  <c r="AX111" i="14" s="1"/>
  <c r="AX113" i="14" s="1"/>
  <c r="BE72" i="21"/>
  <c r="BE74" i="21" s="1"/>
  <c r="BE79" i="21"/>
  <c r="BE87" i="21"/>
  <c r="AW28" i="23"/>
  <c r="AW19" i="23"/>
  <c r="AQ85" i="24"/>
  <c r="AW29" i="23"/>
  <c r="AQ87" i="24"/>
  <c r="AN49" i="21"/>
  <c r="AN50" i="21" s="1"/>
  <c r="AW30" i="23"/>
  <c r="AN55" i="21"/>
  <c r="AN57" i="21" s="1"/>
  <c r="BB53" i="21"/>
  <c r="BB54" i="21" s="1"/>
  <c r="BB55" i="21" s="1"/>
  <c r="BB57" i="21" s="1"/>
  <c r="BB43" i="21"/>
  <c r="BB46" i="21"/>
  <c r="BB47" i="21" s="1"/>
  <c r="BB48" i="21" s="1"/>
  <c r="BB49" i="21" s="1"/>
  <c r="BB51" i="21" s="1"/>
  <c r="BE52" i="14"/>
  <c r="BE53" i="14" s="1"/>
  <c r="BB61" i="14"/>
  <c r="BB64" i="14" s="1"/>
  <c r="BB65" i="14" s="1"/>
  <c r="BD90" i="14"/>
  <c r="BD92" i="14" s="1"/>
  <c r="BD54" i="14"/>
  <c r="BD55" i="14" s="1"/>
  <c r="BD56" i="14" s="1"/>
  <c r="BD57" i="14" s="1"/>
  <c r="BC58" i="14"/>
  <c r="BC59" i="14" s="1"/>
  <c r="BC60" i="14" s="1"/>
  <c r="BC62" i="14" s="1"/>
  <c r="BC63" i="14" s="1"/>
  <c r="AO97" i="24"/>
  <c r="AO103" i="24" s="1"/>
  <c r="AO10" i="24" s="1"/>
  <c r="AW25" i="23"/>
  <c r="AW23" i="23"/>
  <c r="AW18" i="23"/>
  <c r="AW22" i="23"/>
  <c r="AW21" i="23"/>
  <c r="AW20" i="23"/>
  <c r="AW27" i="23"/>
  <c r="BA99" i="14"/>
  <c r="BA102" i="14" s="1"/>
  <c r="BA106" i="14" s="1"/>
  <c r="BA101" i="14"/>
  <c r="BA105" i="14" s="1"/>
  <c r="AZ110" i="14"/>
  <c r="AZ111" i="14" s="1"/>
  <c r="AZ113" i="14" s="1"/>
  <c r="AZ115" i="14" s="1"/>
  <c r="BB93" i="14"/>
  <c r="BB94" i="14"/>
  <c r="BB95" i="14" s="1"/>
  <c r="BC92" i="14"/>
  <c r="BC91" i="14"/>
  <c r="BE87" i="14"/>
  <c r="BE88" i="14" s="1"/>
  <c r="BE114" i="14"/>
  <c r="AV62" i="24"/>
  <c r="AV9" i="24" s="1"/>
  <c r="AJ110" i="23"/>
  <c r="AU32" i="23"/>
  <c r="AU33" i="23" s="1"/>
  <c r="BD49" i="23"/>
  <c r="BD50" i="23" s="1"/>
  <c r="BD59" i="23" s="1"/>
  <c r="BD53" i="23"/>
  <c r="BD55" i="23" s="1"/>
  <c r="AJ14" i="23"/>
  <c r="AJ16" i="23" s="1"/>
  <c r="AJ44" i="24"/>
  <c r="AJ47" i="24" s="1"/>
  <c r="AJ48" i="24" s="1"/>
  <c r="BE4" i="24"/>
  <c r="BE70" i="14"/>
  <c r="BE85" i="14" s="1"/>
  <c r="BF14" i="14"/>
  <c r="BF25" i="14" s="1"/>
  <c r="BF71" i="14"/>
  <c r="BF84" i="14" s="1"/>
  <c r="AV32" i="23"/>
  <c r="AV33" i="23" s="1"/>
  <c r="AJ45" i="24"/>
  <c r="AJ13" i="23"/>
  <c r="AT74" i="24"/>
  <c r="AT76" i="24" s="1"/>
  <c r="AT77" i="24" s="1"/>
  <c r="AY45" i="15"/>
  <c r="AY46" i="15" s="1"/>
  <c r="AY47" i="15" s="1"/>
  <c r="AX10" i="23"/>
  <c r="AT62" i="24"/>
  <c r="AT9" i="24" s="1"/>
  <c r="AX51" i="24"/>
  <c r="AX54" i="24" s="1"/>
  <c r="BB129" i="23"/>
  <c r="AV68" i="24"/>
  <c r="AV60" i="24"/>
  <c r="AZ103" i="23"/>
  <c r="AZ105" i="23" s="1"/>
  <c r="AZ107" i="23" s="1"/>
  <c r="AY13" i="23"/>
  <c r="BC194" i="23"/>
  <c r="BA38" i="24"/>
  <c r="BA40" i="24" s="1"/>
  <c r="AY110" i="23"/>
  <c r="BB60" i="23"/>
  <c r="BB61" i="23" s="1"/>
  <c r="BB63" i="23" s="1"/>
  <c r="AW51" i="24"/>
  <c r="AW54" i="24" s="1"/>
  <c r="AW55" i="24" s="1"/>
  <c r="AW56" i="24" s="1"/>
  <c r="AW58" i="24" s="1"/>
  <c r="BB31" i="24"/>
  <c r="AV72" i="24"/>
  <c r="AT68" i="24"/>
  <c r="BB132" i="23"/>
  <c r="AT60" i="24"/>
  <c r="BA49" i="21"/>
  <c r="BA50" i="21" s="1"/>
  <c r="BE189" i="23"/>
  <c r="AW49" i="24"/>
  <c r="BB168" i="23"/>
  <c r="BD32" i="24"/>
  <c r="BD34" i="24" s="1"/>
  <c r="BD35" i="24" s="1"/>
  <c r="BD36" i="24" s="1"/>
  <c r="BD37" i="24" s="1"/>
  <c r="AZ44" i="24"/>
  <c r="AZ47" i="24" s="1"/>
  <c r="AZ48" i="24" s="1"/>
  <c r="BA63" i="23"/>
  <c r="BA67" i="23" s="1"/>
  <c r="BA69" i="23" s="1"/>
  <c r="BA70" i="23" s="1"/>
  <c r="BB133" i="23"/>
  <c r="BD23" i="24"/>
  <c r="BD31" i="24" s="1"/>
  <c r="BB166" i="23"/>
  <c r="BA169" i="23"/>
  <c r="BA170" i="23" s="1"/>
  <c r="BA172" i="23" s="1"/>
  <c r="AZ45" i="15"/>
  <c r="AZ46" i="15" s="1"/>
  <c r="AZ47" i="15" s="1"/>
  <c r="BD4" i="21"/>
  <c r="BD43" i="21" s="1"/>
  <c r="BD15" i="22"/>
  <c r="BD18" i="22" s="1"/>
  <c r="BD19" i="22" s="1"/>
  <c r="BC23" i="24"/>
  <c r="BF49" i="14"/>
  <c r="BF50" i="14" s="1"/>
  <c r="BF13" i="24"/>
  <c r="BF12" i="24"/>
  <c r="AU70" i="24"/>
  <c r="AU71" i="24" s="1"/>
  <c r="AU69" i="24"/>
  <c r="BC158" i="23"/>
  <c r="BC159" i="23" s="1"/>
  <c r="BC160" i="23"/>
  <c r="BC162" i="23"/>
  <c r="BE14" i="24"/>
  <c r="BE15" i="24" s="1"/>
  <c r="BE18" i="24" s="1"/>
  <c r="BD194" i="23"/>
  <c r="BC91" i="23"/>
  <c r="BC87" i="23"/>
  <c r="BC88" i="23" s="1"/>
  <c r="BC89" i="23"/>
  <c r="AZ45" i="24"/>
  <c r="BF184" i="23"/>
  <c r="BF183" i="23"/>
  <c r="BB33" i="24"/>
  <c r="BB34" i="24"/>
  <c r="BB35" i="24" s="1"/>
  <c r="BD157" i="23"/>
  <c r="BA98" i="23"/>
  <c r="BA99" i="23" s="1"/>
  <c r="AY41" i="24"/>
  <c r="AY43" i="24" s="1"/>
  <c r="AY42" i="24"/>
  <c r="AU66" i="24"/>
  <c r="AU61" i="24"/>
  <c r="BB93" i="23"/>
  <c r="BB92" i="23"/>
  <c r="BE48" i="23"/>
  <c r="BC126" i="23"/>
  <c r="BC124" i="23"/>
  <c r="BC125" i="23" s="1"/>
  <c r="BC128" i="23"/>
  <c r="BF83" i="21"/>
  <c r="BB97" i="23"/>
  <c r="BB96" i="23"/>
  <c r="BB95" i="23"/>
  <c r="AX49" i="24"/>
  <c r="BA135" i="23"/>
  <c r="BA136" i="23" s="1"/>
  <c r="AS67" i="24"/>
  <c r="AS68" i="24" s="1"/>
  <c r="AS62" i="24"/>
  <c r="AS9" i="24" s="1"/>
  <c r="AS60" i="24"/>
  <c r="BE116" i="23"/>
  <c r="BE117" i="23"/>
  <c r="BE118" i="23"/>
  <c r="BE114" i="23"/>
  <c r="BE115" i="23" s="1"/>
  <c r="BE81" i="23"/>
  <c r="BE79" i="23"/>
  <c r="BE80" i="23"/>
  <c r="BE77" i="23"/>
  <c r="BE78" i="23" s="1"/>
  <c r="BE152" i="23"/>
  <c r="BE151" i="23"/>
  <c r="BE150" i="23"/>
  <c r="BE148" i="23"/>
  <c r="BE149" i="23" s="1"/>
  <c r="BC54" i="23"/>
  <c r="BC55" i="23"/>
  <c r="AR76" i="24"/>
  <c r="AR77" i="24" s="1"/>
  <c r="AR78" i="24" s="1"/>
  <c r="AS72" i="24"/>
  <c r="BC32" i="24"/>
  <c r="BC29" i="24"/>
  <c r="BD86" i="23"/>
  <c r="BD123" i="23"/>
  <c r="BE31" i="22"/>
  <c r="BE32" i="22" s="1"/>
  <c r="BC58" i="23"/>
  <c r="BC59" i="23"/>
  <c r="BC57" i="23"/>
  <c r="BF181" i="23"/>
  <c r="BF147" i="23"/>
  <c r="BF113" i="23"/>
  <c r="BF76" i="23"/>
  <c r="BF41" i="23"/>
  <c r="BF42" i="23"/>
  <c r="BF43" i="23"/>
  <c r="BF38" i="23"/>
  <c r="BF40" i="23" s="1"/>
  <c r="AU57" i="24"/>
  <c r="AU59" i="24" s="1"/>
  <c r="AU60" i="24" s="1"/>
  <c r="I97" i="24"/>
  <c r="I103" i="24" s="1"/>
  <c r="I10" i="24" s="1"/>
  <c r="O97" i="24"/>
  <c r="O103" i="24" s="1"/>
  <c r="O10" i="24" s="1"/>
  <c r="AZ50" i="21"/>
  <c r="AZ57" i="21"/>
  <c r="BB33" i="15"/>
  <c r="BB34" i="15" s="1"/>
  <c r="BF66" i="21"/>
  <c r="BI4" i="11"/>
  <c r="BC16" i="15"/>
  <c r="BC9" i="13"/>
  <c r="BC30" i="15"/>
  <c r="BC38" i="15" s="1"/>
  <c r="BC39" i="15" s="1"/>
  <c r="BC40" i="15" s="1"/>
  <c r="BC41" i="15" s="1"/>
  <c r="BC18" i="15"/>
  <c r="BI10" i="11" s="1"/>
  <c r="BC20" i="15"/>
  <c r="BI11" i="11" s="1"/>
  <c r="BC14" i="15"/>
  <c r="BI8" i="11" s="1"/>
  <c r="BC10" i="15"/>
  <c r="BI6" i="11" s="1"/>
  <c r="BC8" i="15"/>
  <c r="BI5" i="11" s="1"/>
  <c r="BC12" i="15"/>
  <c r="BI7" i="11" s="1"/>
  <c r="BC32" i="15"/>
  <c r="BC33" i="15" s="1"/>
  <c r="BC34" i="15" s="1"/>
  <c r="BC35" i="15" s="1"/>
  <c r="BF77" i="21"/>
  <c r="BF34" i="21"/>
  <c r="BF11" i="21"/>
  <c r="BF17" i="21"/>
  <c r="BF14" i="21"/>
  <c r="BF20" i="21" s="1"/>
  <c r="BF28" i="21" s="1"/>
  <c r="BB26" i="15"/>
  <c r="BH9" i="11"/>
  <c r="BH138" i="11" s="1"/>
  <c r="BB27" i="15"/>
  <c r="BE26" i="21"/>
  <c r="BE35" i="21"/>
  <c r="BE36" i="21" s="1"/>
  <c r="BG183" i="21"/>
  <c r="BG252" i="21"/>
  <c r="BG284" i="21"/>
  <c r="BG303" i="21"/>
  <c r="BG113" i="21"/>
  <c r="BG251" i="21"/>
  <c r="BG205" i="21"/>
  <c r="BG203" i="21"/>
  <c r="BG287" i="21"/>
  <c r="BG210" i="21"/>
  <c r="BG264" i="21"/>
  <c r="BG126" i="21"/>
  <c r="BG196" i="21"/>
  <c r="BG293" i="21"/>
  <c r="BG174" i="21"/>
  <c r="BG173" i="21"/>
  <c r="BG212" i="21"/>
  <c r="BG195" i="21"/>
  <c r="BG171" i="21"/>
  <c r="BG122" i="21"/>
  <c r="BG304" i="21"/>
  <c r="BG109" i="21"/>
  <c r="BG238" i="21"/>
  <c r="BG142" i="21"/>
  <c r="BG289" i="21"/>
  <c r="BG115" i="21"/>
  <c r="BG169" i="21"/>
  <c r="BG263" i="21"/>
  <c r="BG299" i="21"/>
  <c r="BG132" i="21"/>
  <c r="BG149" i="21"/>
  <c r="BG223" i="21"/>
  <c r="BG148" i="21"/>
  <c r="BG143" i="21"/>
  <c r="BG112" i="21"/>
  <c r="BG114" i="21"/>
  <c r="BG106" i="21"/>
  <c r="BG227" i="21"/>
  <c r="BG159" i="21"/>
  <c r="BG165" i="21"/>
  <c r="BG288" i="21"/>
  <c r="BG213" i="21"/>
  <c r="BG249" i="21"/>
  <c r="BG217" i="21"/>
  <c r="BG93" i="21"/>
  <c r="BG200" i="21"/>
  <c r="BG182" i="21"/>
  <c r="BG124" i="21"/>
  <c r="BG241" i="21"/>
  <c r="BG102" i="21"/>
  <c r="BG181" i="21"/>
  <c r="BG101" i="21"/>
  <c r="BG188" i="21"/>
  <c r="BG237" i="21"/>
  <c r="BG271" i="21"/>
  <c r="BG300" i="21"/>
  <c r="BG206" i="21"/>
  <c r="BG119" i="21"/>
  <c r="BG277" i="21"/>
  <c r="BG118" i="21"/>
  <c r="BG202" i="21"/>
  <c r="BG94" i="21"/>
  <c r="BG283" i="21"/>
  <c r="BG234" i="21"/>
  <c r="BG221" i="21"/>
  <c r="BG276" i="21"/>
  <c r="BG120" i="21"/>
  <c r="BG186" i="21"/>
  <c r="BG138" i="21"/>
  <c r="BG152" i="21"/>
  <c r="BG253" i="21"/>
  <c r="BG180" i="21"/>
  <c r="BG201" i="21"/>
  <c r="BG282" i="21"/>
  <c r="BG146" i="21"/>
  <c r="BG256" i="21"/>
  <c r="BG198" i="21"/>
  <c r="BG311" i="21"/>
  <c r="BG86" i="21" s="1"/>
  <c r="BG222" i="21"/>
  <c r="BG176" i="21"/>
  <c r="BG175" i="21"/>
  <c r="BG218" i="21"/>
  <c r="BG133" i="21"/>
  <c r="BG187" i="21"/>
  <c r="BG197" i="21"/>
  <c r="BG236" i="21"/>
  <c r="BG302" i="21"/>
  <c r="BG269" i="21"/>
  <c r="BG139" i="21"/>
  <c r="BG129" i="21"/>
  <c r="BG168" i="21"/>
  <c r="BG191" i="21"/>
  <c r="BG259" i="21"/>
  <c r="BG177" i="21"/>
  <c r="BG261" i="21"/>
  <c r="BG275" i="21"/>
  <c r="BG135" i="21"/>
  <c r="BG160" i="21"/>
  <c r="BG262" i="21"/>
  <c r="BG209" i="21"/>
  <c r="BG255" i="21"/>
  <c r="BG281" i="21"/>
  <c r="BG136" i="21"/>
  <c r="BG265" i="21"/>
  <c r="BG125" i="21"/>
  <c r="BG294" i="21"/>
  <c r="BG162" i="21"/>
  <c r="BG219" i="21"/>
  <c r="BG245" i="21"/>
  <c r="BG179" i="21"/>
  <c r="BG254" i="21"/>
  <c r="BG154" i="21"/>
  <c r="BG130" i="21"/>
  <c r="BG295" i="21"/>
  <c r="BG108" i="21"/>
  <c r="BG242" i="21"/>
  <c r="BG204" i="21"/>
  <c r="BG248" i="21"/>
  <c r="BG164" i="21"/>
  <c r="BG153" i="21"/>
  <c r="BG231" i="21"/>
  <c r="BG71" i="21" s="1"/>
  <c r="BG98" i="21"/>
  <c r="BG151" i="21"/>
  <c r="BG247" i="21"/>
  <c r="BG97" i="21"/>
  <c r="BG272" i="21"/>
  <c r="BG117" i="21"/>
  <c r="BG161" i="21"/>
  <c r="BG228" i="21"/>
  <c r="BG208" i="21"/>
  <c r="BG178" i="21"/>
  <c r="BG250" i="21"/>
  <c r="BG190" i="21"/>
  <c r="BG207" i="21"/>
  <c r="BG141" i="21"/>
  <c r="BG166" i="21"/>
  <c r="BG155" i="21"/>
  <c r="BG274" i="21"/>
  <c r="BG211" i="21"/>
  <c r="BG123" i="21"/>
  <c r="BG268" i="21"/>
  <c r="BG156" i="21"/>
  <c r="BG189" i="21"/>
  <c r="BG291" i="21"/>
  <c r="BG308" i="21"/>
  <c r="BG96" i="21"/>
  <c r="BG95" i="21"/>
  <c r="BG170" i="21"/>
  <c r="BG199" i="21"/>
  <c r="BG292" i="21"/>
  <c r="BG260" i="21"/>
  <c r="BG214" i="21"/>
  <c r="BG121" i="21"/>
  <c r="BG270" i="21"/>
  <c r="BG280" i="21"/>
  <c r="BG172" i="21"/>
  <c r="BG103" i="21"/>
  <c r="BG116" i="21"/>
  <c r="BG307" i="21"/>
  <c r="BG137" i="21"/>
  <c r="BG185" i="21"/>
  <c r="BG279" i="21"/>
  <c r="BG104" i="21"/>
  <c r="BG220" i="21"/>
  <c r="BG184" i="21"/>
  <c r="BG246" i="21"/>
  <c r="BG8" i="21"/>
  <c r="BG100" i="21"/>
  <c r="BG267" i="21"/>
  <c r="BG150" i="21"/>
  <c r="BG134" i="21"/>
  <c r="BG226" i="21"/>
  <c r="BG273" i="21"/>
  <c r="BG127" i="21"/>
  <c r="BG111" i="21"/>
  <c r="BG110" i="21"/>
  <c r="BG296" i="21"/>
  <c r="BG192" i="21"/>
  <c r="BG105" i="21"/>
  <c r="BG147" i="21"/>
  <c r="BG167" i="21"/>
  <c r="BG257" i="21"/>
  <c r="BG144" i="21"/>
  <c r="BG290" i="21"/>
  <c r="BG131" i="21"/>
  <c r="BG278" i="21"/>
  <c r="BG140" i="21"/>
  <c r="BG235" i="21"/>
  <c r="BG301" i="21"/>
  <c r="BG145" i="21"/>
  <c r="BG258" i="21"/>
  <c r="BG99" i="21"/>
  <c r="BG163" i="21"/>
  <c r="BG128" i="21"/>
  <c r="BG107" i="21"/>
  <c r="BG266" i="21"/>
  <c r="BD3" i="15"/>
  <c r="BD6" i="15" s="1"/>
  <c r="BH3" i="21"/>
  <c r="BH7" i="21" s="1"/>
  <c r="BD6" i="13"/>
  <c r="BJ3" i="11" s="1"/>
  <c r="BE28" i="14"/>
  <c r="BE29" i="14" s="1"/>
  <c r="BE30" i="14" s="1"/>
  <c r="BE31" i="14" s="1"/>
  <c r="BE12" i="13" s="1"/>
  <c r="BE4" i="13"/>
  <c r="BG12" i="11"/>
  <c r="BG14" i="11" s="1"/>
  <c r="BA22" i="15" s="1"/>
  <c r="BF44" i="14"/>
  <c r="BF13" i="13" s="1"/>
  <c r="BF85" i="21"/>
  <c r="BE11" i="22"/>
  <c r="BE13" i="22"/>
  <c r="BE14" i="22" s="1"/>
  <c r="BE12" i="22"/>
  <c r="BF68" i="21"/>
  <c r="BF67" i="21"/>
  <c r="BB39" i="15"/>
  <c r="BB40" i="15" s="1"/>
  <c r="BF8" i="22"/>
  <c r="BF29" i="22"/>
  <c r="BF30" i="22" s="1"/>
  <c r="BF9" i="22"/>
  <c r="BF28" i="22"/>
  <c r="BF10" i="22"/>
  <c r="BF7" i="22"/>
  <c r="BF27" i="22"/>
  <c r="BE16" i="22"/>
  <c r="BE17" i="22"/>
  <c r="BG13" i="11"/>
  <c r="BG15" i="11" s="1"/>
  <c r="BA23" i="15" s="1"/>
  <c r="BA44" i="15" s="1"/>
  <c r="BC43" i="21"/>
  <c r="BC53" i="21"/>
  <c r="BC54" i="21" s="1"/>
  <c r="BC46" i="21"/>
  <c r="BC47" i="21" s="1"/>
  <c r="BC48" i="21" s="1"/>
  <c r="BC20" i="22"/>
  <c r="BF19" i="18"/>
  <c r="BF21" i="18" s="1"/>
  <c r="BF18" i="18"/>
  <c r="BF20" i="18" s="1"/>
  <c r="BC21" i="22"/>
  <c r="BC22" i="22" s="1"/>
  <c r="BF14" i="18"/>
  <c r="BF23" i="18" s="1"/>
  <c r="BF12" i="18"/>
  <c r="BF78" i="21"/>
  <c r="BA56" i="21"/>
  <c r="BF70" i="21"/>
  <c r="BD33" i="22"/>
  <c r="BD34" i="22" s="1"/>
  <c r="BD36" i="22" s="1"/>
  <c r="BF69" i="21"/>
  <c r="BF84" i="21"/>
  <c r="BF82" i="21"/>
  <c r="AQ55" i="21"/>
  <c r="AQ57" i="21" s="1"/>
  <c r="AQ50" i="21"/>
  <c r="AO49" i="21"/>
  <c r="AO51" i="21" s="1"/>
  <c r="AO55" i="21"/>
  <c r="AO56" i="21" s="1"/>
  <c r="AQ89" i="24" l="1"/>
  <c r="AQ90" i="24" s="1"/>
  <c r="AQ91" i="24" s="1"/>
  <c r="AQ92" i="24" s="1"/>
  <c r="AQ93" i="24" s="1"/>
  <c r="AQ94" i="24" s="1"/>
  <c r="AQ95" i="24" s="1"/>
  <c r="AM51" i="24"/>
  <c r="AM49" i="24"/>
  <c r="BF16" i="13"/>
  <c r="BF17" i="13" s="1"/>
  <c r="BF18" i="13" s="1"/>
  <c r="BF14" i="13"/>
  <c r="BF6" i="18"/>
  <c r="AX115" i="14"/>
  <c r="AY15" i="23"/>
  <c r="AY18" i="23" s="1"/>
  <c r="AX13" i="23"/>
  <c r="AX14" i="23"/>
  <c r="AX16" i="23" s="1"/>
  <c r="AN51" i="21"/>
  <c r="AW32" i="23"/>
  <c r="AN56" i="21"/>
  <c r="BC61" i="14"/>
  <c r="BC64" i="14" s="1"/>
  <c r="BC65" i="14" s="1"/>
  <c r="AW33" i="23"/>
  <c r="BD58" i="14"/>
  <c r="BD59" i="14" s="1"/>
  <c r="BD60" i="14" s="1"/>
  <c r="BF52" i="14"/>
  <c r="BF53" i="14" s="1"/>
  <c r="BE54" i="14"/>
  <c r="BE55" i="14" s="1"/>
  <c r="BE56" i="14" s="1"/>
  <c r="BE57" i="14" s="1"/>
  <c r="BD91" i="14"/>
  <c r="BF114" i="14"/>
  <c r="BF87" i="14"/>
  <c r="BF88" i="14" s="1"/>
  <c r="BF89" i="14" s="1"/>
  <c r="BD58" i="23"/>
  <c r="AT79" i="24"/>
  <c r="BD54" i="23"/>
  <c r="BD94" i="14"/>
  <c r="BD95" i="14" s="1"/>
  <c r="BD93" i="14"/>
  <c r="BC94" i="14"/>
  <c r="BC95" i="14" s="1"/>
  <c r="BC93" i="14"/>
  <c r="BE89" i="14"/>
  <c r="BE90" i="14"/>
  <c r="BB96" i="14"/>
  <c r="BB97" i="14" s="1"/>
  <c r="BA108" i="14"/>
  <c r="AJ15" i="23"/>
  <c r="AJ19" i="23" s="1"/>
  <c r="BD57" i="23"/>
  <c r="BA39" i="24"/>
  <c r="AT78" i="24"/>
  <c r="AT80" i="24" s="1"/>
  <c r="AT82" i="24" s="1"/>
  <c r="BF4" i="24"/>
  <c r="BF70" i="14"/>
  <c r="BF85" i="14" s="1"/>
  <c r="BA51" i="21"/>
  <c r="BE33" i="22"/>
  <c r="BE34" i="22" s="1"/>
  <c r="BE36" i="22" s="1"/>
  <c r="AJ54" i="24"/>
  <c r="AJ51" i="24"/>
  <c r="AJ49" i="24"/>
  <c r="AX53" i="24"/>
  <c r="AX65" i="24" s="1"/>
  <c r="AY21" i="23"/>
  <c r="BD46" i="21"/>
  <c r="BD47" i="21" s="1"/>
  <c r="BD48" i="21" s="1"/>
  <c r="BD39" i="21"/>
  <c r="AZ10" i="23"/>
  <c r="AZ110" i="23"/>
  <c r="AW53" i="24"/>
  <c r="AW65" i="24" s="1"/>
  <c r="BB169" i="23"/>
  <c r="BB170" i="23" s="1"/>
  <c r="BB172" i="23" s="1"/>
  <c r="BB65" i="23"/>
  <c r="BB67" i="23" s="1"/>
  <c r="BB69" i="23" s="1"/>
  <c r="AV73" i="24"/>
  <c r="AV75" i="24" s="1"/>
  <c r="AV74" i="24"/>
  <c r="AV76" i="24" s="1"/>
  <c r="AV77" i="24" s="1"/>
  <c r="AV78" i="24" s="1"/>
  <c r="BF87" i="21"/>
  <c r="BD33" i="24"/>
  <c r="BD38" i="24" s="1"/>
  <c r="BD39" i="24" s="1"/>
  <c r="BD53" i="21"/>
  <c r="BD54" i="21" s="1"/>
  <c r="BB135" i="23"/>
  <c r="BB136" i="23" s="1"/>
  <c r="BB140" i="23" s="1"/>
  <c r="BC60" i="23"/>
  <c r="BC61" i="23" s="1"/>
  <c r="BC63" i="23" s="1"/>
  <c r="BB35" i="15"/>
  <c r="BE190" i="23"/>
  <c r="BE191" i="23" s="1"/>
  <c r="BE192" i="23" s="1"/>
  <c r="BE196" i="23" s="1"/>
  <c r="BE198" i="23" s="1"/>
  <c r="BA174" i="23"/>
  <c r="BA176" i="23" s="1"/>
  <c r="BA178" i="23" s="1"/>
  <c r="BA12" i="23" s="1"/>
  <c r="BC31" i="24"/>
  <c r="AW57" i="24"/>
  <c r="AW59" i="24" s="1"/>
  <c r="AW67" i="24" s="1"/>
  <c r="BB98" i="23"/>
  <c r="BB99" i="23" s="1"/>
  <c r="BB101" i="23" s="1"/>
  <c r="BA11" i="23"/>
  <c r="AR79" i="24"/>
  <c r="BF31" i="22"/>
  <c r="BF33" i="22" s="1"/>
  <c r="BF34" i="22" s="1"/>
  <c r="AU72" i="24"/>
  <c r="AU73" i="24" s="1"/>
  <c r="AU75" i="24" s="1"/>
  <c r="BH114" i="11"/>
  <c r="BH116" i="11"/>
  <c r="BH62" i="11"/>
  <c r="BH77" i="11"/>
  <c r="BG78" i="21"/>
  <c r="BG85" i="21"/>
  <c r="BB41" i="15"/>
  <c r="BE19" i="24"/>
  <c r="BE20" i="24" s="1"/>
  <c r="BE21" i="24" s="1"/>
  <c r="BE25" i="24" s="1"/>
  <c r="BE27" i="24" s="1"/>
  <c r="BH19" i="11"/>
  <c r="BH82" i="11"/>
  <c r="AY45" i="24"/>
  <c r="BC163" i="23"/>
  <c r="BC164" i="23"/>
  <c r="BF117" i="23"/>
  <c r="BF116" i="23"/>
  <c r="BF114" i="23"/>
  <c r="BF115" i="23" s="1"/>
  <c r="BF118" i="23"/>
  <c r="BC168" i="23"/>
  <c r="BC166" i="23"/>
  <c r="BC167" i="23"/>
  <c r="BH111" i="11"/>
  <c r="BH124" i="11"/>
  <c r="BF148" i="23"/>
  <c r="BF149" i="23" s="1"/>
  <c r="BF152" i="23"/>
  <c r="BF151" i="23"/>
  <c r="BF150" i="23"/>
  <c r="BD87" i="23"/>
  <c r="BD88" i="23" s="1"/>
  <c r="BD91" i="23"/>
  <c r="BD89" i="23"/>
  <c r="BH56" i="11"/>
  <c r="BH122" i="11"/>
  <c r="BA140" i="23"/>
  <c r="BA138" i="23"/>
  <c r="BH113" i="11"/>
  <c r="BH37" i="11"/>
  <c r="BC33" i="24"/>
  <c r="BC34" i="24"/>
  <c r="BC35" i="24" s="1"/>
  <c r="BC36" i="24" s="1"/>
  <c r="BC37" i="24" s="1"/>
  <c r="AY44" i="24"/>
  <c r="AY47" i="24" s="1"/>
  <c r="AY48" i="24" s="1"/>
  <c r="BC96" i="23"/>
  <c r="BC95" i="23"/>
  <c r="BC97" i="23"/>
  <c r="BH40" i="11"/>
  <c r="BH45" i="11"/>
  <c r="AS74" i="24"/>
  <c r="AS73" i="24"/>
  <c r="AS75" i="24" s="1"/>
  <c r="BE86" i="23"/>
  <c r="BA103" i="23"/>
  <c r="BA101" i="23"/>
  <c r="BC93" i="23"/>
  <c r="BC92" i="23"/>
  <c r="BH108" i="11"/>
  <c r="BH34" i="11"/>
  <c r="AR80" i="24"/>
  <c r="AR82" i="24" s="1"/>
  <c r="AR83" i="24"/>
  <c r="AR81" i="24"/>
  <c r="BH53" i="11"/>
  <c r="BH129" i="11"/>
  <c r="AU67" i="24"/>
  <c r="AU68" i="24" s="1"/>
  <c r="AU62" i="24"/>
  <c r="AU9" i="24" s="1"/>
  <c r="BC130" i="23"/>
  <c r="BC129" i="23"/>
  <c r="AQ96" i="24"/>
  <c r="AQ99" i="24" s="1"/>
  <c r="AQ101" i="24" s="1"/>
  <c r="BF14" i="24"/>
  <c r="BF15" i="24" s="1"/>
  <c r="BF18" i="24" s="1"/>
  <c r="BH81" i="11"/>
  <c r="BH49" i="11"/>
  <c r="BC132" i="23"/>
  <c r="BC134" i="23"/>
  <c r="BC133" i="23"/>
  <c r="BD158" i="23"/>
  <c r="BD159" i="23" s="1"/>
  <c r="BD160" i="23"/>
  <c r="BD162" i="23"/>
  <c r="BE15" i="22"/>
  <c r="BE18" i="22" s="1"/>
  <c r="BH94" i="11"/>
  <c r="BA42" i="24"/>
  <c r="BA41" i="24"/>
  <c r="BA43" i="24" s="1"/>
  <c r="BB36" i="24"/>
  <c r="BB37" i="24" s="1"/>
  <c r="BB38" i="24" s="1"/>
  <c r="BH85" i="11"/>
  <c r="AX55" i="24"/>
  <c r="AX56" i="24" s="1"/>
  <c r="AX58" i="24" s="1"/>
  <c r="BE49" i="23"/>
  <c r="BE50" i="23" s="1"/>
  <c r="BE51" i="23"/>
  <c r="BE53" i="23"/>
  <c r="BH76" i="11"/>
  <c r="BH39" i="11"/>
  <c r="BH29" i="11"/>
  <c r="BH75" i="11"/>
  <c r="BF185" i="23"/>
  <c r="BF186" i="23" s="1"/>
  <c r="BF189" i="23" s="1"/>
  <c r="AW61" i="24"/>
  <c r="AW66" i="24"/>
  <c r="BF80" i="23"/>
  <c r="BF77" i="23"/>
  <c r="BF78" i="23" s="1"/>
  <c r="BF81" i="23"/>
  <c r="BF79" i="23"/>
  <c r="BH35" i="11"/>
  <c r="BH123" i="11"/>
  <c r="BE157" i="23"/>
  <c r="BH23" i="11"/>
  <c r="BH21" i="11"/>
  <c r="BF48" i="23"/>
  <c r="BD128" i="23"/>
  <c r="BD126" i="23"/>
  <c r="BD124" i="23"/>
  <c r="BD125" i="23" s="1"/>
  <c r="BE123" i="23"/>
  <c r="AZ51" i="24"/>
  <c r="AZ54" i="24" s="1"/>
  <c r="AZ49" i="24"/>
  <c r="BF31" i="21"/>
  <c r="BF25" i="21"/>
  <c r="BF26" i="21" s="1"/>
  <c r="BD21" i="22"/>
  <c r="BD22" i="22" s="1"/>
  <c r="BD20" i="22"/>
  <c r="BC49" i="21"/>
  <c r="BC51" i="21" s="1"/>
  <c r="BH133" i="11"/>
  <c r="BH115" i="11"/>
  <c r="BH84" i="11"/>
  <c r="BC55" i="21"/>
  <c r="BC57" i="21" s="1"/>
  <c r="BG77" i="21"/>
  <c r="BH130" i="11"/>
  <c r="BH51" i="11"/>
  <c r="BH88" i="11"/>
  <c r="BH70" i="11"/>
  <c r="BF17" i="22"/>
  <c r="BF16" i="22"/>
  <c r="BF79" i="21"/>
  <c r="BF72" i="21"/>
  <c r="BF74" i="21" s="1"/>
  <c r="BH52" i="11"/>
  <c r="BH32" i="11"/>
  <c r="BH42" i="11"/>
  <c r="BH131" i="11"/>
  <c r="BH44" i="11"/>
  <c r="BH47" i="11"/>
  <c r="BH31" i="11"/>
  <c r="BH125" i="11"/>
  <c r="BF12" i="22"/>
  <c r="BF11" i="22"/>
  <c r="BF13" i="22"/>
  <c r="BF14" i="22" s="1"/>
  <c r="BH131" i="21"/>
  <c r="BH125" i="21"/>
  <c r="BH200" i="21"/>
  <c r="BH261" i="21"/>
  <c r="BH197" i="21"/>
  <c r="BH130" i="21"/>
  <c r="BH289" i="21"/>
  <c r="BH242" i="21"/>
  <c r="BH220" i="21"/>
  <c r="BH127" i="21"/>
  <c r="BH168" i="21"/>
  <c r="BH163" i="21"/>
  <c r="BH221" i="21"/>
  <c r="BH287" i="21"/>
  <c r="BH254" i="21"/>
  <c r="BH281" i="21"/>
  <c r="BH111" i="21"/>
  <c r="BH170" i="21"/>
  <c r="BH138" i="21"/>
  <c r="BH227" i="21"/>
  <c r="BH146" i="21"/>
  <c r="BH113" i="21"/>
  <c r="BH132" i="21"/>
  <c r="BH106" i="21"/>
  <c r="BH272" i="21"/>
  <c r="BH8" i="21"/>
  <c r="BH121" i="21"/>
  <c r="BH162" i="21"/>
  <c r="BH265" i="21"/>
  <c r="BH247" i="21"/>
  <c r="BH175" i="21"/>
  <c r="BH187" i="21"/>
  <c r="BH198" i="21"/>
  <c r="BH184" i="21"/>
  <c r="BH223" i="21"/>
  <c r="BH172" i="21"/>
  <c r="BH109" i="21"/>
  <c r="BH291" i="21"/>
  <c r="BH280" i="21"/>
  <c r="BH122" i="21"/>
  <c r="BH207" i="21"/>
  <c r="BH217" i="21"/>
  <c r="BH167" i="21"/>
  <c r="BH110" i="21"/>
  <c r="BH159" i="21"/>
  <c r="BH107" i="21"/>
  <c r="BH196" i="21"/>
  <c r="BH276" i="21"/>
  <c r="BH236" i="21"/>
  <c r="BH290" i="21"/>
  <c r="BH201" i="21"/>
  <c r="BH212" i="21"/>
  <c r="BH135" i="21"/>
  <c r="BH307" i="21"/>
  <c r="BH253" i="21"/>
  <c r="BH174" i="21"/>
  <c r="BH271" i="21"/>
  <c r="BH219" i="21"/>
  <c r="BH137" i="21"/>
  <c r="BH171" i="21"/>
  <c r="BH264" i="21"/>
  <c r="BH277" i="21"/>
  <c r="BH269" i="21"/>
  <c r="BH156" i="21"/>
  <c r="BH209" i="21"/>
  <c r="BH199" i="21"/>
  <c r="BH182" i="21"/>
  <c r="BH210" i="21"/>
  <c r="BH147" i="21"/>
  <c r="BH248" i="21"/>
  <c r="BH100" i="21"/>
  <c r="BH119" i="21"/>
  <c r="BH165" i="21"/>
  <c r="BH226" i="21"/>
  <c r="BH120" i="21"/>
  <c r="BH234" i="21"/>
  <c r="BH141" i="21"/>
  <c r="BH189" i="21"/>
  <c r="BH274" i="21"/>
  <c r="BH118" i="21"/>
  <c r="BH123" i="21"/>
  <c r="BH134" i="21"/>
  <c r="BH101" i="21"/>
  <c r="BH275" i="21"/>
  <c r="BH166" i="21"/>
  <c r="BH231" i="21"/>
  <c r="BH71" i="21" s="1"/>
  <c r="BH262" i="21"/>
  <c r="BH191" i="21"/>
  <c r="BH252" i="21"/>
  <c r="BH136" i="21"/>
  <c r="BH222" i="21"/>
  <c r="BH205" i="21"/>
  <c r="BH308" i="21"/>
  <c r="BH181" i="21"/>
  <c r="BH258" i="21"/>
  <c r="BH213" i="21"/>
  <c r="BH294" i="21"/>
  <c r="BH282" i="21"/>
  <c r="BH180" i="21"/>
  <c r="BH164" i="21"/>
  <c r="BH124" i="21"/>
  <c r="BH300" i="21"/>
  <c r="BH250" i="21"/>
  <c r="BH148" i="21"/>
  <c r="BH185" i="21"/>
  <c r="BH103" i="21"/>
  <c r="BH249" i="21"/>
  <c r="BH304" i="21"/>
  <c r="BH278" i="21"/>
  <c r="BH303" i="21"/>
  <c r="BH195" i="21"/>
  <c r="BH270" i="21"/>
  <c r="BH302" i="21"/>
  <c r="BH279" i="21"/>
  <c r="BH295" i="21"/>
  <c r="BH139" i="21"/>
  <c r="BH206" i="21"/>
  <c r="BH142" i="21"/>
  <c r="BH154" i="21"/>
  <c r="BH105" i="21"/>
  <c r="BH129" i="21"/>
  <c r="BH183" i="21"/>
  <c r="BH208" i="21"/>
  <c r="BH140" i="21"/>
  <c r="BH188" i="21"/>
  <c r="BH161" i="21"/>
  <c r="BH173" i="21"/>
  <c r="BH203" i="21"/>
  <c r="BH245" i="21"/>
  <c r="BH126" i="21"/>
  <c r="BH98" i="21"/>
  <c r="BH102" i="21"/>
  <c r="BH263" i="21"/>
  <c r="BH95" i="21"/>
  <c r="BH257" i="21"/>
  <c r="BH176" i="21"/>
  <c r="BH204" i="21"/>
  <c r="BH246" i="21"/>
  <c r="BH99" i="21"/>
  <c r="BH299" i="21"/>
  <c r="BH288" i="21"/>
  <c r="BH153" i="21"/>
  <c r="BH152" i="21"/>
  <c r="BH259" i="21"/>
  <c r="BH284" i="21"/>
  <c r="BH283" i="21"/>
  <c r="BH160" i="21"/>
  <c r="BH260" i="21"/>
  <c r="BH151" i="21"/>
  <c r="BH93" i="21"/>
  <c r="BH273" i="21"/>
  <c r="BH267" i="21"/>
  <c r="BH186" i="21"/>
  <c r="BH296" i="21"/>
  <c r="BH211" i="21"/>
  <c r="BH115" i="21"/>
  <c r="BH97" i="21"/>
  <c r="BH133" i="21"/>
  <c r="BH251" i="21"/>
  <c r="BH255" i="21"/>
  <c r="BH108" i="21"/>
  <c r="BH149" i="21"/>
  <c r="BH268" i="21"/>
  <c r="BH190" i="21"/>
  <c r="BH218" i="21"/>
  <c r="BH192" i="21"/>
  <c r="BH117" i="21"/>
  <c r="BH178" i="21"/>
  <c r="BH238" i="21"/>
  <c r="BH301" i="21"/>
  <c r="BH143" i="21"/>
  <c r="BH256" i="21"/>
  <c r="BH179" i="21"/>
  <c r="BH292" i="21"/>
  <c r="BH116" i="21"/>
  <c r="BH237" i="21"/>
  <c r="BH228" i="21"/>
  <c r="BH241" i="21"/>
  <c r="BH145" i="21"/>
  <c r="BH293" i="21"/>
  <c r="BH128" i="21"/>
  <c r="BH104" i="21"/>
  <c r="BH266" i="21"/>
  <c r="BH169" i="21"/>
  <c r="BH155" i="21"/>
  <c r="BH214" i="21"/>
  <c r="BH96" i="21"/>
  <c r="BH235" i="21"/>
  <c r="BH112" i="21"/>
  <c r="BH177" i="21"/>
  <c r="BH144" i="21"/>
  <c r="BH94" i="21"/>
  <c r="BH311" i="21"/>
  <c r="BH86" i="21" s="1"/>
  <c r="BH114" i="21"/>
  <c r="BH202" i="21"/>
  <c r="BH150" i="21"/>
  <c r="BG82" i="21"/>
  <c r="BG66" i="21"/>
  <c r="BG84" i="21"/>
  <c r="BH63" i="11"/>
  <c r="BH24" i="11"/>
  <c r="BH83" i="11"/>
  <c r="BH74" i="11"/>
  <c r="BH105" i="11"/>
  <c r="BH67" i="11"/>
  <c r="BH64" i="11"/>
  <c r="BH91" i="11"/>
  <c r="BG68" i="21"/>
  <c r="BD14" i="15"/>
  <c r="BJ8" i="11" s="1"/>
  <c r="BD10" i="15"/>
  <c r="BJ6" i="11" s="1"/>
  <c r="BD32" i="15"/>
  <c r="BD33" i="15" s="1"/>
  <c r="BD34" i="15" s="1"/>
  <c r="BD35" i="15" s="1"/>
  <c r="BD18" i="15"/>
  <c r="BJ10" i="11" s="1"/>
  <c r="BD20" i="15"/>
  <c r="BJ11" i="11" s="1"/>
  <c r="BD16" i="15"/>
  <c r="BD30" i="15"/>
  <c r="BD38" i="15" s="1"/>
  <c r="BD12" i="15"/>
  <c r="BJ7" i="11" s="1"/>
  <c r="BD8" i="15"/>
  <c r="BJ5" i="11" s="1"/>
  <c r="BJ4" i="11"/>
  <c r="BD9" i="13"/>
  <c r="BG70" i="21"/>
  <c r="BG69" i="21"/>
  <c r="BH86" i="11"/>
  <c r="BH38" i="11"/>
  <c r="BH50" i="11"/>
  <c r="BH104" i="11"/>
  <c r="BH90" i="11"/>
  <c r="BH92" i="11"/>
  <c r="BH136" i="11"/>
  <c r="BH43" i="11"/>
  <c r="BI9" i="11"/>
  <c r="BI36" i="11" s="1"/>
  <c r="BC26" i="15"/>
  <c r="BC27" i="15"/>
  <c r="BH73" i="11"/>
  <c r="BH98" i="11"/>
  <c r="BH120" i="11"/>
  <c r="BH112" i="11"/>
  <c r="BH30" i="11"/>
  <c r="BH127" i="11"/>
  <c r="BH106" i="11"/>
  <c r="BB50" i="21"/>
  <c r="BH22" i="11"/>
  <c r="BH57" i="11"/>
  <c r="BH48" i="11"/>
  <c r="BH33" i="11"/>
  <c r="BH26" i="11"/>
  <c r="BH128" i="11"/>
  <c r="BH107" i="11"/>
  <c r="BG83" i="21"/>
  <c r="BH25" i="11"/>
  <c r="BH89" i="11"/>
  <c r="BH101" i="11"/>
  <c r="BH100" i="11"/>
  <c r="BH119" i="11"/>
  <c r="BH102" i="11"/>
  <c r="BH28" i="11"/>
  <c r="BG11" i="21"/>
  <c r="BG17" i="21"/>
  <c r="BG34" i="21"/>
  <c r="BG14" i="21"/>
  <c r="BG67" i="21"/>
  <c r="BH20" i="11"/>
  <c r="BH109" i="11"/>
  <c r="BH132" i="11"/>
  <c r="BH69" i="11"/>
  <c r="BH117" i="11"/>
  <c r="BH41" i="11"/>
  <c r="BH134" i="11"/>
  <c r="BE4" i="21"/>
  <c r="BA45" i="15"/>
  <c r="BA46" i="15" s="1"/>
  <c r="BH99" i="11"/>
  <c r="BH80" i="11"/>
  <c r="BH55" i="11"/>
  <c r="BH60" i="11"/>
  <c r="BH126" i="11"/>
  <c r="BH58" i="11"/>
  <c r="BH27" i="11"/>
  <c r="BB56" i="21"/>
  <c r="BF28" i="14"/>
  <c r="BF29" i="14" s="1"/>
  <c r="BF30" i="14" s="1"/>
  <c r="BF31" i="14" s="1"/>
  <c r="BF12" i="13" s="1"/>
  <c r="BF4" i="13"/>
  <c r="BH65" i="11"/>
  <c r="BH96" i="11"/>
  <c r="BH71" i="11"/>
  <c r="BH110" i="11"/>
  <c r="BH68" i="11"/>
  <c r="BH95" i="11"/>
  <c r="BH121" i="11"/>
  <c r="BE6" i="13"/>
  <c r="BK3" i="11" s="1"/>
  <c r="BI3" i="21"/>
  <c r="BI7" i="21" s="1"/>
  <c r="BE3" i="15"/>
  <c r="BE6" i="15" s="1"/>
  <c r="BH61" i="11"/>
  <c r="BH135" i="11"/>
  <c r="BH118" i="11"/>
  <c r="BH137" i="11"/>
  <c r="BH36" i="11"/>
  <c r="BH103" i="11"/>
  <c r="BH66" i="11"/>
  <c r="BC24" i="22"/>
  <c r="BC5" i="22" s="1"/>
  <c r="BC7" i="13" s="1"/>
  <c r="BH72" i="11"/>
  <c r="BH97" i="11"/>
  <c r="BH87" i="11"/>
  <c r="BH54" i="11"/>
  <c r="BH93" i="11"/>
  <c r="BH59" i="11"/>
  <c r="BH46" i="11"/>
  <c r="AQ56" i="21"/>
  <c r="AO50" i="21"/>
  <c r="AO57" i="21"/>
  <c r="AY26" i="23" l="1"/>
  <c r="AY27" i="23"/>
  <c r="AY19" i="23"/>
  <c r="AM54" i="24"/>
  <c r="AM53" i="24"/>
  <c r="AY20" i="23"/>
  <c r="AY23" i="23"/>
  <c r="AY29" i="23"/>
  <c r="AY25" i="23"/>
  <c r="AY28" i="23"/>
  <c r="AY30" i="23"/>
  <c r="AY22" i="23"/>
  <c r="AX15" i="23"/>
  <c r="AZ13" i="23"/>
  <c r="AZ14" i="23"/>
  <c r="AZ16" i="23" s="1"/>
  <c r="BD60" i="23"/>
  <c r="BD61" i="23" s="1"/>
  <c r="BD63" i="23" s="1"/>
  <c r="BD62" i="14"/>
  <c r="BD63" i="14" s="1"/>
  <c r="BD61" i="14"/>
  <c r="BE58" i="14"/>
  <c r="BE59" i="14" s="1"/>
  <c r="BE60" i="14" s="1"/>
  <c r="BE62" i="14" s="1"/>
  <c r="BE63" i="14" s="1"/>
  <c r="BF54" i="14"/>
  <c r="BF55" i="14" s="1"/>
  <c r="BF56" i="14" s="1"/>
  <c r="BF57" i="14" s="1"/>
  <c r="AJ18" i="23"/>
  <c r="AJ27" i="23"/>
  <c r="BA110" i="14"/>
  <c r="BA111" i="14" s="1"/>
  <c r="BA113" i="14" s="1"/>
  <c r="BA115" i="14" s="1"/>
  <c r="BF90" i="14"/>
  <c r="BF91" i="14" s="1"/>
  <c r="AJ21" i="23"/>
  <c r="AJ22" i="23"/>
  <c r="AJ23" i="23"/>
  <c r="AJ25" i="23"/>
  <c r="AJ26" i="23"/>
  <c r="BD96" i="14"/>
  <c r="BD97" i="14" s="1"/>
  <c r="AT81" i="24"/>
  <c r="AJ20" i="23"/>
  <c r="AJ29" i="23"/>
  <c r="AJ28" i="23"/>
  <c r="AJ30" i="23"/>
  <c r="BB99" i="14"/>
  <c r="BB102" i="14" s="1"/>
  <c r="BB106" i="14" s="1"/>
  <c r="BB101" i="14"/>
  <c r="BB105" i="14" s="1"/>
  <c r="BE92" i="14"/>
  <c r="BE91" i="14"/>
  <c r="BC96" i="14"/>
  <c r="BC97" i="14" s="1"/>
  <c r="BD49" i="21"/>
  <c r="BD51" i="21" s="1"/>
  <c r="AV79" i="24"/>
  <c r="AV80" i="24" s="1"/>
  <c r="AT83" i="24"/>
  <c r="AT87" i="24"/>
  <c r="AJ53" i="24"/>
  <c r="AJ65" i="24" s="1"/>
  <c r="AJ55" i="24"/>
  <c r="AJ56" i="24" s="1"/>
  <c r="AJ58" i="24" s="1"/>
  <c r="BD24" i="22"/>
  <c r="BD5" i="22" s="1"/>
  <c r="BD7" i="13" s="1"/>
  <c r="BE194" i="23"/>
  <c r="BD55" i="21"/>
  <c r="BD57" i="21" s="1"/>
  <c r="BE23" i="24"/>
  <c r="BB174" i="23"/>
  <c r="BB176" i="23" s="1"/>
  <c r="BB178" i="23" s="1"/>
  <c r="BB12" i="23" s="1"/>
  <c r="BB103" i="23"/>
  <c r="BB105" i="23" s="1"/>
  <c r="BB107" i="23" s="1"/>
  <c r="BB138" i="23"/>
  <c r="BB142" i="23" s="1"/>
  <c r="BB144" i="23" s="1"/>
  <c r="BB9" i="23" s="1"/>
  <c r="BC65" i="23"/>
  <c r="BC67" i="23" s="1"/>
  <c r="BC69" i="23" s="1"/>
  <c r="BG79" i="21"/>
  <c r="BD40" i="24"/>
  <c r="BD41" i="24" s="1"/>
  <c r="BD43" i="24" s="1"/>
  <c r="BF32" i="22"/>
  <c r="BF36" i="22" s="1"/>
  <c r="AW62" i="24"/>
  <c r="AW9" i="24" s="1"/>
  <c r="AW60" i="24"/>
  <c r="BA105" i="23"/>
  <c r="BA107" i="23" s="1"/>
  <c r="BA10" i="23" s="1"/>
  <c r="BA14" i="23" s="1"/>
  <c r="BI134" i="11"/>
  <c r="BF157" i="23"/>
  <c r="BF160" i="23" s="1"/>
  <c r="BI67" i="11"/>
  <c r="BI96" i="11"/>
  <c r="BA44" i="24"/>
  <c r="BA47" i="24" s="1"/>
  <c r="BA48" i="24" s="1"/>
  <c r="AR85" i="24"/>
  <c r="BI115" i="11"/>
  <c r="BI65" i="11"/>
  <c r="BI40" i="11"/>
  <c r="AW68" i="24"/>
  <c r="BI111" i="11"/>
  <c r="BI129" i="11"/>
  <c r="BI76" i="11"/>
  <c r="BI87" i="11"/>
  <c r="BC38" i="24"/>
  <c r="BC40" i="24" s="1"/>
  <c r="BI73" i="11"/>
  <c r="BI95" i="11"/>
  <c r="BI37" i="11"/>
  <c r="BI72" i="11"/>
  <c r="BI28" i="11"/>
  <c r="BI61" i="11"/>
  <c r="BI125" i="11"/>
  <c r="BI123" i="11"/>
  <c r="BI80" i="11"/>
  <c r="BI44" i="11"/>
  <c r="BI20" i="11"/>
  <c r="BI43" i="11"/>
  <c r="BI75" i="11"/>
  <c r="BI31" i="11"/>
  <c r="BI71" i="11"/>
  <c r="BI86" i="11"/>
  <c r="BI81" i="11"/>
  <c r="BI112" i="11"/>
  <c r="BI88" i="11"/>
  <c r="BI23" i="11"/>
  <c r="AU74" i="24"/>
  <c r="AU76" i="24" s="1"/>
  <c r="AU77" i="24" s="1"/>
  <c r="BI135" i="11"/>
  <c r="BI25" i="11"/>
  <c r="BI85" i="11"/>
  <c r="BF15" i="22"/>
  <c r="BF18" i="22" s="1"/>
  <c r="BF19" i="22" s="1"/>
  <c r="BF123" i="23"/>
  <c r="BF128" i="23" s="1"/>
  <c r="BI110" i="11"/>
  <c r="BI138" i="11"/>
  <c r="BE19" i="22"/>
  <c r="BE20" i="22" s="1"/>
  <c r="BF19" i="24"/>
  <c r="BF20" i="24" s="1"/>
  <c r="BE128" i="23"/>
  <c r="BE124" i="23"/>
  <c r="BE125" i="23" s="1"/>
  <c r="BE126" i="23"/>
  <c r="BE59" i="23"/>
  <c r="BE57" i="23"/>
  <c r="BE58" i="23"/>
  <c r="BD164" i="23"/>
  <c r="BD163" i="23"/>
  <c r="BC98" i="23"/>
  <c r="BC99" i="23" s="1"/>
  <c r="BD132" i="23"/>
  <c r="BD133" i="23"/>
  <c r="BD134" i="23"/>
  <c r="AX57" i="24"/>
  <c r="AX59" i="24" s="1"/>
  <c r="AX60" i="24" s="1"/>
  <c r="AX61" i="24"/>
  <c r="AX66" i="24"/>
  <c r="BD167" i="23"/>
  <c r="BD166" i="23"/>
  <c r="BD168" i="23"/>
  <c r="BD129" i="23"/>
  <c r="BD130" i="23"/>
  <c r="AY51" i="24"/>
  <c r="AY49" i="24"/>
  <c r="BF53" i="23"/>
  <c r="BF49" i="23"/>
  <c r="BF50" i="23" s="1"/>
  <c r="BF51" i="23"/>
  <c r="BF86" i="23"/>
  <c r="BB70" i="23"/>
  <c r="BB11" i="23"/>
  <c r="BC135" i="23"/>
  <c r="BC136" i="23" s="1"/>
  <c r="BE91" i="23"/>
  <c r="BE89" i="23"/>
  <c r="BE87" i="23"/>
  <c r="BE88" i="23" s="1"/>
  <c r="AW70" i="24"/>
  <c r="AW71" i="24" s="1"/>
  <c r="AW69" i="24"/>
  <c r="AX70" i="24"/>
  <c r="AX71" i="24" s="1"/>
  <c r="AX69" i="24"/>
  <c r="BC169" i="23"/>
  <c r="BC170" i="23" s="1"/>
  <c r="BH85" i="21"/>
  <c r="BF190" i="23"/>
  <c r="BF191" i="23" s="1"/>
  <c r="BF192" i="23" s="1"/>
  <c r="BF196" i="23" s="1"/>
  <c r="BF198" i="23" s="1"/>
  <c r="AS76" i="24"/>
  <c r="AS77" i="24" s="1"/>
  <c r="AS78" i="24" s="1"/>
  <c r="BI97" i="11"/>
  <c r="BI118" i="11"/>
  <c r="BI119" i="11"/>
  <c r="BI27" i="11"/>
  <c r="BE158" i="23"/>
  <c r="BE159" i="23" s="1"/>
  <c r="BE162" i="23"/>
  <c r="BE160" i="23"/>
  <c r="BB40" i="24"/>
  <c r="BB39" i="24"/>
  <c r="BI50" i="11"/>
  <c r="BI122" i="11"/>
  <c r="BI58" i="11"/>
  <c r="BI77" i="11"/>
  <c r="AQ97" i="24"/>
  <c r="AQ103" i="24" s="1"/>
  <c r="AQ10" i="24" s="1"/>
  <c r="BI94" i="11"/>
  <c r="BI107" i="11"/>
  <c r="BI41" i="11"/>
  <c r="BI22" i="11"/>
  <c r="BD93" i="23"/>
  <c r="BD92" i="23"/>
  <c r="BI132" i="11"/>
  <c r="BI59" i="11"/>
  <c r="BI108" i="11"/>
  <c r="BI30" i="11"/>
  <c r="AZ55" i="24"/>
  <c r="AZ56" i="24" s="1"/>
  <c r="AZ58" i="24" s="1"/>
  <c r="BA45" i="24"/>
  <c r="BD96" i="23"/>
  <c r="BD95" i="23"/>
  <c r="BD97" i="23"/>
  <c r="BH12" i="11"/>
  <c r="BH14" i="11" s="1"/>
  <c r="BB22" i="15" s="1"/>
  <c r="BI29" i="11"/>
  <c r="BI93" i="11"/>
  <c r="BI113" i="11"/>
  <c r="BI42" i="11"/>
  <c r="AR87" i="24"/>
  <c r="BI89" i="11"/>
  <c r="BI49" i="11"/>
  <c r="BI137" i="11"/>
  <c r="BI51" i="11"/>
  <c r="AZ53" i="24"/>
  <c r="BE54" i="23"/>
  <c r="BE55" i="23"/>
  <c r="BA142" i="23"/>
  <c r="BA144" i="23" s="1"/>
  <c r="BA9" i="23" s="1"/>
  <c r="BE32" i="24"/>
  <c r="BE29" i="24"/>
  <c r="BC50" i="21"/>
  <c r="BF35" i="21"/>
  <c r="BF36" i="21" s="1"/>
  <c r="BC56" i="21"/>
  <c r="BG20" i="21"/>
  <c r="BG25" i="21" s="1"/>
  <c r="BD39" i="15"/>
  <c r="BD40" i="15" s="1"/>
  <c r="BG72" i="21"/>
  <c r="BG74" i="21" s="1"/>
  <c r="BH66" i="21"/>
  <c r="BE16" i="15"/>
  <c r="BE18" i="15"/>
  <c r="BK10" i="11" s="1"/>
  <c r="BE14" i="15"/>
  <c r="BK8" i="11" s="1"/>
  <c r="BE20" i="15"/>
  <c r="BK11" i="11" s="1"/>
  <c r="BE10" i="15"/>
  <c r="BK6" i="11" s="1"/>
  <c r="BK4" i="11"/>
  <c r="BE32" i="15"/>
  <c r="BE8" i="15"/>
  <c r="BK5" i="11" s="1"/>
  <c r="BE30" i="15"/>
  <c r="BE38" i="15" s="1"/>
  <c r="BE39" i="15" s="1"/>
  <c r="BE40" i="15" s="1"/>
  <c r="BE41" i="15" s="1"/>
  <c r="BE9" i="13"/>
  <c r="BE12" i="15"/>
  <c r="BK7" i="11" s="1"/>
  <c r="BJ9" i="11"/>
  <c r="BJ30" i="11" s="1"/>
  <c r="BD26" i="15"/>
  <c r="BD27" i="15"/>
  <c r="BG87" i="21"/>
  <c r="BA47" i="15"/>
  <c r="BI99" i="11"/>
  <c r="BI38" i="11"/>
  <c r="BI39" i="11"/>
  <c r="BH78" i="21"/>
  <c r="BF3" i="15"/>
  <c r="BF6" i="15" s="1"/>
  <c r="BF6" i="13"/>
  <c r="BL3" i="11" s="1"/>
  <c r="BJ3" i="21"/>
  <c r="BJ7" i="21" s="1"/>
  <c r="BE46" i="21"/>
  <c r="BE47" i="21" s="1"/>
  <c r="BE48" i="21" s="1"/>
  <c r="BE43" i="21"/>
  <c r="BE53" i="21"/>
  <c r="BE54" i="21" s="1"/>
  <c r="BE39" i="21"/>
  <c r="BI35" i="11"/>
  <c r="BI100" i="11"/>
  <c r="BI127" i="11"/>
  <c r="BI109" i="11"/>
  <c r="BI104" i="11"/>
  <c r="BI126" i="11"/>
  <c r="BI136" i="11"/>
  <c r="BH82" i="21"/>
  <c r="BI133" i="11"/>
  <c r="BI70" i="11"/>
  <c r="BH68" i="21"/>
  <c r="BH13" i="11"/>
  <c r="BH15" i="11" s="1"/>
  <c r="BB23" i="15" s="1"/>
  <c r="BB44" i="15" s="1"/>
  <c r="BI92" i="11"/>
  <c r="BI90" i="11"/>
  <c r="BI121" i="11"/>
  <c r="BI45" i="11"/>
  <c r="BI64" i="11"/>
  <c r="BI106" i="11"/>
  <c r="BI98" i="11"/>
  <c r="BI91" i="11"/>
  <c r="BH83" i="21"/>
  <c r="BI62" i="11"/>
  <c r="BI53" i="11"/>
  <c r="BI83" i="11"/>
  <c r="BI32" i="11"/>
  <c r="BI52" i="11"/>
  <c r="BI82" i="11"/>
  <c r="BI69" i="11"/>
  <c r="BI124" i="11"/>
  <c r="BH67" i="21"/>
  <c r="BI54" i="11"/>
  <c r="BI19" i="11"/>
  <c r="BI130" i="11"/>
  <c r="BI74" i="11"/>
  <c r="BI55" i="11"/>
  <c r="BI68" i="11"/>
  <c r="BI24" i="11"/>
  <c r="BI46" i="11"/>
  <c r="BH84" i="21"/>
  <c r="BH77" i="21"/>
  <c r="BI48" i="11"/>
  <c r="BI34" i="11"/>
  <c r="BI57" i="11"/>
  <c r="BI114" i="11"/>
  <c r="BI120" i="11"/>
  <c r="BI21" i="11"/>
  <c r="BI56" i="11"/>
  <c r="BI117" i="11"/>
  <c r="BI289" i="21"/>
  <c r="BI299" i="21"/>
  <c r="BI200" i="21"/>
  <c r="BI187" i="21"/>
  <c r="BI99" i="21"/>
  <c r="BI274" i="21"/>
  <c r="BI186" i="21"/>
  <c r="BI173" i="21"/>
  <c r="BI111" i="21"/>
  <c r="BI221" i="21"/>
  <c r="BI131" i="21"/>
  <c r="BI292" i="21"/>
  <c r="BI192" i="21"/>
  <c r="BI134" i="21"/>
  <c r="BI228" i="21"/>
  <c r="BI222" i="21"/>
  <c r="BI97" i="21"/>
  <c r="BI105" i="21"/>
  <c r="BI137" i="21"/>
  <c r="BI132" i="21"/>
  <c r="BI153" i="21"/>
  <c r="BI166" i="21"/>
  <c r="BI245" i="21"/>
  <c r="BI203" i="21"/>
  <c r="BI182" i="21"/>
  <c r="BI303" i="21"/>
  <c r="BI191" i="21"/>
  <c r="BI120" i="21"/>
  <c r="BI268" i="21"/>
  <c r="BI257" i="21"/>
  <c r="BI223" i="21"/>
  <c r="BI174" i="21"/>
  <c r="BI260" i="21"/>
  <c r="BI197" i="21"/>
  <c r="BI170" i="21"/>
  <c r="BI168" i="21"/>
  <c r="BI209" i="21"/>
  <c r="BI213" i="21"/>
  <c r="BI107" i="21"/>
  <c r="BI155" i="21"/>
  <c r="BI241" i="21"/>
  <c r="BI284" i="21"/>
  <c r="BI189" i="21"/>
  <c r="BI121" i="21"/>
  <c r="BI183" i="21"/>
  <c r="BI267" i="21"/>
  <c r="BI278" i="21"/>
  <c r="BI269" i="21"/>
  <c r="BI296" i="21"/>
  <c r="BI178" i="21"/>
  <c r="BI263" i="21"/>
  <c r="BI109" i="21"/>
  <c r="BI147" i="21"/>
  <c r="BI248" i="21"/>
  <c r="BI150" i="21"/>
  <c r="BI169" i="21"/>
  <c r="BI8" i="21"/>
  <c r="BI110" i="21"/>
  <c r="BI294" i="21"/>
  <c r="BI291" i="21"/>
  <c r="BI139" i="21"/>
  <c r="BI254" i="21"/>
  <c r="BI198" i="21"/>
  <c r="BI123" i="21"/>
  <c r="BI114" i="21"/>
  <c r="BI126" i="21"/>
  <c r="BI143" i="21"/>
  <c r="BI273" i="21"/>
  <c r="BI125" i="21"/>
  <c r="BI295" i="21"/>
  <c r="BI172" i="21"/>
  <c r="BI261" i="21"/>
  <c r="BI212" i="21"/>
  <c r="BI115" i="21"/>
  <c r="BI271" i="21"/>
  <c r="BI304" i="21"/>
  <c r="BI116" i="21"/>
  <c r="BI133" i="21"/>
  <c r="BI171" i="21"/>
  <c r="BI249" i="21"/>
  <c r="BI103" i="21"/>
  <c r="BI208" i="21"/>
  <c r="BI98" i="21"/>
  <c r="BI167" i="21"/>
  <c r="BI211" i="21"/>
  <c r="BI188" i="21"/>
  <c r="BI119" i="21"/>
  <c r="BI112" i="21"/>
  <c r="BI138" i="21"/>
  <c r="BI104" i="21"/>
  <c r="BI237" i="21"/>
  <c r="BI220" i="21"/>
  <c r="BI270" i="21"/>
  <c r="BI266" i="21"/>
  <c r="BI218" i="21"/>
  <c r="BI302" i="21"/>
  <c r="BI205" i="21"/>
  <c r="BI275" i="21"/>
  <c r="BI250" i="21"/>
  <c r="BI235" i="21"/>
  <c r="BI144" i="21"/>
  <c r="BI277" i="21"/>
  <c r="BI293" i="21"/>
  <c r="BI93" i="21"/>
  <c r="BI160" i="21"/>
  <c r="BI149" i="21"/>
  <c r="BI234" i="21"/>
  <c r="BI177" i="21"/>
  <c r="BI236" i="21"/>
  <c r="BI179" i="21"/>
  <c r="BI163" i="21"/>
  <c r="BI290" i="21"/>
  <c r="BI96" i="21"/>
  <c r="BI196" i="21"/>
  <c r="BI300" i="21"/>
  <c r="BI180" i="21"/>
  <c r="BI156" i="21"/>
  <c r="BI301" i="21"/>
  <c r="BI214" i="21"/>
  <c r="BI272" i="21"/>
  <c r="BI141" i="21"/>
  <c r="BI184" i="21"/>
  <c r="BI162" i="21"/>
  <c r="BI231" i="21"/>
  <c r="BI71" i="21" s="1"/>
  <c r="BI164" i="21"/>
  <c r="BI252" i="21"/>
  <c r="BI101" i="21"/>
  <c r="BI129" i="21"/>
  <c r="BI201" i="21"/>
  <c r="BI122" i="21"/>
  <c r="BI251" i="21"/>
  <c r="BI195" i="21"/>
  <c r="BI142" i="21"/>
  <c r="BI311" i="21"/>
  <c r="BI86" i="21" s="1"/>
  <c r="BI217" i="21"/>
  <c r="BI247" i="21"/>
  <c r="BI190" i="21"/>
  <c r="BI127" i="21"/>
  <c r="BI281" i="21"/>
  <c r="BI279" i="21"/>
  <c r="BI102" i="21"/>
  <c r="BI264" i="21"/>
  <c r="BI128" i="21"/>
  <c r="BI165" i="21"/>
  <c r="BI256" i="21"/>
  <c r="BI154" i="21"/>
  <c r="BI253" i="21"/>
  <c r="BI282" i="21"/>
  <c r="BI262" i="21"/>
  <c r="BI181" i="21"/>
  <c r="BI185" i="21"/>
  <c r="BI161" i="21"/>
  <c r="BI226" i="21"/>
  <c r="BI117" i="21"/>
  <c r="BI280" i="21"/>
  <c r="BI176" i="21"/>
  <c r="BI204" i="21"/>
  <c r="BI308" i="21"/>
  <c r="BI175" i="21"/>
  <c r="BI206" i="21"/>
  <c r="BI113" i="21"/>
  <c r="BI108" i="21"/>
  <c r="BI118" i="21"/>
  <c r="BI242" i="21"/>
  <c r="BI199" i="21"/>
  <c r="BI258" i="21"/>
  <c r="BI207" i="21"/>
  <c r="BI283" i="21"/>
  <c r="BI148" i="21"/>
  <c r="BI130" i="21"/>
  <c r="BI227" i="21"/>
  <c r="BI259" i="21"/>
  <c r="BI100" i="21"/>
  <c r="BI287" i="21"/>
  <c r="BI94" i="21"/>
  <c r="BI146" i="21"/>
  <c r="BI276" i="21"/>
  <c r="BI307" i="21"/>
  <c r="BI151" i="21"/>
  <c r="BI202" i="21"/>
  <c r="BI152" i="21"/>
  <c r="BI246" i="21"/>
  <c r="BI136" i="21"/>
  <c r="BI288" i="21"/>
  <c r="BI210" i="21"/>
  <c r="BI238" i="21"/>
  <c r="BI124" i="21"/>
  <c r="BI106" i="21"/>
  <c r="BI219" i="21"/>
  <c r="BI255" i="21"/>
  <c r="BI140" i="21"/>
  <c r="BI145" i="21"/>
  <c r="BI159" i="21"/>
  <c r="BI95" i="21"/>
  <c r="BI265" i="21"/>
  <c r="BI135" i="21"/>
  <c r="BI66" i="11"/>
  <c r="BI47" i="11"/>
  <c r="BI26" i="11"/>
  <c r="BI102" i="11"/>
  <c r="BI60" i="11"/>
  <c r="BI101" i="11"/>
  <c r="BI33" i="11"/>
  <c r="BH70" i="21"/>
  <c r="BH69" i="21"/>
  <c r="BH14" i="21"/>
  <c r="BH20" i="21" s="1"/>
  <c r="BH28" i="21" s="1"/>
  <c r="BH17" i="21"/>
  <c r="BH34" i="21"/>
  <c r="BH11" i="21"/>
  <c r="BI105" i="11"/>
  <c r="BI128" i="11"/>
  <c r="BI84" i="11"/>
  <c r="BI103" i="11"/>
  <c r="BI131" i="11"/>
  <c r="BI63" i="11"/>
  <c r="BI116" i="11"/>
  <c r="AV83" i="24" l="1"/>
  <c r="AM65" i="24"/>
  <c r="AM55" i="24"/>
  <c r="AM56" i="24" s="1"/>
  <c r="AM58" i="24" s="1"/>
  <c r="AV81" i="24"/>
  <c r="AV85" i="24" s="1"/>
  <c r="AV89" i="24" s="1"/>
  <c r="AV90" i="24" s="1"/>
  <c r="AV91" i="24" s="1"/>
  <c r="AV92" i="24" s="1"/>
  <c r="AV93" i="24" s="1"/>
  <c r="AV94" i="24" s="1"/>
  <c r="AV95" i="24" s="1"/>
  <c r="AV96" i="24" s="1"/>
  <c r="AV99" i="24" s="1"/>
  <c r="AV101" i="24" s="1"/>
  <c r="AY32" i="23"/>
  <c r="AY33" i="23" s="1"/>
  <c r="AV82" i="24"/>
  <c r="AV87" i="24"/>
  <c r="AZ15" i="23"/>
  <c r="AX18" i="23"/>
  <c r="AX27" i="23"/>
  <c r="AX28" i="23"/>
  <c r="AX20" i="23"/>
  <c r="AX25" i="23"/>
  <c r="AX29" i="23"/>
  <c r="AX26" i="23"/>
  <c r="AX21" i="23"/>
  <c r="AX30" i="23"/>
  <c r="AX22" i="23"/>
  <c r="AX19" i="23"/>
  <c r="AX23" i="23"/>
  <c r="AT85" i="24"/>
  <c r="AT89" i="24" s="1"/>
  <c r="AT90" i="24" s="1"/>
  <c r="AT91" i="24" s="1"/>
  <c r="AT92" i="24" s="1"/>
  <c r="AT93" i="24" s="1"/>
  <c r="BD65" i="23"/>
  <c r="BD67" i="23" s="1"/>
  <c r="BD69" i="23" s="1"/>
  <c r="BD11" i="23" s="1"/>
  <c r="BF58" i="14"/>
  <c r="BF59" i="14" s="1"/>
  <c r="BF60" i="14" s="1"/>
  <c r="BF62" i="14" s="1"/>
  <c r="BF63" i="14" s="1"/>
  <c r="BE61" i="14"/>
  <c r="BE64" i="14" s="1"/>
  <c r="BE65" i="14" s="1"/>
  <c r="BD64" i="14"/>
  <c r="BD65" i="14" s="1"/>
  <c r="BF92" i="14"/>
  <c r="BF94" i="14" s="1"/>
  <c r="BF95" i="14" s="1"/>
  <c r="BB108" i="14"/>
  <c r="AJ57" i="24"/>
  <c r="AJ59" i="24" s="1"/>
  <c r="AJ60" i="24" s="1"/>
  <c r="AJ32" i="23"/>
  <c r="AJ33" i="23" s="1"/>
  <c r="BD56" i="21"/>
  <c r="BC99" i="14"/>
  <c r="BC102" i="14" s="1"/>
  <c r="BC106" i="14" s="1"/>
  <c r="BC101" i="14"/>
  <c r="BC105" i="14" s="1"/>
  <c r="BE94" i="14"/>
  <c r="BE95" i="14" s="1"/>
  <c r="BE93" i="14"/>
  <c r="BD99" i="14"/>
  <c r="BD102" i="14" s="1"/>
  <c r="BD106" i="14" s="1"/>
  <c r="BD101" i="14"/>
  <c r="BD105" i="14" s="1"/>
  <c r="BD50" i="21"/>
  <c r="AJ61" i="24"/>
  <c r="AJ66" i="24"/>
  <c r="AJ69" i="24"/>
  <c r="AJ70" i="24"/>
  <c r="AJ71" i="24" s="1"/>
  <c r="BF194" i="23"/>
  <c r="AU78" i="24"/>
  <c r="BE31" i="24"/>
  <c r="BD42" i="24"/>
  <c r="BD45" i="24" s="1"/>
  <c r="BF126" i="23"/>
  <c r="BB10" i="23"/>
  <c r="BB13" i="23" s="1"/>
  <c r="BB110" i="23"/>
  <c r="BA110" i="23"/>
  <c r="BF124" i="23"/>
  <c r="BF125" i="23" s="1"/>
  <c r="BF132" i="23" s="1"/>
  <c r="BJ90" i="11"/>
  <c r="BJ110" i="11"/>
  <c r="BJ23" i="11"/>
  <c r="BJ109" i="11"/>
  <c r="BJ104" i="11"/>
  <c r="BJ125" i="11"/>
  <c r="BC39" i="24"/>
  <c r="BF158" i="23"/>
  <c r="BF159" i="23" s="1"/>
  <c r="BF168" i="23" s="1"/>
  <c r="BA13" i="23"/>
  <c r="BA15" i="23" s="1"/>
  <c r="BF162" i="23"/>
  <c r="BF163" i="23" s="1"/>
  <c r="BI78" i="21"/>
  <c r="BJ98" i="11"/>
  <c r="AR89" i="24"/>
  <c r="AR90" i="24" s="1"/>
  <c r="AR91" i="24" s="1"/>
  <c r="AR92" i="24" s="1"/>
  <c r="AR93" i="24" s="1"/>
  <c r="BE21" i="22"/>
  <c r="BE22" i="22" s="1"/>
  <c r="BE24" i="22" s="1"/>
  <c r="BE5" i="22" s="1"/>
  <c r="BE7" i="13" s="1"/>
  <c r="AU79" i="24"/>
  <c r="BD169" i="23"/>
  <c r="BD170" i="23" s="1"/>
  <c r="BD174" i="23" s="1"/>
  <c r="BJ59" i="11"/>
  <c r="BJ131" i="11"/>
  <c r="BJ49" i="11"/>
  <c r="BJ72" i="11"/>
  <c r="BJ89" i="11"/>
  <c r="BJ56" i="11"/>
  <c r="BJ68" i="11"/>
  <c r="BJ55" i="11"/>
  <c r="BJ122" i="11"/>
  <c r="BJ113" i="11"/>
  <c r="BJ25" i="11"/>
  <c r="BJ71" i="11"/>
  <c r="BJ138" i="11"/>
  <c r="BJ46" i="11"/>
  <c r="BJ31" i="11"/>
  <c r="BJ126" i="11"/>
  <c r="BJ97" i="11"/>
  <c r="BJ19" i="11"/>
  <c r="BJ83" i="11"/>
  <c r="BJ70" i="11"/>
  <c r="BJ57" i="11"/>
  <c r="BJ135" i="11"/>
  <c r="BJ60" i="11"/>
  <c r="BJ116" i="11"/>
  <c r="BJ121" i="11"/>
  <c r="BJ53" i="11"/>
  <c r="BJ96" i="11"/>
  <c r="BJ54" i="11"/>
  <c r="BJ112" i="11"/>
  <c r="BJ58" i="11"/>
  <c r="BJ67" i="11"/>
  <c r="BJ38" i="11"/>
  <c r="BJ92" i="11"/>
  <c r="BJ64" i="11"/>
  <c r="BJ47" i="11"/>
  <c r="BJ66" i="11"/>
  <c r="BJ85" i="11"/>
  <c r="BJ91" i="11"/>
  <c r="BJ114" i="11"/>
  <c r="BJ124" i="11"/>
  <c r="BJ65" i="11"/>
  <c r="BJ87" i="11"/>
  <c r="BJ86" i="11"/>
  <c r="BJ77" i="11"/>
  <c r="AS79" i="24"/>
  <c r="BJ136" i="11"/>
  <c r="BJ133" i="11"/>
  <c r="BJ42" i="11"/>
  <c r="BJ32" i="11"/>
  <c r="BJ93" i="11"/>
  <c r="BJ61" i="11"/>
  <c r="BJ40" i="11"/>
  <c r="BJ80" i="11"/>
  <c r="BJ105" i="11"/>
  <c r="BJ41" i="11"/>
  <c r="BJ82" i="11"/>
  <c r="BJ134" i="11"/>
  <c r="BJ69" i="11"/>
  <c r="BJ127" i="11"/>
  <c r="BJ132" i="11"/>
  <c r="BJ29" i="11"/>
  <c r="BJ88" i="11"/>
  <c r="BJ43" i="11"/>
  <c r="BJ27" i="11"/>
  <c r="BJ119" i="11"/>
  <c r="BJ75" i="11"/>
  <c r="BJ123" i="11"/>
  <c r="BJ51" i="11"/>
  <c r="BJ95" i="11"/>
  <c r="BJ99" i="11"/>
  <c r="BJ37" i="11"/>
  <c r="BJ22" i="11"/>
  <c r="BJ115" i="11"/>
  <c r="BH79" i="21"/>
  <c r="BJ118" i="11"/>
  <c r="BJ52" i="11"/>
  <c r="BJ100" i="11"/>
  <c r="BJ103" i="11"/>
  <c r="BJ33" i="11"/>
  <c r="BJ36" i="11"/>
  <c r="BJ94" i="11"/>
  <c r="BJ35" i="11"/>
  <c r="BJ102" i="11"/>
  <c r="BJ73" i="11"/>
  <c r="BJ26" i="11"/>
  <c r="BJ20" i="11"/>
  <c r="BJ107" i="11"/>
  <c r="BJ76" i="11"/>
  <c r="BJ108" i="11"/>
  <c r="BJ101" i="11"/>
  <c r="BJ63" i="11"/>
  <c r="BJ48" i="11"/>
  <c r="BJ111" i="11"/>
  <c r="BJ81" i="11"/>
  <c r="BJ84" i="11"/>
  <c r="BJ129" i="11"/>
  <c r="BJ34" i="11"/>
  <c r="BJ106" i="11"/>
  <c r="BJ39" i="11"/>
  <c r="BJ130" i="11"/>
  <c r="BJ62" i="11"/>
  <c r="BJ50" i="11"/>
  <c r="BJ24" i="11"/>
  <c r="BJ28" i="11"/>
  <c r="BJ128" i="11"/>
  <c r="BJ117" i="11"/>
  <c r="BJ21" i="11"/>
  <c r="BJ44" i="11"/>
  <c r="BJ74" i="11"/>
  <c r="BJ120" i="11"/>
  <c r="BJ137" i="11"/>
  <c r="BJ45" i="11"/>
  <c r="AS83" i="24"/>
  <c r="AS81" i="24"/>
  <c r="AS80" i="24"/>
  <c r="AS82" i="24" s="1"/>
  <c r="AZ65" i="24"/>
  <c r="BA49" i="24"/>
  <c r="BA51" i="24"/>
  <c r="BF91" i="23"/>
  <c r="BF89" i="23"/>
  <c r="BF87" i="23"/>
  <c r="BF88" i="23" s="1"/>
  <c r="AZ66" i="24"/>
  <c r="AZ61" i="24"/>
  <c r="BC140" i="23"/>
  <c r="BC138" i="23"/>
  <c r="AZ57" i="24"/>
  <c r="AZ59" i="24" s="1"/>
  <c r="AZ67" i="24" s="1"/>
  <c r="BB42" i="24"/>
  <c r="BB41" i="24"/>
  <c r="BB43" i="24" s="1"/>
  <c r="BF59" i="23"/>
  <c r="BF57" i="23"/>
  <c r="BF58" i="23"/>
  <c r="BF54" i="23"/>
  <c r="BF55" i="23"/>
  <c r="BE60" i="23"/>
  <c r="BE61" i="23" s="1"/>
  <c r="BE164" i="23"/>
  <c r="BE163" i="23"/>
  <c r="BC174" i="23"/>
  <c r="BC172" i="23"/>
  <c r="BE168" i="23"/>
  <c r="BE166" i="23"/>
  <c r="BE167" i="23"/>
  <c r="AY53" i="24"/>
  <c r="AY54" i="24"/>
  <c r="BE132" i="23"/>
  <c r="BE133" i="23"/>
  <c r="BE134" i="23"/>
  <c r="BI13" i="11"/>
  <c r="BI15" i="11" s="1"/>
  <c r="BC23" i="15" s="1"/>
  <c r="BC44" i="15" s="1"/>
  <c r="BG4" i="21" s="1"/>
  <c r="BG39" i="21" s="1"/>
  <c r="AX72" i="24"/>
  <c r="AX67" i="24"/>
  <c r="AX68" i="24" s="1"/>
  <c r="AX62" i="24"/>
  <c r="AX9" i="24" s="1"/>
  <c r="BE129" i="23"/>
  <c r="BE130" i="23"/>
  <c r="BC41" i="24"/>
  <c r="BC43" i="24" s="1"/>
  <c r="BC42" i="24"/>
  <c r="AW72" i="24"/>
  <c r="BA16" i="23"/>
  <c r="BF21" i="24"/>
  <c r="BF25" i="24" s="1"/>
  <c r="BF27" i="24" s="1"/>
  <c r="BE33" i="24"/>
  <c r="BE34" i="24"/>
  <c r="BE35" i="24" s="1"/>
  <c r="BD135" i="23"/>
  <c r="BD136" i="23" s="1"/>
  <c r="BC70" i="23"/>
  <c r="BC11" i="23"/>
  <c r="BD44" i="24"/>
  <c r="BD47" i="24" s="1"/>
  <c r="BD48" i="24" s="1"/>
  <c r="BE96" i="23"/>
  <c r="BE95" i="23"/>
  <c r="BE97" i="23"/>
  <c r="BI85" i="21"/>
  <c r="BD98" i="23"/>
  <c r="BD99" i="23" s="1"/>
  <c r="BF129" i="23"/>
  <c r="BF130" i="23"/>
  <c r="BE93" i="23"/>
  <c r="BE92" i="23"/>
  <c r="BC103" i="23"/>
  <c r="BC101" i="23"/>
  <c r="BH25" i="21"/>
  <c r="BH26" i="21" s="1"/>
  <c r="BG28" i="21"/>
  <c r="BG31" i="21" s="1"/>
  <c r="BH31" i="21"/>
  <c r="BI67" i="21"/>
  <c r="BI12" i="11"/>
  <c r="BI14" i="11" s="1"/>
  <c r="BC22" i="15" s="1"/>
  <c r="BE55" i="21"/>
  <c r="BE56" i="21" s="1"/>
  <c r="BK9" i="11"/>
  <c r="BK95" i="11" s="1"/>
  <c r="BE26" i="15"/>
  <c r="BE27" i="15"/>
  <c r="BH87" i="21"/>
  <c r="BG26" i="21"/>
  <c r="BG35" i="21"/>
  <c r="BG36" i="21" s="1"/>
  <c r="BI84" i="21"/>
  <c r="BI83" i="21"/>
  <c r="BE49" i="21"/>
  <c r="BE51" i="21" s="1"/>
  <c r="BJ178" i="21"/>
  <c r="BJ273" i="21"/>
  <c r="BJ206" i="21"/>
  <c r="BJ172" i="21"/>
  <c r="BJ237" i="21"/>
  <c r="BJ126" i="21"/>
  <c r="BJ242" i="21"/>
  <c r="BJ175" i="21"/>
  <c r="BJ266" i="21"/>
  <c r="BJ111" i="21"/>
  <c r="BJ201" i="21"/>
  <c r="BJ102" i="21"/>
  <c r="BJ274" i="21"/>
  <c r="BJ183" i="21"/>
  <c r="BJ235" i="21"/>
  <c r="BJ263" i="21"/>
  <c r="BJ122" i="21"/>
  <c r="BJ173" i="21"/>
  <c r="BJ234" i="21"/>
  <c r="BJ136" i="21"/>
  <c r="BJ168" i="21"/>
  <c r="BJ241" i="21"/>
  <c r="BJ288" i="21"/>
  <c r="BJ164" i="21"/>
  <c r="BJ109" i="21"/>
  <c r="BJ299" i="21"/>
  <c r="BJ94" i="21"/>
  <c r="BJ252" i="21"/>
  <c r="BJ292" i="21"/>
  <c r="BJ236" i="21"/>
  <c r="BJ137" i="21"/>
  <c r="BJ228" i="21"/>
  <c r="BJ181" i="21"/>
  <c r="BJ100" i="21"/>
  <c r="BJ284" i="21"/>
  <c r="BJ202" i="21"/>
  <c r="BJ221" i="21"/>
  <c r="BJ8" i="21"/>
  <c r="BJ197" i="21"/>
  <c r="BJ153" i="21"/>
  <c r="BJ264" i="21"/>
  <c r="BJ198" i="21"/>
  <c r="BJ104" i="21"/>
  <c r="BJ196" i="21"/>
  <c r="BJ223" i="21"/>
  <c r="BJ301" i="21"/>
  <c r="BJ125" i="21"/>
  <c r="BJ261" i="21"/>
  <c r="BJ191" i="21"/>
  <c r="BJ108" i="21"/>
  <c r="BJ258" i="21"/>
  <c r="BJ138" i="21"/>
  <c r="BJ123" i="21"/>
  <c r="BJ257" i="21"/>
  <c r="BJ145" i="21"/>
  <c r="BJ119" i="21"/>
  <c r="BJ180" i="21"/>
  <c r="BJ105" i="21"/>
  <c r="BJ147" i="21"/>
  <c r="BJ205" i="21"/>
  <c r="BJ189" i="21"/>
  <c r="BJ227" i="21"/>
  <c r="BJ120" i="21"/>
  <c r="BJ279" i="21"/>
  <c r="BJ162" i="21"/>
  <c r="BJ269" i="21"/>
  <c r="BJ212" i="21"/>
  <c r="BJ124" i="21"/>
  <c r="BJ98" i="21"/>
  <c r="BJ143" i="21"/>
  <c r="BJ141" i="21"/>
  <c r="BJ103" i="21"/>
  <c r="BJ152" i="21"/>
  <c r="BJ303" i="21"/>
  <c r="BJ262" i="21"/>
  <c r="BJ247" i="21"/>
  <c r="BJ156" i="21"/>
  <c r="BJ110" i="21"/>
  <c r="BJ238" i="21"/>
  <c r="BJ208" i="21"/>
  <c r="BJ130" i="21"/>
  <c r="BJ259" i="21"/>
  <c r="BJ277" i="21"/>
  <c r="BJ207" i="21"/>
  <c r="BJ112" i="21"/>
  <c r="BJ253" i="21"/>
  <c r="BJ139" i="21"/>
  <c r="BJ140" i="21"/>
  <c r="BJ171" i="21"/>
  <c r="BJ283" i="21"/>
  <c r="BJ293" i="21"/>
  <c r="BJ248" i="21"/>
  <c r="BJ151" i="21"/>
  <c r="BJ186" i="21"/>
  <c r="BJ166" i="21"/>
  <c r="BJ107" i="21"/>
  <c r="BJ199" i="21"/>
  <c r="BJ281" i="21"/>
  <c r="BJ296" i="21"/>
  <c r="BJ222" i="21"/>
  <c r="BJ134" i="21"/>
  <c r="BJ278" i="21"/>
  <c r="BJ267" i="21"/>
  <c r="BJ106" i="21"/>
  <c r="BJ272" i="21"/>
  <c r="BJ132" i="21"/>
  <c r="BJ294" i="21"/>
  <c r="BJ150" i="21"/>
  <c r="BJ113" i="21"/>
  <c r="BJ276" i="21"/>
  <c r="BJ144" i="21"/>
  <c r="BJ231" i="21"/>
  <c r="BJ71" i="21" s="1"/>
  <c r="BJ165" i="21"/>
  <c r="BJ96" i="21"/>
  <c r="BJ154" i="21"/>
  <c r="BJ287" i="21"/>
  <c r="BJ211" i="21"/>
  <c r="BJ97" i="21"/>
  <c r="BJ250" i="21"/>
  <c r="BJ265" i="21"/>
  <c r="BJ160" i="21"/>
  <c r="BJ182" i="21"/>
  <c r="BJ209" i="21"/>
  <c r="BJ169" i="21"/>
  <c r="BJ135" i="21"/>
  <c r="BJ161" i="21"/>
  <c r="BJ179" i="21"/>
  <c r="BJ271" i="21"/>
  <c r="BJ131" i="21"/>
  <c r="BJ203" i="21"/>
  <c r="BJ195" i="21"/>
  <c r="BJ220" i="21"/>
  <c r="BJ133" i="21"/>
  <c r="BJ163" i="21"/>
  <c r="BJ270" i="21"/>
  <c r="BJ245" i="21"/>
  <c r="BJ200" i="21"/>
  <c r="BJ280" i="21"/>
  <c r="BJ117" i="21"/>
  <c r="BJ101" i="21"/>
  <c r="BJ167" i="21"/>
  <c r="BJ268" i="21"/>
  <c r="BJ210" i="21"/>
  <c r="BJ188" i="21"/>
  <c r="BJ115" i="21"/>
  <c r="BJ300" i="21"/>
  <c r="BJ226" i="21"/>
  <c r="BJ129" i="21"/>
  <c r="BJ155" i="21"/>
  <c r="BJ290" i="21"/>
  <c r="BJ187" i="21"/>
  <c r="BJ95" i="21"/>
  <c r="BJ289" i="21"/>
  <c r="BJ275" i="21"/>
  <c r="BJ308" i="21"/>
  <c r="BJ302" i="21"/>
  <c r="BJ149" i="21"/>
  <c r="BJ184" i="21"/>
  <c r="BJ190" i="21"/>
  <c r="BJ291" i="21"/>
  <c r="BJ255" i="21"/>
  <c r="BJ260" i="21"/>
  <c r="BJ116" i="21"/>
  <c r="BJ118" i="21"/>
  <c r="BJ251" i="21"/>
  <c r="BJ174" i="21"/>
  <c r="BJ219" i="21"/>
  <c r="BJ176" i="21"/>
  <c r="BJ213" i="21"/>
  <c r="BJ204" i="21"/>
  <c r="BJ307" i="21"/>
  <c r="BJ217" i="21"/>
  <c r="BJ246" i="21"/>
  <c r="BJ256" i="21"/>
  <c r="BJ249" i="21"/>
  <c r="BJ254" i="21"/>
  <c r="BJ127" i="21"/>
  <c r="BJ128" i="21"/>
  <c r="BJ159" i="21"/>
  <c r="BJ148" i="21"/>
  <c r="BJ214" i="21"/>
  <c r="BJ218" i="21"/>
  <c r="BJ192" i="21"/>
  <c r="BJ304" i="21"/>
  <c r="BJ121" i="21"/>
  <c r="BJ295" i="21"/>
  <c r="BJ114" i="21"/>
  <c r="BJ177" i="21"/>
  <c r="BJ170" i="21"/>
  <c r="BJ146" i="21"/>
  <c r="BJ142" i="21"/>
  <c r="BJ185" i="21"/>
  <c r="BJ282" i="21"/>
  <c r="BJ99" i="21"/>
  <c r="BJ311" i="21"/>
  <c r="BJ86" i="21" s="1"/>
  <c r="BJ93" i="21"/>
  <c r="BH72" i="21"/>
  <c r="BH74" i="21" s="1"/>
  <c r="BI77" i="21"/>
  <c r="BD41" i="15"/>
  <c r="BF9" i="13"/>
  <c r="BF30" i="15"/>
  <c r="BF38" i="15" s="1"/>
  <c r="BF39" i="15" s="1"/>
  <c r="BF40" i="15" s="1"/>
  <c r="BF41" i="15" s="1"/>
  <c r="BF18" i="15"/>
  <c r="BL10" i="11" s="1"/>
  <c r="BF14" i="15"/>
  <c r="BL8" i="11" s="1"/>
  <c r="BF10" i="15"/>
  <c r="BL6" i="11" s="1"/>
  <c r="BF8" i="15"/>
  <c r="BL5" i="11" s="1"/>
  <c r="BF32" i="15"/>
  <c r="BF33" i="15" s="1"/>
  <c r="BF34" i="15" s="1"/>
  <c r="BF35" i="15" s="1"/>
  <c r="BF20" i="15"/>
  <c r="BL11" i="11" s="1"/>
  <c r="BF16" i="15"/>
  <c r="BF12" i="15"/>
  <c r="BL7" i="11" s="1"/>
  <c r="BL4" i="11"/>
  <c r="BI70" i="21"/>
  <c r="BI34" i="21"/>
  <c r="BI11" i="21"/>
  <c r="BI14" i="21"/>
  <c r="BI20" i="21" s="1"/>
  <c r="BI28" i="21" s="1"/>
  <c r="BI17" i="21"/>
  <c r="BI66" i="21"/>
  <c r="BI69" i="21"/>
  <c r="BI82" i="21"/>
  <c r="BF21" i="22"/>
  <c r="BF22" i="22" s="1"/>
  <c r="BF20" i="22"/>
  <c r="BE33" i="15"/>
  <c r="BE34" i="15" s="1"/>
  <c r="BI68" i="21"/>
  <c r="BF4" i="21"/>
  <c r="BB45" i="15"/>
  <c r="BB46" i="15" s="1"/>
  <c r="AM57" i="24" l="1"/>
  <c r="AM59" i="24" s="1"/>
  <c r="AM67" i="24"/>
  <c r="AM61" i="24"/>
  <c r="AM62" i="24" s="1"/>
  <c r="AM9" i="24" s="1"/>
  <c r="AM66" i="24"/>
  <c r="AM60" i="24"/>
  <c r="AM69" i="24"/>
  <c r="AM70" i="24"/>
  <c r="AM71" i="24" s="1"/>
  <c r="AU80" i="24"/>
  <c r="AU82" i="24" s="1"/>
  <c r="AX32" i="23"/>
  <c r="AX33" i="23" s="1"/>
  <c r="BD70" i="23"/>
  <c r="AZ27" i="23"/>
  <c r="AZ28" i="23"/>
  <c r="AZ29" i="23"/>
  <c r="AZ21" i="23"/>
  <c r="AZ30" i="23"/>
  <c r="AZ18" i="23"/>
  <c r="AZ20" i="23"/>
  <c r="AZ19" i="23"/>
  <c r="AZ23" i="23"/>
  <c r="AZ25" i="23"/>
  <c r="AZ26" i="23"/>
  <c r="AZ22" i="23"/>
  <c r="BB14" i="23"/>
  <c r="BB16" i="23" s="1"/>
  <c r="BF93" i="14"/>
  <c r="BF96" i="14" s="1"/>
  <c r="BF97" i="14" s="1"/>
  <c r="BF101" i="14" s="1"/>
  <c r="BF105" i="14" s="1"/>
  <c r="BF61" i="14"/>
  <c r="BF64" i="14" s="1"/>
  <c r="BF65" i="14" s="1"/>
  <c r="AJ62" i="24"/>
  <c r="AJ9" i="24" s="1"/>
  <c r="BI79" i="21"/>
  <c r="AJ67" i="24"/>
  <c r="AJ68" i="24" s="1"/>
  <c r="BB110" i="14"/>
  <c r="BB111" i="14" s="1"/>
  <c r="BB113" i="14" s="1"/>
  <c r="BB115" i="14" s="1"/>
  <c r="BE96" i="14"/>
  <c r="BE97" i="14" s="1"/>
  <c r="BC108" i="14"/>
  <c r="BD108" i="14"/>
  <c r="AU83" i="24"/>
  <c r="AU81" i="24"/>
  <c r="BF164" i="23"/>
  <c r="AJ72" i="24"/>
  <c r="BD51" i="24"/>
  <c r="BD54" i="24" s="1"/>
  <c r="BH35" i="21"/>
  <c r="BH36" i="21" s="1"/>
  <c r="BF167" i="23"/>
  <c r="BF166" i="23"/>
  <c r="BK130" i="11"/>
  <c r="AS85" i="24"/>
  <c r="BD172" i="23"/>
  <c r="BD176" i="23" s="1"/>
  <c r="BD178" i="23" s="1"/>
  <c r="BD12" i="23" s="1"/>
  <c r="BF134" i="23"/>
  <c r="BF133" i="23"/>
  <c r="BJ85" i="21"/>
  <c r="AZ68" i="24"/>
  <c r="BK114" i="11"/>
  <c r="BK57" i="11"/>
  <c r="BI87" i="21"/>
  <c r="BK82" i="11"/>
  <c r="BK39" i="11"/>
  <c r="BK138" i="11"/>
  <c r="BK122" i="11"/>
  <c r="BK64" i="11"/>
  <c r="BK83" i="11"/>
  <c r="BK20" i="11"/>
  <c r="BK92" i="11"/>
  <c r="BK24" i="11"/>
  <c r="BK46" i="11"/>
  <c r="BK47" i="11"/>
  <c r="BK41" i="11"/>
  <c r="BK99" i="11"/>
  <c r="BK137" i="11"/>
  <c r="BK30" i="11"/>
  <c r="BK110" i="11"/>
  <c r="BK115" i="11"/>
  <c r="BK100" i="11"/>
  <c r="BK102" i="11"/>
  <c r="BK65" i="11"/>
  <c r="BK106" i="11"/>
  <c r="BK36" i="11"/>
  <c r="BK68" i="11"/>
  <c r="BK128" i="11"/>
  <c r="BK22" i="11"/>
  <c r="BK28" i="11"/>
  <c r="BK84" i="11"/>
  <c r="BK21" i="11"/>
  <c r="BK55" i="11"/>
  <c r="BK70" i="11"/>
  <c r="BK60" i="11"/>
  <c r="BK52" i="11"/>
  <c r="BK43" i="11"/>
  <c r="BK101" i="11"/>
  <c r="BK72" i="11"/>
  <c r="BK58" i="11"/>
  <c r="BK135" i="11"/>
  <c r="BK108" i="11"/>
  <c r="BK34" i="11"/>
  <c r="BK25" i="11"/>
  <c r="BK23" i="11"/>
  <c r="BK90" i="11"/>
  <c r="BK134" i="11"/>
  <c r="BK91" i="11"/>
  <c r="BK127" i="11"/>
  <c r="BK133" i="11"/>
  <c r="BK93" i="11"/>
  <c r="BK94" i="11"/>
  <c r="BK54" i="11"/>
  <c r="BK123" i="11"/>
  <c r="BC142" i="23"/>
  <c r="BC144" i="23" s="1"/>
  <c r="BC9" i="23" s="1"/>
  <c r="BK19" i="11"/>
  <c r="BK67" i="11"/>
  <c r="BK51" i="11"/>
  <c r="BK27" i="11"/>
  <c r="BK129" i="11"/>
  <c r="BK56" i="11"/>
  <c r="BK26" i="11"/>
  <c r="BK32" i="11"/>
  <c r="BK85" i="11"/>
  <c r="BK31" i="11"/>
  <c r="BK97" i="11"/>
  <c r="BK81" i="11"/>
  <c r="BK59" i="11"/>
  <c r="BK80" i="11"/>
  <c r="BK29" i="11"/>
  <c r="BK132" i="11"/>
  <c r="BK117" i="11"/>
  <c r="BK48" i="11"/>
  <c r="BK120" i="11"/>
  <c r="BK136" i="11"/>
  <c r="BK109" i="11"/>
  <c r="BK63" i="11"/>
  <c r="BK53" i="11"/>
  <c r="BK111" i="11"/>
  <c r="BK49" i="11"/>
  <c r="BK98" i="11"/>
  <c r="BK124" i="11"/>
  <c r="BK61" i="11"/>
  <c r="BK62" i="11"/>
  <c r="BK50" i="11"/>
  <c r="BK66" i="11"/>
  <c r="BK121" i="11"/>
  <c r="BK69" i="11"/>
  <c r="BK75" i="11"/>
  <c r="BK73" i="11"/>
  <c r="BK42" i="11"/>
  <c r="BK76" i="11"/>
  <c r="BK35" i="11"/>
  <c r="BK74" i="11"/>
  <c r="BK89" i="11"/>
  <c r="BK119" i="11"/>
  <c r="BK88" i="11"/>
  <c r="BK116" i="11"/>
  <c r="BK107" i="11"/>
  <c r="BK105" i="11"/>
  <c r="BK37" i="11"/>
  <c r="BK104" i="11"/>
  <c r="BK45" i="11"/>
  <c r="BK87" i="11"/>
  <c r="BJ12" i="11"/>
  <c r="BJ14" i="11" s="1"/>
  <c r="BD22" i="15" s="1"/>
  <c r="BJ13" i="11"/>
  <c r="BJ15" i="11" s="1"/>
  <c r="BD23" i="15" s="1"/>
  <c r="BD44" i="15" s="1"/>
  <c r="BH4" i="21" s="1"/>
  <c r="BK118" i="11"/>
  <c r="BK86" i="11"/>
  <c r="BK38" i="11"/>
  <c r="BK44" i="11"/>
  <c r="BK103" i="11"/>
  <c r="BK112" i="11"/>
  <c r="BK96" i="11"/>
  <c r="BK126" i="11"/>
  <c r="BK40" i="11"/>
  <c r="BK113" i="11"/>
  <c r="BK131" i="11"/>
  <c r="BK125" i="11"/>
  <c r="BK71" i="11"/>
  <c r="BK77" i="11"/>
  <c r="BK33" i="11"/>
  <c r="BA53" i="24"/>
  <c r="BA65" i="24" s="1"/>
  <c r="BA70" i="24" s="1"/>
  <c r="BA71" i="24" s="1"/>
  <c r="BC44" i="24"/>
  <c r="BC47" i="24" s="1"/>
  <c r="BC48" i="24" s="1"/>
  <c r="BC176" i="23"/>
  <c r="BC178" i="23" s="1"/>
  <c r="BC12" i="23" s="1"/>
  <c r="BJ70" i="21"/>
  <c r="BF24" i="22"/>
  <c r="BF5" i="22" s="1"/>
  <c r="BF7" i="13" s="1"/>
  <c r="BC45" i="24"/>
  <c r="AT94" i="24"/>
  <c r="AT95" i="24" s="1"/>
  <c r="AT96" i="24" s="1"/>
  <c r="AT99" i="24" s="1"/>
  <c r="AT101" i="24" s="1"/>
  <c r="BE169" i="23"/>
  <c r="BE170" i="23" s="1"/>
  <c r="BF60" i="23"/>
  <c r="BF61" i="23" s="1"/>
  <c r="BE98" i="23"/>
  <c r="BE99" i="23" s="1"/>
  <c r="BE36" i="24"/>
  <c r="BE37" i="24" s="1"/>
  <c r="BE38" i="24" s="1"/>
  <c r="BA28" i="23"/>
  <c r="BA25" i="23"/>
  <c r="BA22" i="23"/>
  <c r="BA30" i="23"/>
  <c r="BA27" i="23"/>
  <c r="BA21" i="23"/>
  <c r="BA19" i="23"/>
  <c r="BA26" i="23"/>
  <c r="BA18" i="23"/>
  <c r="BA20" i="23"/>
  <c r="BA23" i="23"/>
  <c r="BA29" i="23"/>
  <c r="BB45" i="24"/>
  <c r="BA54" i="24"/>
  <c r="BF32" i="24"/>
  <c r="BF29" i="24"/>
  <c r="AZ60" i="24"/>
  <c r="BE135" i="23"/>
  <c r="BE136" i="23" s="1"/>
  <c r="AZ69" i="24"/>
  <c r="AZ70" i="24"/>
  <c r="AZ71" i="24" s="1"/>
  <c r="AW74" i="24"/>
  <c r="AW73" i="24"/>
  <c r="AW75" i="24" s="1"/>
  <c r="AY55" i="24"/>
  <c r="AY56" i="24" s="1"/>
  <c r="AY58" i="24" s="1"/>
  <c r="BF23" i="24"/>
  <c r="AR94" i="24"/>
  <c r="AR95" i="24" s="1"/>
  <c r="AR96" i="24" s="1"/>
  <c r="AR99" i="24" s="1"/>
  <c r="AR101" i="24" s="1"/>
  <c r="AV97" i="24"/>
  <c r="AV103" i="24" s="1"/>
  <c r="AV10" i="24" s="1"/>
  <c r="BE35" i="15"/>
  <c r="BD103" i="23"/>
  <c r="BD101" i="23"/>
  <c r="BD49" i="24"/>
  <c r="BB44" i="24"/>
  <c r="BB47" i="24" s="1"/>
  <c r="BB48" i="24" s="1"/>
  <c r="AX74" i="24"/>
  <c r="AX73" i="24"/>
  <c r="AX75" i="24" s="1"/>
  <c r="BC45" i="15"/>
  <c r="BC46" i="15" s="1"/>
  <c r="BC47" i="15" s="1"/>
  <c r="BD138" i="23"/>
  <c r="BD140" i="23"/>
  <c r="BE65" i="23"/>
  <c r="BE63" i="23"/>
  <c r="AZ62" i="24"/>
  <c r="AZ9" i="24" s="1"/>
  <c r="BF93" i="23"/>
  <c r="BF92" i="23"/>
  <c r="AS87" i="24"/>
  <c r="BB47" i="15"/>
  <c r="BC105" i="23"/>
  <c r="BC107" i="23" s="1"/>
  <c r="AY65" i="24"/>
  <c r="BF96" i="23"/>
  <c r="BF95" i="23"/>
  <c r="BF97" i="23"/>
  <c r="BE57" i="21"/>
  <c r="BE50" i="21"/>
  <c r="BI31" i="21"/>
  <c r="BJ66" i="21"/>
  <c r="BJ83" i="21"/>
  <c r="BJ67" i="21"/>
  <c r="BJ68" i="21"/>
  <c r="BJ77" i="21"/>
  <c r="BI72" i="21"/>
  <c r="BI74" i="21" s="1"/>
  <c r="BI25" i="21"/>
  <c r="BF53" i="21"/>
  <c r="BF54" i="21" s="1"/>
  <c r="BF46" i="21"/>
  <c r="BF47" i="21" s="1"/>
  <c r="BF48" i="21" s="1"/>
  <c r="BF43" i="21"/>
  <c r="BF39" i="21"/>
  <c r="BJ69" i="21"/>
  <c r="BJ84" i="21"/>
  <c r="BG46" i="21"/>
  <c r="BG47" i="21" s="1"/>
  <c r="BG48" i="21" s="1"/>
  <c r="BG43" i="21"/>
  <c r="BG53" i="21"/>
  <c r="BG54" i="21" s="1"/>
  <c r="BF27" i="15"/>
  <c r="BF26" i="15"/>
  <c r="BL9" i="11"/>
  <c r="BL66" i="11" s="1"/>
  <c r="BJ82" i="21"/>
  <c r="BJ14" i="21"/>
  <c r="BJ20" i="21" s="1"/>
  <c r="BJ34" i="21"/>
  <c r="BJ11" i="21"/>
  <c r="BJ17" i="21"/>
  <c r="BJ78" i="21"/>
  <c r="AM72" i="24" l="1"/>
  <c r="AM68" i="24"/>
  <c r="AU87" i="24"/>
  <c r="AZ32" i="23"/>
  <c r="AZ33" i="23" s="1"/>
  <c r="BB15" i="23"/>
  <c r="BB30" i="23" s="1"/>
  <c r="BF99" i="14"/>
  <c r="BF102" i="14" s="1"/>
  <c r="BF106" i="14" s="1"/>
  <c r="AU85" i="24"/>
  <c r="AU89" i="24" s="1"/>
  <c r="AU90" i="24" s="1"/>
  <c r="AU91" i="24" s="1"/>
  <c r="AU92" i="24" s="1"/>
  <c r="AU93" i="24" s="1"/>
  <c r="BD110" i="14"/>
  <c r="BD111" i="14" s="1"/>
  <c r="BD113" i="14" s="1"/>
  <c r="BD115" i="14" s="1"/>
  <c r="BC110" i="14"/>
  <c r="BC111" i="14" s="1"/>
  <c r="BC113" i="14" s="1"/>
  <c r="BC115" i="14" s="1"/>
  <c r="BF169" i="23"/>
  <c r="BF170" i="23" s="1"/>
  <c r="BF174" i="23" s="1"/>
  <c r="BE101" i="14"/>
  <c r="BE105" i="14" s="1"/>
  <c r="BE99" i="14"/>
  <c r="BE102" i="14" s="1"/>
  <c r="BE106" i="14" s="1"/>
  <c r="BF108" i="14"/>
  <c r="BD53" i="24"/>
  <c r="BD65" i="24" s="1"/>
  <c r="BF135" i="23"/>
  <c r="BF136" i="23" s="1"/>
  <c r="BF138" i="23" s="1"/>
  <c r="AS89" i="24"/>
  <c r="AS90" i="24" s="1"/>
  <c r="AS91" i="24" s="1"/>
  <c r="AS92" i="24" s="1"/>
  <c r="AS93" i="24" s="1"/>
  <c r="AJ74" i="24"/>
  <c r="AJ76" i="24" s="1"/>
  <c r="AJ77" i="24" s="1"/>
  <c r="AJ78" i="24" s="1"/>
  <c r="AJ73" i="24"/>
  <c r="AJ75" i="24" s="1"/>
  <c r="BL129" i="11"/>
  <c r="BL93" i="11"/>
  <c r="BL33" i="11"/>
  <c r="BL111" i="11"/>
  <c r="BL92" i="11"/>
  <c r="BC51" i="24"/>
  <c r="BC54" i="24" s="1"/>
  <c r="BE67" i="23"/>
  <c r="BE69" i="23" s="1"/>
  <c r="BE11" i="23" s="1"/>
  <c r="BK13" i="11"/>
  <c r="BK15" i="11" s="1"/>
  <c r="BE23" i="15" s="1"/>
  <c r="BE44" i="15" s="1"/>
  <c r="BJ25" i="21"/>
  <c r="BJ35" i="21" s="1"/>
  <c r="BJ36" i="21" s="1"/>
  <c r="BF31" i="24"/>
  <c r="AR97" i="24"/>
  <c r="AR103" i="24" s="1"/>
  <c r="AR10" i="24" s="1"/>
  <c r="BK12" i="11"/>
  <c r="BK14" i="11" s="1"/>
  <c r="BE22" i="15" s="1"/>
  <c r="BL87" i="11"/>
  <c r="BL37" i="11"/>
  <c r="BL19" i="11"/>
  <c r="BL71" i="11"/>
  <c r="BC49" i="24"/>
  <c r="BA69" i="24"/>
  <c r="BA72" i="24" s="1"/>
  <c r="BL108" i="11"/>
  <c r="BL20" i="11"/>
  <c r="BL136" i="11"/>
  <c r="BD45" i="15"/>
  <c r="BD46" i="15" s="1"/>
  <c r="BD47" i="15" s="1"/>
  <c r="AY57" i="24"/>
  <c r="AY59" i="24" s="1"/>
  <c r="AY67" i="24" s="1"/>
  <c r="BD105" i="23"/>
  <c r="BD107" i="23" s="1"/>
  <c r="BD10" i="23" s="1"/>
  <c r="BJ72" i="21"/>
  <c r="BJ74" i="21" s="1"/>
  <c r="BL63" i="11"/>
  <c r="BL54" i="11"/>
  <c r="BL122" i="11"/>
  <c r="BA32" i="23"/>
  <c r="BA33" i="23" s="1"/>
  <c r="BL97" i="11"/>
  <c r="BL25" i="11"/>
  <c r="BL68" i="11"/>
  <c r="BL48" i="11"/>
  <c r="AT97" i="24"/>
  <c r="AT103" i="24" s="1"/>
  <c r="AT10" i="24" s="1"/>
  <c r="BE40" i="24"/>
  <c r="BE39" i="24"/>
  <c r="BE103" i="23"/>
  <c r="BE101" i="23"/>
  <c r="AY66" i="24"/>
  <c r="AY61" i="24"/>
  <c r="BF65" i="23"/>
  <c r="BF63" i="23"/>
  <c r="BE174" i="23"/>
  <c r="BE172" i="23"/>
  <c r="BL40" i="11"/>
  <c r="BL70" i="11"/>
  <c r="BL41" i="11"/>
  <c r="AW76" i="24"/>
  <c r="AW77" i="24" s="1"/>
  <c r="AW78" i="24" s="1"/>
  <c r="AZ72" i="24"/>
  <c r="BL74" i="11"/>
  <c r="BL64" i="11"/>
  <c r="BE138" i="23"/>
  <c r="BE140" i="23"/>
  <c r="BL128" i="11"/>
  <c r="BL59" i="11"/>
  <c r="BL103" i="11"/>
  <c r="BL104" i="11"/>
  <c r="BL34" i="11"/>
  <c r="BL53" i="11"/>
  <c r="BL138" i="11"/>
  <c r="BL57" i="11"/>
  <c r="AX76" i="24"/>
  <c r="AX77" i="24" s="1"/>
  <c r="AX78" i="24" s="1"/>
  <c r="BL81" i="11"/>
  <c r="BL26" i="11"/>
  <c r="BL106" i="11"/>
  <c r="BD55" i="24"/>
  <c r="BD56" i="24" s="1"/>
  <c r="BD58" i="24" s="1"/>
  <c r="BC10" i="23"/>
  <c r="BC13" i="23" s="1"/>
  <c r="BC110" i="23"/>
  <c r="BL27" i="11"/>
  <c r="BL105" i="11"/>
  <c r="BL55" i="11"/>
  <c r="BF98" i="23"/>
  <c r="BF99" i="23" s="1"/>
  <c r="BD142" i="23"/>
  <c r="BD144" i="23" s="1"/>
  <c r="BD9" i="23" s="1"/>
  <c r="BL116" i="11"/>
  <c r="BL43" i="11"/>
  <c r="BL100" i="11"/>
  <c r="BF33" i="24"/>
  <c r="BF34" i="24"/>
  <c r="BF35" i="24" s="1"/>
  <c r="BF36" i="24" s="1"/>
  <c r="BF37" i="24" s="1"/>
  <c r="BL131" i="11"/>
  <c r="BL90" i="11"/>
  <c r="BL60" i="11"/>
  <c r="BA55" i="24"/>
  <c r="BA56" i="24" s="1"/>
  <c r="BA58" i="24" s="1"/>
  <c r="BL115" i="11"/>
  <c r="BL28" i="11"/>
  <c r="AY70" i="24"/>
  <c r="AY71" i="24" s="1"/>
  <c r="AY69" i="24"/>
  <c r="BB51" i="24"/>
  <c r="BB54" i="24" s="1"/>
  <c r="BB49" i="24"/>
  <c r="BG49" i="21"/>
  <c r="BG50" i="21" s="1"/>
  <c r="BL123" i="11"/>
  <c r="BL84" i="11"/>
  <c r="BL121" i="11"/>
  <c r="BL137" i="11"/>
  <c r="BL135" i="11"/>
  <c r="BL76" i="11"/>
  <c r="BL38" i="11"/>
  <c r="BL31" i="11"/>
  <c r="BL102" i="11"/>
  <c r="BL119" i="11"/>
  <c r="BL127" i="11"/>
  <c r="BL44" i="11"/>
  <c r="BL110" i="11"/>
  <c r="BL75" i="11"/>
  <c r="BL61" i="11"/>
  <c r="BL62" i="11"/>
  <c r="BL65" i="11"/>
  <c r="BL98" i="11"/>
  <c r="BL94" i="11"/>
  <c r="BL107" i="11"/>
  <c r="BL124" i="11"/>
  <c r="BL96" i="11"/>
  <c r="BL51" i="11"/>
  <c r="BL83" i="11"/>
  <c r="BJ79" i="21"/>
  <c r="BL36" i="11"/>
  <c r="BL132" i="11"/>
  <c r="BL134" i="11"/>
  <c r="BL47" i="11"/>
  <c r="BL112" i="11"/>
  <c r="BL117" i="11"/>
  <c r="BL23" i="11"/>
  <c r="BL89" i="11"/>
  <c r="BL95" i="11"/>
  <c r="BL24" i="11"/>
  <c r="BL58" i="11"/>
  <c r="BL72" i="11"/>
  <c r="BG55" i="21"/>
  <c r="BG57" i="21" s="1"/>
  <c r="BL101" i="11"/>
  <c r="BL29" i="11"/>
  <c r="BL42" i="11"/>
  <c r="BL46" i="11"/>
  <c r="BL85" i="11"/>
  <c r="BL22" i="11"/>
  <c r="BL126" i="11"/>
  <c r="BL69" i="11"/>
  <c r="BL32" i="11"/>
  <c r="BL82" i="11"/>
  <c r="BL73" i="11"/>
  <c r="BL52" i="11"/>
  <c r="BL50" i="11"/>
  <c r="BL120" i="11"/>
  <c r="BF49" i="21"/>
  <c r="BF51" i="21" s="1"/>
  <c r="BH46" i="21"/>
  <c r="BH47" i="21" s="1"/>
  <c r="BH48" i="21" s="1"/>
  <c r="BH43" i="21"/>
  <c r="BH53" i="21"/>
  <c r="BH54" i="21" s="1"/>
  <c r="BH39" i="21"/>
  <c r="BL45" i="11"/>
  <c r="BL39" i="11"/>
  <c r="BL56" i="11"/>
  <c r="BL86" i="11"/>
  <c r="BL91" i="11"/>
  <c r="BL125" i="11"/>
  <c r="BL130" i="11"/>
  <c r="BF55" i="21"/>
  <c r="BF57" i="21" s="1"/>
  <c r="BI26" i="21"/>
  <c r="BI35" i="21"/>
  <c r="BI36" i="21" s="1"/>
  <c r="BJ87" i="21"/>
  <c r="BJ28" i="21"/>
  <c r="BJ31" i="21" s="1"/>
  <c r="BL88" i="11"/>
  <c r="BL133" i="11"/>
  <c r="BL35" i="11"/>
  <c r="BL99" i="11"/>
  <c r="BL109" i="11"/>
  <c r="BL21" i="11"/>
  <c r="BL114" i="11"/>
  <c r="BL67" i="11"/>
  <c r="BL77" i="11"/>
  <c r="BL30" i="11"/>
  <c r="BL113" i="11"/>
  <c r="BL80" i="11"/>
  <c r="BL49" i="11"/>
  <c r="BL118" i="11"/>
  <c r="AM73" i="24" l="1"/>
  <c r="AM75" i="24" s="1"/>
  <c r="AM74" i="24"/>
  <c r="AM76" i="24" s="1"/>
  <c r="AM77" i="24" s="1"/>
  <c r="AM78" i="24" s="1"/>
  <c r="BB25" i="23"/>
  <c r="BB20" i="23"/>
  <c r="BB18" i="23"/>
  <c r="BB19" i="23"/>
  <c r="BB23" i="23"/>
  <c r="BB21" i="23"/>
  <c r="BB28" i="23"/>
  <c r="BB22" i="23"/>
  <c r="BB27" i="23"/>
  <c r="BB26" i="23"/>
  <c r="BB29" i="23"/>
  <c r="BF172" i="23"/>
  <c r="BF176" i="23" s="1"/>
  <c r="BF178" i="23" s="1"/>
  <c r="BF12" i="23" s="1"/>
  <c r="BE108" i="14"/>
  <c r="BF140" i="23"/>
  <c r="BF142" i="23" s="1"/>
  <c r="BF144" i="23" s="1"/>
  <c r="BF9" i="23" s="1"/>
  <c r="BF110" i="14"/>
  <c r="BF111" i="14" s="1"/>
  <c r="BF113" i="14" s="1"/>
  <c r="BF115" i="14" s="1"/>
  <c r="BC53" i="24"/>
  <c r="BC65" i="24" s="1"/>
  <c r="BC69" i="24" s="1"/>
  <c r="BE70" i="23"/>
  <c r="AJ79" i="24"/>
  <c r="AJ81" i="24" s="1"/>
  <c r="BE45" i="15"/>
  <c r="BE46" i="15" s="1"/>
  <c r="BI4" i="21"/>
  <c r="BI39" i="21" s="1"/>
  <c r="BJ26" i="21"/>
  <c r="BD13" i="23"/>
  <c r="BF67" i="23"/>
  <c r="BF69" i="23" s="1"/>
  <c r="BF11" i="23" s="1"/>
  <c r="BC14" i="23"/>
  <c r="BC16" i="23" s="1"/>
  <c r="BD14" i="23"/>
  <c r="BD16" i="23" s="1"/>
  <c r="BE176" i="23"/>
  <c r="BE178" i="23" s="1"/>
  <c r="BE12" i="23" s="1"/>
  <c r="BA74" i="24"/>
  <c r="BA76" i="24" s="1"/>
  <c r="BA77" i="24" s="1"/>
  <c r="BA73" i="24"/>
  <c r="BA75" i="24" s="1"/>
  <c r="AY62" i="24"/>
  <c r="AY9" i="24" s="1"/>
  <c r="AY68" i="24"/>
  <c r="BD110" i="23"/>
  <c r="AU94" i="24"/>
  <c r="AU95" i="24" s="1"/>
  <c r="AU96" i="24" s="1"/>
  <c r="AU99" i="24" s="1"/>
  <c r="AU101" i="24" s="1"/>
  <c r="AY60" i="24"/>
  <c r="BF38" i="24"/>
  <c r="BF40" i="24" s="1"/>
  <c r="AX79" i="24"/>
  <c r="BD57" i="24"/>
  <c r="BD59" i="24" s="1"/>
  <c r="BD67" i="24" s="1"/>
  <c r="BA66" i="24"/>
  <c r="BA61" i="24"/>
  <c r="AS94" i="24"/>
  <c r="AS95" i="24" s="1"/>
  <c r="AS96" i="24" s="1"/>
  <c r="AS99" i="24" s="1"/>
  <c r="AS101" i="24" s="1"/>
  <c r="BB55" i="24"/>
  <c r="BB56" i="24" s="1"/>
  <c r="BB58" i="24" s="1"/>
  <c r="BB53" i="24"/>
  <c r="BE142" i="23"/>
  <c r="BE144" i="23" s="1"/>
  <c r="BE9" i="23" s="1"/>
  <c r="BF103" i="23"/>
  <c r="BF101" i="23"/>
  <c r="AY72" i="24"/>
  <c r="BE105" i="23"/>
  <c r="BE107" i="23" s="1"/>
  <c r="BD61" i="24"/>
  <c r="BD66" i="24"/>
  <c r="AX80" i="24"/>
  <c r="AX82" i="24" s="1"/>
  <c r="AX81" i="24"/>
  <c r="AX83" i="24"/>
  <c r="BC55" i="24"/>
  <c r="BC56" i="24" s="1"/>
  <c r="BC58" i="24" s="1"/>
  <c r="BE41" i="24"/>
  <c r="BE43" i="24" s="1"/>
  <c r="BE42" i="24"/>
  <c r="BL12" i="11"/>
  <c r="BL14" i="11" s="1"/>
  <c r="BF22" i="15" s="1"/>
  <c r="AZ73" i="24"/>
  <c r="AZ75" i="24" s="1"/>
  <c r="AZ74" i="24"/>
  <c r="AZ76" i="24" s="1"/>
  <c r="AZ77" i="24" s="1"/>
  <c r="AZ78" i="24" s="1"/>
  <c r="BA57" i="24"/>
  <c r="BA59" i="24" s="1"/>
  <c r="AW79" i="24"/>
  <c r="AW83" i="24" s="1"/>
  <c r="BD70" i="24"/>
  <c r="BD71" i="24" s="1"/>
  <c r="BD69" i="24"/>
  <c r="BF50" i="21"/>
  <c r="BF56" i="21"/>
  <c r="BG51" i="21"/>
  <c r="BG56" i="21"/>
  <c r="BL13" i="11"/>
  <c r="BL15" i="11" s="1"/>
  <c r="BF23" i="15" s="1"/>
  <c r="BF44" i="15" s="1"/>
  <c r="BH55" i="21"/>
  <c r="BH57" i="21" s="1"/>
  <c r="BH49" i="21"/>
  <c r="BH50" i="21" s="1"/>
  <c r="AM80" i="24" l="1"/>
  <c r="AM82" i="24" s="1"/>
  <c r="AM81" i="24"/>
  <c r="AM87" i="24"/>
  <c r="AM83" i="24"/>
  <c r="AM79" i="24"/>
  <c r="AM85" i="24" s="1"/>
  <c r="AM89" i="24" s="1"/>
  <c r="AW80" i="24"/>
  <c r="AW82" i="24" s="1"/>
  <c r="AW81" i="24"/>
  <c r="BB32" i="23"/>
  <c r="BB33" i="23" s="1"/>
  <c r="AJ83" i="24"/>
  <c r="AJ85" i="24" s="1"/>
  <c r="BC70" i="24"/>
  <c r="BC71" i="24" s="1"/>
  <c r="BE47" i="15"/>
  <c r="BE110" i="14"/>
  <c r="BE111" i="14" s="1"/>
  <c r="BE113" i="14" s="1"/>
  <c r="BE115" i="14" s="1"/>
  <c r="AJ80" i="24"/>
  <c r="AJ82" i="24" s="1"/>
  <c r="AJ87" i="24" s="1"/>
  <c r="BI53" i="21"/>
  <c r="BI54" i="21" s="1"/>
  <c r="BI55" i="21" s="1"/>
  <c r="BI57" i="21" s="1"/>
  <c r="BF70" i="23"/>
  <c r="BC15" i="23"/>
  <c r="BC29" i="23" s="1"/>
  <c r="BI43" i="21"/>
  <c r="BI46" i="21"/>
  <c r="BI47" i="21" s="1"/>
  <c r="BI48" i="21" s="1"/>
  <c r="BD72" i="24"/>
  <c r="BD73" i="24" s="1"/>
  <c r="BD75" i="24" s="1"/>
  <c r="BD15" i="23"/>
  <c r="BD30" i="23" s="1"/>
  <c r="BA79" i="24"/>
  <c r="BD62" i="24"/>
  <c r="BD9" i="24" s="1"/>
  <c r="BF39" i="24"/>
  <c r="AW85" i="24"/>
  <c r="AS97" i="24"/>
  <c r="AS103" i="24" s="1"/>
  <c r="AS10" i="24" s="1"/>
  <c r="BD68" i="24"/>
  <c r="AU97" i="24"/>
  <c r="AU103" i="24" s="1"/>
  <c r="AU10" i="24" s="1"/>
  <c r="BE45" i="24"/>
  <c r="BH51" i="21"/>
  <c r="AX87" i="24"/>
  <c r="BD60" i="24"/>
  <c r="BE44" i="24"/>
  <c r="BE47" i="24" s="1"/>
  <c r="BE48" i="24" s="1"/>
  <c r="AX85" i="24"/>
  <c r="BC61" i="24"/>
  <c r="BC66" i="24"/>
  <c r="BB61" i="24"/>
  <c r="BB66" i="24"/>
  <c r="AZ79" i="24"/>
  <c r="AZ83" i="24" s="1"/>
  <c r="BF105" i="23"/>
  <c r="BF107" i="23" s="1"/>
  <c r="BB65" i="24"/>
  <c r="BB57" i="24"/>
  <c r="BB59" i="24" s="1"/>
  <c r="BA60" i="24"/>
  <c r="BA67" i="24"/>
  <c r="BA68" i="24" s="1"/>
  <c r="BA78" i="24" s="1"/>
  <c r="BA62" i="24"/>
  <c r="BA9" i="24" s="1"/>
  <c r="BF41" i="24"/>
  <c r="BF43" i="24" s="1"/>
  <c r="BF42" i="24"/>
  <c r="BC57" i="24"/>
  <c r="BC59" i="24" s="1"/>
  <c r="BC67" i="24" s="1"/>
  <c r="BE110" i="23"/>
  <c r="BE10" i="23"/>
  <c r="BE14" i="23" s="1"/>
  <c r="AY74" i="24"/>
  <c r="AY73" i="24"/>
  <c r="AY75" i="24" s="1"/>
  <c r="BF45" i="15"/>
  <c r="BF46" i="15" s="1"/>
  <c r="BF47" i="15" s="1"/>
  <c r="BJ4" i="21"/>
  <c r="BH56" i="21"/>
  <c r="AM90" i="24" l="1"/>
  <c r="AM91" i="24" s="1"/>
  <c r="AM92" i="24"/>
  <c r="AM93" i="24" s="1"/>
  <c r="BC72" i="24"/>
  <c r="AW87" i="24"/>
  <c r="AW89" i="24" s="1"/>
  <c r="AW90" i="24" s="1"/>
  <c r="AW91" i="24" s="1"/>
  <c r="AW92" i="24" s="1"/>
  <c r="AW93" i="24" s="1"/>
  <c r="AW94" i="24" s="1"/>
  <c r="AW95" i="24" s="1"/>
  <c r="AW96" i="24" s="1"/>
  <c r="AW99" i="24" s="1"/>
  <c r="AW101" i="24" s="1"/>
  <c r="BD20" i="23"/>
  <c r="AJ89" i="24"/>
  <c r="AJ90" i="24" s="1"/>
  <c r="AJ91" i="24" s="1"/>
  <c r="AJ92" i="24" s="1"/>
  <c r="AJ93" i="24" s="1"/>
  <c r="BC20" i="23"/>
  <c r="BC19" i="23"/>
  <c r="BC21" i="23"/>
  <c r="BC30" i="23"/>
  <c r="BC28" i="23"/>
  <c r="BI49" i="21"/>
  <c r="BI50" i="21" s="1"/>
  <c r="BC27" i="23"/>
  <c r="BC25" i="23"/>
  <c r="BC23" i="23"/>
  <c r="BD29" i="23"/>
  <c r="BD26" i="23"/>
  <c r="BD23" i="23"/>
  <c r="BD28" i="23"/>
  <c r="BC22" i="23"/>
  <c r="BC26" i="23"/>
  <c r="BD18" i="23"/>
  <c r="BD25" i="23"/>
  <c r="BC18" i="23"/>
  <c r="BD22" i="23"/>
  <c r="BD74" i="24"/>
  <c r="BD76" i="24" s="1"/>
  <c r="BD77" i="24" s="1"/>
  <c r="BD78" i="24" s="1"/>
  <c r="BD27" i="23"/>
  <c r="BD21" i="23"/>
  <c r="AJ94" i="24"/>
  <c r="AJ95" i="24" s="1"/>
  <c r="AJ96" i="24" s="1"/>
  <c r="AJ99" i="24" s="1"/>
  <c r="AJ101" i="24" s="1"/>
  <c r="BD19" i="23"/>
  <c r="AX89" i="24"/>
  <c r="AX90" i="24" s="1"/>
  <c r="AX91" i="24" s="1"/>
  <c r="AX92" i="24" s="1"/>
  <c r="AX93" i="24" s="1"/>
  <c r="AX94" i="24" s="1"/>
  <c r="AX95" i="24" s="1"/>
  <c r="AX96" i="24" s="1"/>
  <c r="AX99" i="24" s="1"/>
  <c r="AX101" i="24" s="1"/>
  <c r="BC68" i="24"/>
  <c r="BE13" i="23"/>
  <c r="BE15" i="23" s="1"/>
  <c r="BE26" i="23" s="1"/>
  <c r="BE51" i="24"/>
  <c r="BE54" i="24" s="1"/>
  <c r="BE16" i="23"/>
  <c r="BE49" i="24"/>
  <c r="BF45" i="24"/>
  <c r="AZ80" i="24"/>
  <c r="AZ82" i="24" s="1"/>
  <c r="AZ81" i="24"/>
  <c r="AZ85" i="24" s="1"/>
  <c r="BF110" i="23"/>
  <c r="BF10" i="23"/>
  <c r="BA80" i="24"/>
  <c r="BA82" i="24" s="1"/>
  <c r="BA87" i="24" s="1"/>
  <c r="BA81" i="24"/>
  <c r="BA83" i="24"/>
  <c r="BB67" i="24"/>
  <c r="BB68" i="24" s="1"/>
  <c r="BB62" i="24"/>
  <c r="BB9" i="24" s="1"/>
  <c r="BC73" i="24"/>
  <c r="BC75" i="24" s="1"/>
  <c r="BC74" i="24"/>
  <c r="BC76" i="24" s="1"/>
  <c r="BC77" i="24" s="1"/>
  <c r="BF44" i="24"/>
  <c r="BF47" i="24" s="1"/>
  <c r="BF48" i="24" s="1"/>
  <c r="BB70" i="24"/>
  <c r="BB71" i="24" s="1"/>
  <c r="BB69" i="24"/>
  <c r="AY76" i="24"/>
  <c r="AY77" i="24" s="1"/>
  <c r="AY78" i="24" s="1"/>
  <c r="BC60" i="24"/>
  <c r="BB60" i="24"/>
  <c r="BC62" i="24"/>
  <c r="BC9" i="24" s="1"/>
  <c r="BI56" i="21"/>
  <c r="BJ46" i="21"/>
  <c r="BJ47" i="21" s="1"/>
  <c r="BJ48" i="21" s="1"/>
  <c r="BJ43" i="21"/>
  <c r="BJ53" i="21"/>
  <c r="BJ54" i="21" s="1"/>
  <c r="BJ39" i="21"/>
  <c r="AM94" i="24" l="1"/>
  <c r="AM95" i="24" s="1"/>
  <c r="AM96" i="24" s="1"/>
  <c r="AM99" i="24" s="1"/>
  <c r="AM101" i="24" s="1"/>
  <c r="AM97" i="24"/>
  <c r="AM103" i="24" s="1"/>
  <c r="AM10" i="24" s="1"/>
  <c r="BI51" i="21"/>
  <c r="BC32" i="23"/>
  <c r="BC33" i="23" s="1"/>
  <c r="BD32" i="23"/>
  <c r="BD33" i="23" s="1"/>
  <c r="AJ97" i="24"/>
  <c r="BC78" i="24"/>
  <c r="BE53" i="24"/>
  <c r="BE65" i="24" s="1"/>
  <c r="AJ103" i="24"/>
  <c r="AJ10" i="24" s="1"/>
  <c r="BF51" i="24"/>
  <c r="BF54" i="24" s="1"/>
  <c r="BE21" i="23"/>
  <c r="BE30" i="23"/>
  <c r="BE55" i="24"/>
  <c r="BE56" i="24" s="1"/>
  <c r="BE58" i="24" s="1"/>
  <c r="AZ87" i="24"/>
  <c r="AZ89" i="24" s="1"/>
  <c r="AZ90" i="24" s="1"/>
  <c r="AZ91" i="24" s="1"/>
  <c r="AZ92" i="24" s="1"/>
  <c r="AZ93" i="24" s="1"/>
  <c r="AZ94" i="24" s="1"/>
  <c r="AZ95" i="24" s="1"/>
  <c r="AZ96" i="24" s="1"/>
  <c r="AZ99" i="24" s="1"/>
  <c r="AZ101" i="24" s="1"/>
  <c r="BE19" i="23"/>
  <c r="BE27" i="23"/>
  <c r="BF13" i="23"/>
  <c r="BF14" i="23"/>
  <c r="BF16" i="23" s="1"/>
  <c r="BE23" i="23"/>
  <c r="BE20" i="23"/>
  <c r="BE29" i="23"/>
  <c r="BE18" i="23"/>
  <c r="BE22" i="23"/>
  <c r="BE25" i="23"/>
  <c r="BE28" i="23"/>
  <c r="BB72" i="24"/>
  <c r="BB73" i="24" s="1"/>
  <c r="BB75" i="24" s="1"/>
  <c r="AX97" i="24"/>
  <c r="AX103" i="24" s="1"/>
  <c r="AX10" i="24" s="1"/>
  <c r="AW97" i="24"/>
  <c r="AW103" i="24" s="1"/>
  <c r="AW10" i="24" s="1"/>
  <c r="AY81" i="24"/>
  <c r="AY83" i="24"/>
  <c r="AY80" i="24"/>
  <c r="AY82" i="24" s="1"/>
  <c r="BD79" i="24"/>
  <c r="BD81" i="24" s="1"/>
  <c r="AY79" i="24"/>
  <c r="BC79" i="24"/>
  <c r="BF49" i="24"/>
  <c r="BA85" i="24"/>
  <c r="BA89" i="24" s="1"/>
  <c r="BJ55" i="21"/>
  <c r="BJ57" i="21" s="1"/>
  <c r="BJ49" i="21"/>
  <c r="BJ51" i="21" s="1"/>
  <c r="BC81" i="24" l="1"/>
  <c r="BF53" i="24"/>
  <c r="BF65" i="24" s="1"/>
  <c r="AY87" i="24"/>
  <c r="BE57" i="24"/>
  <c r="BE59" i="24" s="1"/>
  <c r="BE67" i="24" s="1"/>
  <c r="BE66" i="24"/>
  <c r="BE60" i="24"/>
  <c r="BE61" i="24"/>
  <c r="BE62" i="24" s="1"/>
  <c r="BE9" i="24" s="1"/>
  <c r="BE32" i="23"/>
  <c r="BE33" i="23" s="1"/>
  <c r="BB74" i="24"/>
  <c r="BB76" i="24" s="1"/>
  <c r="BB77" i="24" s="1"/>
  <c r="BB78" i="24" s="1"/>
  <c r="AY85" i="24"/>
  <c r="AY89" i="24" s="1"/>
  <c r="AY90" i="24" s="1"/>
  <c r="AY91" i="24" s="1"/>
  <c r="AY92" i="24" s="1"/>
  <c r="AY93" i="24" s="1"/>
  <c r="BF15" i="23"/>
  <c r="BF26" i="23" s="1"/>
  <c r="BD80" i="24"/>
  <c r="BC83" i="24"/>
  <c r="BC80" i="24"/>
  <c r="BD83" i="24"/>
  <c r="BD85" i="24" s="1"/>
  <c r="BA90" i="24"/>
  <c r="BA91" i="24" s="1"/>
  <c r="BA92" i="24" s="1"/>
  <c r="BA93" i="24" s="1"/>
  <c r="BE70" i="24"/>
  <c r="BE71" i="24" s="1"/>
  <c r="BE69" i="24"/>
  <c r="BF55" i="24"/>
  <c r="BF56" i="24" s="1"/>
  <c r="BF58" i="24" s="1"/>
  <c r="AZ97" i="24"/>
  <c r="AZ103" i="24" s="1"/>
  <c r="AZ10" i="24" s="1"/>
  <c r="BJ50" i="21"/>
  <c r="BJ56" i="21"/>
  <c r="BC85" i="24" l="1"/>
  <c r="BE68" i="24"/>
  <c r="BF20" i="23"/>
  <c r="BF23" i="23"/>
  <c r="BF19" i="23"/>
  <c r="BF21" i="23"/>
  <c r="BF30" i="23"/>
  <c r="BF27" i="23"/>
  <c r="BF18" i="23"/>
  <c r="BB79" i="24"/>
  <c r="BF22" i="23"/>
  <c r="BF29" i="23"/>
  <c r="BE72" i="24"/>
  <c r="BE74" i="24" s="1"/>
  <c r="BE76" i="24" s="1"/>
  <c r="BE77" i="24" s="1"/>
  <c r="BE78" i="24" s="1"/>
  <c r="BF25" i="23"/>
  <c r="BF28" i="23"/>
  <c r="BF57" i="24"/>
  <c r="BF59" i="24" s="1"/>
  <c r="BF60" i="24" s="1"/>
  <c r="BC82" i="24"/>
  <c r="BC87" i="24" s="1"/>
  <c r="BC89" i="24" s="1"/>
  <c r="BC90" i="24" s="1"/>
  <c r="BC91" i="24" s="1"/>
  <c r="BC92" i="24" s="1"/>
  <c r="BC93" i="24" s="1"/>
  <c r="BC94" i="24" s="1"/>
  <c r="BC95" i="24" s="1"/>
  <c r="BD82" i="24"/>
  <c r="BD87" i="24" s="1"/>
  <c r="BD89" i="24" s="1"/>
  <c r="BB80" i="24"/>
  <c r="BB82" i="24" s="1"/>
  <c r="BB83" i="24"/>
  <c r="BB81" i="24"/>
  <c r="BF66" i="24"/>
  <c r="BF61" i="24"/>
  <c r="BA94" i="24"/>
  <c r="BA95" i="24" s="1"/>
  <c r="BA96" i="24" s="1"/>
  <c r="BA99" i="24" s="1"/>
  <c r="BA101" i="24" s="1"/>
  <c r="AY94" i="24"/>
  <c r="AY95" i="24" s="1"/>
  <c r="AY96" i="24" s="1"/>
  <c r="AY99" i="24" s="1"/>
  <c r="AY101" i="24" s="1"/>
  <c r="BF69" i="24"/>
  <c r="BF70" i="24"/>
  <c r="BF71" i="24" s="1"/>
  <c r="BE73" i="24" l="1"/>
  <c r="BE75" i="24" s="1"/>
  <c r="BF67" i="24"/>
  <c r="BB87" i="24"/>
  <c r="BF32" i="23"/>
  <c r="BF33" i="23" s="1"/>
  <c r="BF62" i="24"/>
  <c r="BF9" i="24" s="1"/>
  <c r="BB85" i="24"/>
  <c r="BE79" i="24"/>
  <c r="BD90" i="24"/>
  <c r="BD91" i="24" s="1"/>
  <c r="BD92" i="24" s="1"/>
  <c r="BD93" i="24" s="1"/>
  <c r="BD94" i="24" s="1"/>
  <c r="BD95" i="24" s="1"/>
  <c r="BD96" i="24" s="1"/>
  <c r="BD99" i="24" s="1"/>
  <c r="BD101" i="24" s="1"/>
  <c r="BF68" i="24"/>
  <c r="BA97" i="24"/>
  <c r="BA103" i="24" s="1"/>
  <c r="BA10" i="24" s="1"/>
  <c r="BB89" i="24"/>
  <c r="AY97" i="24"/>
  <c r="AY103" i="24" s="1"/>
  <c r="AY10" i="24" s="1"/>
  <c r="BE81" i="24"/>
  <c r="BE80" i="24"/>
  <c r="BE82" i="24" s="1"/>
  <c r="BE83" i="24"/>
  <c r="BC96" i="24"/>
  <c r="BC99" i="24" s="1"/>
  <c r="BC101" i="24" s="1"/>
  <c r="BF72" i="24"/>
  <c r="BE85" i="24" l="1"/>
  <c r="BE87" i="24"/>
  <c r="BB90" i="24"/>
  <c r="BB91" i="24" s="1"/>
  <c r="BB92" i="24" s="1"/>
  <c r="BB93" i="24" s="1"/>
  <c r="BD97" i="24"/>
  <c r="BD103" i="24" s="1"/>
  <c r="BD10" i="24" s="1"/>
  <c r="BF74" i="24"/>
  <c r="BF76" i="24" s="1"/>
  <c r="BF77" i="24" s="1"/>
  <c r="BF78" i="24" s="1"/>
  <c r="BF73" i="24"/>
  <c r="BF75" i="24" s="1"/>
  <c r="BC97" i="24"/>
  <c r="BC103" i="24" s="1"/>
  <c r="BC10" i="24" s="1"/>
  <c r="BF79" i="24" l="1"/>
  <c r="BE89" i="24"/>
  <c r="BE90" i="24" s="1"/>
  <c r="BE91" i="24" s="1"/>
  <c r="BE92" i="24" s="1"/>
  <c r="BE93" i="24" s="1"/>
  <c r="BE94" i="24" s="1"/>
  <c r="BE95" i="24" s="1"/>
  <c r="BE96" i="24" s="1"/>
  <c r="BE99" i="24" s="1"/>
  <c r="BE101" i="24" s="1"/>
  <c r="BB94" i="24"/>
  <c r="BB95" i="24" s="1"/>
  <c r="BB96" i="24" s="1"/>
  <c r="BB99" i="24" s="1"/>
  <c r="BB101" i="24" s="1"/>
  <c r="BF83" i="24"/>
  <c r="BF81" i="24"/>
  <c r="BF80" i="24"/>
  <c r="BF82" i="24" s="1"/>
  <c r="BF85" i="24" l="1"/>
  <c r="BF87" i="24"/>
  <c r="BF89" i="24" s="1"/>
  <c r="BF90" i="24" s="1"/>
  <c r="BF91" i="24" s="1"/>
  <c r="BF92" i="24" s="1"/>
  <c r="BF93" i="24" s="1"/>
  <c r="BE97" i="24"/>
  <c r="BE103" i="24" s="1"/>
  <c r="BE10" i="24" s="1"/>
  <c r="BB97" i="24"/>
  <c r="BB103" i="24" s="1"/>
  <c r="BB10" i="24" s="1"/>
  <c r="BF94" i="24" l="1"/>
  <c r="BF95" i="24" s="1"/>
  <c r="BF96" i="24" s="1"/>
  <c r="BF99" i="24" s="1"/>
  <c r="BF101" i="24" s="1"/>
  <c r="AL3" i="18"/>
  <c r="AL4" i="18" s="1"/>
  <c r="AP2" i="21"/>
  <c r="AR2" i="11"/>
  <c r="AL2" i="18"/>
  <c r="AL2" i="15"/>
  <c r="AL2" i="22"/>
  <c r="AL2" i="24"/>
  <c r="AL3" i="24"/>
  <c r="BF97" i="24" l="1"/>
  <c r="BF103" i="24" s="1"/>
  <c r="BF10" i="24" s="1"/>
  <c r="AL6" i="24"/>
  <c r="AL13" i="24" s="1"/>
  <c r="AL48" i="14"/>
  <c r="AL7" i="18"/>
  <c r="AL16" i="18"/>
  <c r="AL17" i="18"/>
  <c r="AL10" i="18"/>
  <c r="AL36" i="14"/>
  <c r="AL3" i="22"/>
  <c r="AL5" i="18"/>
  <c r="AL5" i="24"/>
  <c r="AL42" i="14"/>
  <c r="AL47" i="14"/>
  <c r="AL49" i="14" l="1"/>
  <c r="AL7" i="24"/>
  <c r="AL29" i="22"/>
  <c r="AL30" i="22" s="1"/>
  <c r="AL8" i="22"/>
  <c r="AL9" i="22"/>
  <c r="AL7" i="22"/>
  <c r="AL28" i="22"/>
  <c r="AL27" i="22"/>
  <c r="AL10" i="22"/>
  <c r="AL12" i="18"/>
  <c r="AL14" i="18"/>
  <c r="AL19" i="18"/>
  <c r="AL21" i="18" s="1"/>
  <c r="AL23" i="18"/>
  <c r="AL18" i="18"/>
  <c r="AL20" i="18" s="1"/>
  <c r="AL50" i="14"/>
  <c r="AL44" i="14"/>
  <c r="AL13" i="13" s="1"/>
  <c r="AL25" i="14"/>
  <c r="AL12" i="24"/>
  <c r="AL16" i="13" l="1"/>
  <c r="AL17" i="13" s="1"/>
  <c r="AL18" i="13" s="1"/>
  <c r="AL14" i="13"/>
  <c r="AL6" i="18"/>
  <c r="AL70" i="14"/>
  <c r="AL85" i="14" s="1"/>
  <c r="AL52" i="14"/>
  <c r="AL53" i="14" s="1"/>
  <c r="AL4" i="24"/>
  <c r="AL28" i="14"/>
  <c r="AL29" i="14" s="1"/>
  <c r="AL30" i="14" s="1"/>
  <c r="AL31" i="14" s="1"/>
  <c r="AL12" i="13" s="1"/>
  <c r="AL4" i="13"/>
  <c r="AL14" i="24"/>
  <c r="AL15" i="24" s="1"/>
  <c r="AL18" i="24" s="1"/>
  <c r="AL17" i="22"/>
  <c r="AL16" i="22"/>
  <c r="AL12" i="22"/>
  <c r="AL13" i="22"/>
  <c r="AL14" i="22" s="1"/>
  <c r="AL11" i="22"/>
  <c r="AL31" i="22"/>
  <c r="AL33" i="22" s="1"/>
  <c r="AL34" i="22" s="1"/>
  <c r="AL54" i="14" l="1"/>
  <c r="AL55" i="14"/>
  <c r="AL56" i="14" s="1"/>
  <c r="AL57" i="14" s="1"/>
  <c r="AL15" i="22"/>
  <c r="AL18" i="22" s="1"/>
  <c r="AL32" i="22"/>
  <c r="AL36" i="22" s="1"/>
  <c r="AL3" i="15"/>
  <c r="AL6" i="15" s="1"/>
  <c r="AL6" i="13"/>
  <c r="AR3" i="11" s="1"/>
  <c r="AP3" i="21"/>
  <c r="AP7" i="21" s="1"/>
  <c r="AL19" i="24"/>
  <c r="AL20" i="24" s="1"/>
  <c r="AL21" i="24" s="1"/>
  <c r="AL58" i="14" l="1"/>
  <c r="AL59" i="14" s="1"/>
  <c r="AL60" i="14"/>
  <c r="AL62" i="14" s="1"/>
  <c r="AL63" i="14" s="1"/>
  <c r="AL61" i="14"/>
  <c r="AL64" i="14" s="1"/>
  <c r="AL65" i="14" s="1"/>
  <c r="AL25" i="24"/>
  <c r="AL23" i="24"/>
  <c r="AL30" i="15"/>
  <c r="AL38" i="15" s="1"/>
  <c r="AL18" i="15"/>
  <c r="AR10" i="11" s="1"/>
  <c r="AL9" i="13"/>
  <c r="AL20" i="15"/>
  <c r="AR11" i="11" s="1"/>
  <c r="AR4" i="11"/>
  <c r="AL12" i="15"/>
  <c r="AR7" i="11" s="1"/>
  <c r="AL10" i="15"/>
  <c r="AR6" i="11" s="1"/>
  <c r="AL16" i="15"/>
  <c r="AL14" i="15"/>
  <c r="AR8" i="11" s="1"/>
  <c r="AL8" i="15"/>
  <c r="AR5" i="11" s="1"/>
  <c r="AL32" i="15"/>
  <c r="AP114" i="21"/>
  <c r="AP135" i="21"/>
  <c r="AP231" i="21"/>
  <c r="AP71" i="21" s="1"/>
  <c r="AP142" i="21"/>
  <c r="AP97" i="21"/>
  <c r="AP131" i="21"/>
  <c r="AP260" i="21"/>
  <c r="AP126" i="21"/>
  <c r="AP177" i="21"/>
  <c r="AP110" i="21"/>
  <c r="AP201" i="21"/>
  <c r="AP104" i="21"/>
  <c r="AP308" i="21"/>
  <c r="AP163" i="21"/>
  <c r="AP121" i="21"/>
  <c r="AP197" i="21"/>
  <c r="AP242" i="21"/>
  <c r="AP262" i="21"/>
  <c r="AP162" i="21"/>
  <c r="AP265" i="21"/>
  <c r="AP120" i="21"/>
  <c r="AP266" i="21"/>
  <c r="AP299" i="21"/>
  <c r="AP289" i="21"/>
  <c r="AP198" i="21"/>
  <c r="AP176" i="21"/>
  <c r="AP294" i="21"/>
  <c r="AP236" i="21"/>
  <c r="AP127" i="21"/>
  <c r="AP292" i="21"/>
  <c r="AP143" i="21"/>
  <c r="AP282" i="21"/>
  <c r="AP204" i="21"/>
  <c r="AP211" i="21"/>
  <c r="AP287" i="21"/>
  <c r="AP129" i="21"/>
  <c r="AP175" i="21"/>
  <c r="AP173" i="21"/>
  <c r="AP107" i="21"/>
  <c r="AP180" i="21"/>
  <c r="AP99" i="21"/>
  <c r="AP186" i="21"/>
  <c r="AP118" i="21"/>
  <c r="AP137" i="21"/>
  <c r="AP268" i="21"/>
  <c r="AP222" i="21"/>
  <c r="AP307" i="21"/>
  <c r="AP184" i="21"/>
  <c r="AP220" i="21"/>
  <c r="AP178" i="21"/>
  <c r="AP256" i="21"/>
  <c r="AP105" i="21"/>
  <c r="AP119" i="21"/>
  <c r="AP124" i="21"/>
  <c r="AP275" i="21"/>
  <c r="AP174" i="21"/>
  <c r="AP148" i="21"/>
  <c r="AP116" i="21"/>
  <c r="AP205" i="21"/>
  <c r="AP195" i="21"/>
  <c r="AP95" i="21"/>
  <c r="AP247" i="21"/>
  <c r="AP250" i="21"/>
  <c r="AP249" i="21"/>
  <c r="AP291" i="21"/>
  <c r="AP155" i="21"/>
  <c r="AP138" i="21"/>
  <c r="AP160" i="21"/>
  <c r="AP269" i="21"/>
  <c r="AP140" i="21"/>
  <c r="AP207" i="21"/>
  <c r="AP276" i="21"/>
  <c r="AP234" i="21"/>
  <c r="AP241" i="21"/>
  <c r="AP181" i="21"/>
  <c r="AP115" i="21"/>
  <c r="AP100" i="21"/>
  <c r="AP210" i="21"/>
  <c r="AP166" i="21"/>
  <c r="AP302" i="21"/>
  <c r="AP235" i="21"/>
  <c r="AP145" i="21"/>
  <c r="AP192" i="21"/>
  <c r="AP150" i="21"/>
  <c r="AP108" i="21"/>
  <c r="AP217" i="21"/>
  <c r="AP272" i="21"/>
  <c r="AP112" i="21"/>
  <c r="AP288" i="21"/>
  <c r="AP101" i="21"/>
  <c r="AP123" i="21"/>
  <c r="AP303" i="21"/>
  <c r="AP212" i="21"/>
  <c r="AP151" i="21"/>
  <c r="AP311" i="21"/>
  <c r="AP86" i="21" s="1"/>
  <c r="AP156" i="21"/>
  <c r="AP253" i="21"/>
  <c r="AP146" i="21"/>
  <c r="AP159" i="21"/>
  <c r="AP165" i="21"/>
  <c r="AP208" i="21"/>
  <c r="AP164" i="21"/>
  <c r="AP252" i="21"/>
  <c r="AP182" i="21"/>
  <c r="AP284" i="21"/>
  <c r="AP254" i="21"/>
  <c r="AP147" i="21"/>
  <c r="AP218" i="21"/>
  <c r="AP261" i="21"/>
  <c r="AP113" i="21"/>
  <c r="AP200" i="21"/>
  <c r="AP153" i="21"/>
  <c r="AP209" i="21"/>
  <c r="AP196" i="21"/>
  <c r="AP111" i="21"/>
  <c r="AP190" i="21"/>
  <c r="AP154" i="21"/>
  <c r="AP206" i="21"/>
  <c r="AP185" i="21"/>
  <c r="AP169" i="21"/>
  <c r="AP270" i="21"/>
  <c r="AP274" i="21"/>
  <c r="AP170" i="21"/>
  <c r="AP226" i="21"/>
  <c r="AP136" i="21"/>
  <c r="AP94" i="21"/>
  <c r="AP106" i="21"/>
  <c r="AP172" i="21"/>
  <c r="AP103" i="21"/>
  <c r="AP223" i="21"/>
  <c r="AP168" i="21"/>
  <c r="AP213" i="21"/>
  <c r="AP263" i="21"/>
  <c r="AP102" i="21"/>
  <c r="AP109" i="21"/>
  <c r="AP259" i="21"/>
  <c r="AP245" i="21"/>
  <c r="AP8" i="21"/>
  <c r="AP98" i="21"/>
  <c r="AP300" i="21"/>
  <c r="AP301" i="21"/>
  <c r="AP221" i="21"/>
  <c r="AP295" i="21"/>
  <c r="AP134" i="21"/>
  <c r="AP273" i="21"/>
  <c r="AP179" i="21"/>
  <c r="AP267" i="21"/>
  <c r="AP188" i="21"/>
  <c r="AP117" i="21"/>
  <c r="AP283" i="21"/>
  <c r="AP122" i="21"/>
  <c r="AP214" i="21"/>
  <c r="AP144" i="21"/>
  <c r="AP167" i="21"/>
  <c r="AP248" i="21"/>
  <c r="AP187" i="21"/>
  <c r="AP238" i="21"/>
  <c r="AP251" i="21"/>
  <c r="AP227" i="21"/>
  <c r="AP93" i="21"/>
  <c r="AP296" i="21"/>
  <c r="AP183" i="21"/>
  <c r="AP125" i="21"/>
  <c r="AP152" i="21"/>
  <c r="AP139" i="21"/>
  <c r="AP149" i="21"/>
  <c r="AP257" i="21"/>
  <c r="AP203" i="21"/>
  <c r="AP141" i="21"/>
  <c r="AP133" i="21"/>
  <c r="AP258" i="21"/>
  <c r="AP128" i="21"/>
  <c r="AP96" i="21"/>
  <c r="AP280" i="21"/>
  <c r="AP264" i="21"/>
  <c r="AP191" i="21"/>
  <c r="AP228" i="21"/>
  <c r="AP171" i="21"/>
  <c r="AP271" i="21"/>
  <c r="AP293" i="21"/>
  <c r="AP237" i="21"/>
  <c r="AP281" i="21"/>
  <c r="AP189" i="21"/>
  <c r="AP199" i="21"/>
  <c r="AP278" i="21"/>
  <c r="AP161" i="21"/>
  <c r="AP246" i="21"/>
  <c r="AP202" i="21"/>
  <c r="AP132" i="21"/>
  <c r="AP130" i="21"/>
  <c r="AP277" i="21"/>
  <c r="AP304" i="21"/>
  <c r="AP255" i="21"/>
  <c r="AP219" i="21"/>
  <c r="AP279" i="21"/>
  <c r="AP290" i="21"/>
  <c r="AL19" i="22"/>
  <c r="AL20" i="22" s="1"/>
  <c r="AL21" i="22" l="1"/>
  <c r="AL22" i="22" s="1"/>
  <c r="AP85" i="21"/>
  <c r="AL24" i="22"/>
  <c r="AL5" i="22" s="1"/>
  <c r="AL7" i="13" s="1"/>
  <c r="AL39" i="15"/>
  <c r="AL40" i="15" s="1"/>
  <c r="AP68" i="21"/>
  <c r="AP78" i="21"/>
  <c r="AP77" i="21"/>
  <c r="AP84" i="21"/>
  <c r="AP69" i="21"/>
  <c r="AL33" i="15"/>
  <c r="AL34" i="15" s="1"/>
  <c r="AL35" i="15" s="1"/>
  <c r="AP66" i="21"/>
  <c r="AP70" i="21"/>
  <c r="AP11" i="21"/>
  <c r="AP17" i="21"/>
  <c r="AP34" i="21"/>
  <c r="AP14" i="21"/>
  <c r="AP82" i="21"/>
  <c r="AP67" i="21"/>
  <c r="AP83" i="21"/>
  <c r="AR9" i="11"/>
  <c r="AR132" i="11" s="1"/>
  <c r="AL27" i="15"/>
  <c r="AL26" i="15"/>
  <c r="AL27" i="24"/>
  <c r="AP79" i="21" l="1"/>
  <c r="AR127" i="11"/>
  <c r="AR49" i="11"/>
  <c r="AR55" i="11"/>
  <c r="AR88" i="11"/>
  <c r="AR59" i="11"/>
  <c r="AR87" i="11"/>
  <c r="AR91" i="11"/>
  <c r="AR61" i="11"/>
  <c r="AR81" i="11"/>
  <c r="AR113" i="11"/>
  <c r="AR131" i="11"/>
  <c r="AR72" i="11"/>
  <c r="AR116" i="11"/>
  <c r="AR54" i="11"/>
  <c r="AR50" i="11"/>
  <c r="AR120" i="11"/>
  <c r="AR69" i="11"/>
  <c r="AR119" i="11"/>
  <c r="AR24" i="11"/>
  <c r="AR33" i="11"/>
  <c r="AR36" i="11"/>
  <c r="AR28" i="11"/>
  <c r="AR34" i="11"/>
  <c r="AR70" i="11"/>
  <c r="AR46" i="11"/>
  <c r="AR63" i="11"/>
  <c r="AR124" i="11"/>
  <c r="AR130" i="11"/>
  <c r="AR85" i="11"/>
  <c r="AR117" i="11"/>
  <c r="AR97" i="11"/>
  <c r="AR68" i="11"/>
  <c r="AR118" i="11"/>
  <c r="AR32" i="11"/>
  <c r="AR123" i="11"/>
  <c r="AR111" i="11"/>
  <c r="AR77" i="11"/>
  <c r="AR43" i="11"/>
  <c r="AR31" i="11"/>
  <c r="AR136" i="11"/>
  <c r="AR134" i="11"/>
  <c r="AR98" i="11"/>
  <c r="AR109" i="11"/>
  <c r="AR64" i="11"/>
  <c r="AR42" i="11"/>
  <c r="AR65" i="11"/>
  <c r="AR102" i="11"/>
  <c r="AR82" i="11"/>
  <c r="AR47" i="11"/>
  <c r="AR128" i="11"/>
  <c r="AR37" i="11"/>
  <c r="AR26" i="11"/>
  <c r="AR94" i="11"/>
  <c r="AR56" i="11"/>
  <c r="AR51" i="11"/>
  <c r="AR138" i="11"/>
  <c r="AR95" i="11"/>
  <c r="AR86" i="11"/>
  <c r="AR20" i="11"/>
  <c r="AR53" i="11"/>
  <c r="AR25" i="11"/>
  <c r="AR21" i="11"/>
  <c r="AR48" i="11"/>
  <c r="AR99" i="11"/>
  <c r="AL41" i="15"/>
  <c r="AR80" i="11"/>
  <c r="AR133" i="11"/>
  <c r="AR40" i="11"/>
  <c r="AR60" i="11"/>
  <c r="AR35" i="11"/>
  <c r="AR76" i="11"/>
  <c r="AR58" i="11"/>
  <c r="AR84" i="11"/>
  <c r="AR74" i="11"/>
  <c r="AR107" i="11"/>
  <c r="AR96" i="11"/>
  <c r="AR23" i="11"/>
  <c r="AR19" i="11"/>
  <c r="AR105" i="11"/>
  <c r="AR67" i="11"/>
  <c r="AR126" i="11"/>
  <c r="AR103" i="11"/>
  <c r="AR66" i="11"/>
  <c r="AP72" i="21"/>
  <c r="AP74" i="21" s="1"/>
  <c r="AR129" i="11"/>
  <c r="AR110" i="11"/>
  <c r="AR45" i="11"/>
  <c r="AR57" i="11"/>
  <c r="AR125" i="11"/>
  <c r="AR83" i="11"/>
  <c r="AR52" i="11"/>
  <c r="AR71" i="11"/>
  <c r="AR101" i="11"/>
  <c r="AL32" i="24"/>
  <c r="AL29" i="24"/>
  <c r="AL31" i="24" s="1"/>
  <c r="AR104" i="11"/>
  <c r="AR115" i="11"/>
  <c r="AR39" i="11"/>
  <c r="AR106" i="11"/>
  <c r="AR108" i="11"/>
  <c r="AR112" i="11"/>
  <c r="AR121" i="11"/>
  <c r="AR41" i="11"/>
  <c r="AR137" i="11"/>
  <c r="AR89" i="11"/>
  <c r="AR62" i="11"/>
  <c r="AR27" i="11"/>
  <c r="AR122" i="11"/>
  <c r="AR135" i="11"/>
  <c r="AR29" i="11"/>
  <c r="AR44" i="11"/>
  <c r="AR73" i="11"/>
  <c r="AR93" i="11"/>
  <c r="AR30" i="11"/>
  <c r="AR92" i="11"/>
  <c r="AP87" i="21"/>
  <c r="AP20" i="21"/>
  <c r="AP28" i="21" s="1"/>
  <c r="AP31" i="21" s="1"/>
  <c r="AR75" i="11"/>
  <c r="AR90" i="11"/>
  <c r="AR38" i="11"/>
  <c r="AR100" i="11"/>
  <c r="AR22" i="11"/>
  <c r="AR114" i="11"/>
  <c r="AP25" i="21" l="1"/>
  <c r="AR13" i="11"/>
  <c r="AR15" i="11" s="1"/>
  <c r="AL23" i="15" s="1"/>
  <c r="AL44" i="15" s="1"/>
  <c r="AR12" i="11"/>
  <c r="AR14" i="11" s="1"/>
  <c r="AL22" i="15" s="1"/>
  <c r="AL34" i="24"/>
  <c r="AL35" i="24" s="1"/>
  <c r="AL33" i="24"/>
  <c r="AL45" i="15" l="1"/>
  <c r="AL46" i="15" s="1"/>
  <c r="AP4" i="21"/>
  <c r="AL36" i="24"/>
  <c r="AL37" i="24" s="1"/>
  <c r="AL38" i="24" s="1"/>
  <c r="AP26" i="21"/>
  <c r="AP35" i="21"/>
  <c r="AP36" i="21" s="1"/>
  <c r="AL40" i="24" l="1"/>
  <c r="AL39" i="24"/>
  <c r="AP53" i="21"/>
  <c r="AP54" i="21" s="1"/>
  <c r="AP43" i="21"/>
  <c r="AP46" i="21"/>
  <c r="AP47" i="21" s="1"/>
  <c r="AP48" i="21" s="1"/>
  <c r="AL47" i="15"/>
  <c r="AP39" i="21"/>
  <c r="AP49" i="21" l="1"/>
  <c r="AP50" i="21" s="1"/>
  <c r="AP55" i="21"/>
  <c r="AP57" i="21" s="1"/>
  <c r="AL41" i="24"/>
  <c r="AL43" i="24" s="1"/>
  <c r="AL42" i="24"/>
  <c r="AL45" i="24" l="1"/>
  <c r="AP56" i="21"/>
  <c r="AP51" i="21"/>
  <c r="AL44" i="24"/>
  <c r="AL47" i="24" s="1"/>
  <c r="AL48" i="24" s="1"/>
  <c r="AL51" i="24" s="1"/>
  <c r="AL54" i="24" l="1"/>
  <c r="AL49" i="24"/>
  <c r="AL53" i="24" s="1"/>
  <c r="AL65" i="24" l="1"/>
  <c r="AL55" i="24"/>
  <c r="AL56" i="24" s="1"/>
  <c r="AL58" i="24" s="1"/>
  <c r="AL57" i="24" l="1"/>
  <c r="AL59" i="24" s="1"/>
  <c r="AL61" i="24"/>
  <c r="AL62" i="24" s="1"/>
  <c r="AL9" i="24" s="1"/>
  <c r="AL66" i="24"/>
  <c r="AL69" i="24"/>
  <c r="AL70" i="24"/>
  <c r="AL71" i="24" s="1"/>
  <c r="AL67" i="24"/>
  <c r="AL68" i="24" s="1"/>
  <c r="AL60" i="24"/>
  <c r="AL72" i="24" l="1"/>
  <c r="AL74" i="24" l="1"/>
  <c r="AL73" i="24"/>
  <c r="AL75" i="24" s="1"/>
  <c r="AL76" i="24" l="1"/>
  <c r="AL77" i="24" s="1"/>
  <c r="AL78" i="24" s="1"/>
  <c r="AL83" i="24" l="1"/>
  <c r="AL80" i="24"/>
  <c r="AL82" i="24" s="1"/>
  <c r="AL81" i="24"/>
  <c r="AL79" i="24"/>
  <c r="AL85" i="24" l="1"/>
  <c r="AL87" i="24"/>
  <c r="AL89" i="24" s="1"/>
  <c r="AL90" i="24" s="1"/>
  <c r="AL91" i="24" s="1"/>
  <c r="AL92" i="24" s="1"/>
  <c r="AL93" i="24" s="1"/>
  <c r="AL94" i="24" l="1"/>
  <c r="AL95" i="24" s="1"/>
  <c r="AL96" i="24" l="1"/>
  <c r="AL99" i="24" s="1"/>
  <c r="AL101" i="24" s="1"/>
  <c r="AL97" i="24" l="1"/>
  <c r="AL103" i="24" s="1"/>
  <c r="AL10" i="24" s="1"/>
  <c r="F17" i="25"/>
  <c r="F18" i="25" l="1"/>
  <c r="L5" i="26" s="1"/>
  <c r="L34" i="26" l="1"/>
  <c r="L26" i="26"/>
  <c r="L42" i="26"/>
  <c r="L31" i="26"/>
  <c r="L25" i="26"/>
  <c r="L33" i="26"/>
  <c r="L36" i="26"/>
  <c r="L38" i="26"/>
  <c r="L37" i="26"/>
  <c r="L39" i="26"/>
  <c r="L40" i="26"/>
  <c r="L32" i="26"/>
  <c r="L30" i="26"/>
  <c r="L28" i="26"/>
  <c r="L23" i="26"/>
  <c r="L22" i="26"/>
  <c r="L35" i="26"/>
  <c r="L29" i="26"/>
  <c r="L24" i="26"/>
  <c r="L21" i="26"/>
  <c r="L41" i="26"/>
  <c r="L27" i="26"/>
  <c r="L20" i="26"/>
  <c r="L19" i="26"/>
  <c r="F19" i="25"/>
  <c r="F20" i="25" s="1"/>
  <c r="L18" i="26" l="1"/>
  <c r="F21" i="25"/>
  <c r="F22" i="25" s="1"/>
  <c r="N21" i="25" l="1"/>
  <c r="N22" i="25" s="1"/>
  <c r="F24" i="25"/>
  <c r="F25" i="25" s="1"/>
  <c r="F5" i="25"/>
  <c r="L21" i="25"/>
  <c r="L22" i="25" s="1"/>
  <c r="M21" i="25"/>
  <c r="M22" i="25" s="1"/>
  <c r="T21" i="25" l="1"/>
  <c r="T22" i="25" s="1"/>
  <c r="S21" i="25"/>
  <c r="S22" i="25" s="1"/>
  <c r="L24" i="25"/>
  <c r="L25" i="25" s="1"/>
  <c r="L5" i="25"/>
  <c r="U21" i="25"/>
  <c r="U22" i="25" s="1"/>
  <c r="F26" i="25"/>
  <c r="F27" i="25" s="1"/>
  <c r="F28" i="25" s="1"/>
  <c r="F29" i="25" s="1"/>
  <c r="N24" i="25"/>
  <c r="N5" i="25"/>
  <c r="M24" i="25"/>
  <c r="M5" i="25"/>
  <c r="V21" i="25"/>
  <c r="V22" i="25" s="1"/>
  <c r="R21" i="25"/>
  <c r="R22" i="25" s="1"/>
  <c r="F30" i="25" l="1"/>
  <c r="F31" i="25" s="1"/>
  <c r="F32" i="25" s="1"/>
  <c r="F34" i="25" s="1"/>
  <c r="F35" i="25" s="1"/>
  <c r="S5" i="25"/>
  <c r="S24" i="25"/>
  <c r="S25" i="25" s="1"/>
  <c r="L26" i="25"/>
  <c r="L27" i="25" s="1"/>
  <c r="L28" i="25" s="1"/>
  <c r="L29" i="25" s="1"/>
  <c r="V24" i="25"/>
  <c r="V25" i="25" s="1"/>
  <c r="V5" i="25"/>
  <c r="Y21" i="25"/>
  <c r="Y22" i="25" s="1"/>
  <c r="T5" i="25"/>
  <c r="T24" i="25"/>
  <c r="T25" i="25" s="1"/>
  <c r="AD21" i="25"/>
  <c r="AD22" i="25" s="1"/>
  <c r="AB21" i="25"/>
  <c r="AB22" i="25" s="1"/>
  <c r="R5" i="25"/>
  <c r="R24" i="25"/>
  <c r="R25" i="25" s="1"/>
  <c r="U5" i="25"/>
  <c r="U24" i="25"/>
  <c r="U25" i="25" s="1"/>
  <c r="X21" i="25"/>
  <c r="X22" i="25" s="1"/>
  <c r="Z21" i="25"/>
  <c r="Z22" i="25" s="1"/>
  <c r="N26" i="25"/>
  <c r="N27" i="25" s="1"/>
  <c r="N28" i="25"/>
  <c r="N29" i="25" s="1"/>
  <c r="AC21" i="25"/>
  <c r="AC22" i="25" s="1"/>
  <c r="AA21" i="25"/>
  <c r="AA22" i="25" s="1"/>
  <c r="M25" i="25"/>
  <c r="M26" i="25"/>
  <c r="M27" i="25" s="1"/>
  <c r="M28" i="25" s="1"/>
  <c r="M29" i="25" s="1"/>
  <c r="N25" i="25"/>
  <c r="Y24" i="25" l="1"/>
  <c r="Y5" i="25"/>
  <c r="Y25" i="25"/>
  <c r="AG21" i="25"/>
  <c r="AG22" i="25" s="1"/>
  <c r="AC24" i="25"/>
  <c r="AC5" i="25"/>
  <c r="N30" i="25"/>
  <c r="N31" i="25" s="1"/>
  <c r="N32" i="25" s="1"/>
  <c r="N34" i="25" s="1"/>
  <c r="N35" i="25" s="1"/>
  <c r="X24" i="25"/>
  <c r="X5" i="25"/>
  <c r="U28" i="25"/>
  <c r="U29" i="25" s="1"/>
  <c r="U26" i="25"/>
  <c r="U27" i="25" s="1"/>
  <c r="AF21" i="25"/>
  <c r="AF22" i="25" s="1"/>
  <c r="AD24" i="25"/>
  <c r="AD25" i="25" s="1"/>
  <c r="AD5" i="25"/>
  <c r="AI21" i="25"/>
  <c r="AI22" i="25" s="1"/>
  <c r="Z5" i="25"/>
  <c r="Z24" i="25"/>
  <c r="Z25" i="25"/>
  <c r="AK21" i="25"/>
  <c r="AK22" i="25" s="1"/>
  <c r="L30" i="25"/>
  <c r="L31" i="25" s="1"/>
  <c r="L32" i="25" s="1"/>
  <c r="L34" i="25" s="1"/>
  <c r="L35" i="25" s="1"/>
  <c r="AJ21" i="25"/>
  <c r="AJ22" i="25" s="1"/>
  <c r="T28" i="25"/>
  <c r="T29" i="25" s="1"/>
  <c r="T26" i="25"/>
  <c r="T27" i="25" s="1"/>
  <c r="S26" i="25"/>
  <c r="S27" i="25" s="1"/>
  <c r="S28" i="25"/>
  <c r="S29" i="25" s="1"/>
  <c r="M30" i="25"/>
  <c r="M31" i="25" s="1"/>
  <c r="M32" i="25" s="1"/>
  <c r="M34" i="25" s="1"/>
  <c r="M35" i="25" s="1"/>
  <c r="AA24" i="25"/>
  <c r="AA25" i="25" s="1"/>
  <c r="AA5" i="25"/>
  <c r="AB24" i="25"/>
  <c r="AB25" i="25" s="1"/>
  <c r="AB5" i="25"/>
  <c r="V26" i="25"/>
  <c r="V27" i="25" s="1"/>
  <c r="V28" i="25"/>
  <c r="V29" i="25" s="1"/>
  <c r="F33" i="25"/>
  <c r="F36" i="25" s="1"/>
  <c r="F6" i="25" s="1"/>
  <c r="AH21" i="25"/>
  <c r="AH22" i="25" s="1"/>
  <c r="AE21" i="25"/>
  <c r="AE22" i="25" s="1"/>
  <c r="R26" i="25"/>
  <c r="R27" i="25" s="1"/>
  <c r="R28" i="25"/>
  <c r="R29" i="25" s="1"/>
  <c r="M33" i="25" l="1"/>
  <c r="L33" i="25"/>
  <c r="L36" i="25" s="1"/>
  <c r="L6" i="25" s="1"/>
  <c r="AR21" i="25"/>
  <c r="AR22" i="25" s="1"/>
  <c r="AR24" i="25" s="1"/>
  <c r="AR25" i="25" s="1"/>
  <c r="AL21" i="25"/>
  <c r="AL22" i="25" s="1"/>
  <c r="AL5" i="25" s="1"/>
  <c r="AE5" i="25"/>
  <c r="AE24" i="25"/>
  <c r="AE25" i="25" s="1"/>
  <c r="AO21" i="25"/>
  <c r="AO22" i="25" s="1"/>
  <c r="AM21" i="25"/>
  <c r="AM22" i="25" s="1"/>
  <c r="V30" i="25"/>
  <c r="V31" i="25" s="1"/>
  <c r="V32" i="25" s="1"/>
  <c r="AI24" i="25"/>
  <c r="AI25" i="25" s="1"/>
  <c r="AI5" i="25"/>
  <c r="AQ21" i="25"/>
  <c r="AQ22" i="25" s="1"/>
  <c r="AD26" i="25"/>
  <c r="AD27" i="25" s="1"/>
  <c r="AD28" i="25" s="1"/>
  <c r="AD29" i="25" s="1"/>
  <c r="X26" i="25"/>
  <c r="X27" i="25" s="1"/>
  <c r="X28" i="25" s="1"/>
  <c r="X29" i="25" s="1"/>
  <c r="AK24" i="25"/>
  <c r="AK25" i="25" s="1"/>
  <c r="AK5" i="25"/>
  <c r="AJ24" i="25"/>
  <c r="AJ5" i="25"/>
  <c r="AJ25" i="25"/>
  <c r="AA26" i="25"/>
  <c r="AA27" i="25" s="1"/>
  <c r="AA28" i="25"/>
  <c r="AA29" i="25" s="1"/>
  <c r="AG5" i="25"/>
  <c r="AG24" i="25"/>
  <c r="AG25" i="25" s="1"/>
  <c r="AH5" i="25"/>
  <c r="AH24" i="25"/>
  <c r="AC26" i="25"/>
  <c r="AC27" i="25" s="1"/>
  <c r="AC28" i="25" s="1"/>
  <c r="AC29" i="25" s="1"/>
  <c r="AP21" i="25"/>
  <c r="AP22" i="25" s="1"/>
  <c r="Y26" i="25"/>
  <c r="Y27" i="25" s="1"/>
  <c r="Y28" i="25" s="1"/>
  <c r="Y29" i="25" s="1"/>
  <c r="N33" i="25"/>
  <c r="N36" i="25" s="1"/>
  <c r="N6" i="25" s="1"/>
  <c r="S30" i="25"/>
  <c r="S31" i="25" s="1"/>
  <c r="S32" i="25" s="1"/>
  <c r="S34" i="25" s="1"/>
  <c r="S35" i="25" s="1"/>
  <c r="AB26" i="25"/>
  <c r="AB27" i="25" s="1"/>
  <c r="AB28" i="25" s="1"/>
  <c r="AB29" i="25" s="1"/>
  <c r="X25" i="25"/>
  <c r="T30" i="25"/>
  <c r="T31" i="25" s="1"/>
  <c r="T32" i="25" s="1"/>
  <c r="AN21" i="25"/>
  <c r="AN22" i="25" s="1"/>
  <c r="R30" i="25"/>
  <c r="R31" i="25" s="1"/>
  <c r="R32" i="25" s="1"/>
  <c r="R34" i="25" s="1"/>
  <c r="R35" i="25" s="1"/>
  <c r="M36" i="25"/>
  <c r="M6" i="25" s="1"/>
  <c r="U30" i="25"/>
  <c r="U31" i="25" s="1"/>
  <c r="U32" i="25" s="1"/>
  <c r="U34" i="25" s="1"/>
  <c r="U35" i="25" s="1"/>
  <c r="AR5" i="25"/>
  <c r="Z26" i="25"/>
  <c r="Z27" i="25" s="1"/>
  <c r="Z28" i="25" s="1"/>
  <c r="Z29" i="25" s="1"/>
  <c r="AF24" i="25"/>
  <c r="AF25" i="25" s="1"/>
  <c r="AF5" i="25"/>
  <c r="AC25" i="25"/>
  <c r="V34" i="25" l="1"/>
  <c r="V35" i="25" s="1"/>
  <c r="V33" i="25"/>
  <c r="AL24" i="25"/>
  <c r="AL26" i="25" s="1"/>
  <c r="AL27" i="25" s="1"/>
  <c r="AL28" i="25" s="1"/>
  <c r="AL29" i="25" s="1"/>
  <c r="T34" i="25"/>
  <c r="T35" i="25" s="1"/>
  <c r="T33" i="25"/>
  <c r="AU21" i="25"/>
  <c r="AU22" i="25" s="1"/>
  <c r="AU24" i="25" s="1"/>
  <c r="AU25" i="25" s="1"/>
  <c r="BC21" i="25"/>
  <c r="BC22" i="25" s="1"/>
  <c r="AW21" i="25"/>
  <c r="AW22" i="25" s="1"/>
  <c r="AW5" i="25" s="1"/>
  <c r="U33" i="25"/>
  <c r="U36" i="25" s="1"/>
  <c r="U6" i="25" s="1"/>
  <c r="AT21" i="25"/>
  <c r="AT22" i="25" s="1"/>
  <c r="AT5" i="25" s="1"/>
  <c r="BB21" i="25"/>
  <c r="BB22" i="25" s="1"/>
  <c r="AX21" i="25"/>
  <c r="AX22" i="25" s="1"/>
  <c r="AX5" i="25" s="1"/>
  <c r="BF21" i="25"/>
  <c r="BF22" i="25" s="1"/>
  <c r="AS21" i="25"/>
  <c r="AS22" i="25" s="1"/>
  <c r="AS5" i="25" s="1"/>
  <c r="BA21" i="25"/>
  <c r="BA22" i="25" s="1"/>
  <c r="AL25" i="25"/>
  <c r="AZ21" i="25"/>
  <c r="AZ22" i="25" s="1"/>
  <c r="AV21" i="25"/>
  <c r="AV22" i="25" s="1"/>
  <c r="AV5" i="25" s="1"/>
  <c r="BD21" i="25"/>
  <c r="BD22" i="25" s="1"/>
  <c r="AA30" i="25"/>
  <c r="AA31" i="25" s="1"/>
  <c r="AA32" i="25" s="1"/>
  <c r="AA34" i="25" s="1"/>
  <c r="AA35" i="25" s="1"/>
  <c r="Z30" i="25"/>
  <c r="Z31" i="25" s="1"/>
  <c r="Z32" i="25" s="1"/>
  <c r="AR26" i="25"/>
  <c r="AR27" i="25" s="1"/>
  <c r="AR28" i="25" s="1"/>
  <c r="AR29" i="25" s="1"/>
  <c r="AO24" i="25"/>
  <c r="AO25" i="25" s="1"/>
  <c r="AO5" i="25"/>
  <c r="X30" i="25"/>
  <c r="X31" i="25" s="1"/>
  <c r="X32" i="25" s="1"/>
  <c r="X34" i="25" s="1"/>
  <c r="X35" i="25" s="1"/>
  <c r="AD30" i="25"/>
  <c r="AD31" i="25" s="1"/>
  <c r="AD32" i="25" s="1"/>
  <c r="AM24" i="25"/>
  <c r="AM5" i="25"/>
  <c r="R33" i="25"/>
  <c r="R36" i="25" s="1"/>
  <c r="R6" i="25" s="1"/>
  <c r="AE26" i="25"/>
  <c r="AE27" i="25" s="1"/>
  <c r="AE28" i="25" s="1"/>
  <c r="AE29" i="25" s="1"/>
  <c r="Y30" i="25"/>
  <c r="Y31" i="25" s="1"/>
  <c r="Y32" i="25" s="1"/>
  <c r="Y34" i="25" s="1"/>
  <c r="Y35" i="25" s="1"/>
  <c r="S33" i="25"/>
  <c r="S36" i="25" s="1"/>
  <c r="S6" i="25" s="1"/>
  <c r="AH26" i="25"/>
  <c r="AH27" i="25" s="1"/>
  <c r="AH28" i="25" s="1"/>
  <c r="AH29" i="25" s="1"/>
  <c r="AB30" i="25"/>
  <c r="AB31" i="25" s="1"/>
  <c r="AB32" i="25" s="1"/>
  <c r="AB34" i="25" s="1"/>
  <c r="AB35" i="25" s="1"/>
  <c r="BE21" i="25"/>
  <c r="BE22" i="25" s="1"/>
  <c r="AH25" i="25"/>
  <c r="AG26" i="25"/>
  <c r="AG27" i="25" s="1"/>
  <c r="AG28" i="25" s="1"/>
  <c r="AG29" i="25" s="1"/>
  <c r="AJ26" i="25"/>
  <c r="AJ27" i="25" s="1"/>
  <c r="AJ28" i="25" s="1"/>
  <c r="AJ29" i="25" s="1"/>
  <c r="AI26" i="25"/>
  <c r="AI27" i="25" s="1"/>
  <c r="AI28" i="25" s="1"/>
  <c r="AI29" i="25" s="1"/>
  <c r="AQ24" i="25"/>
  <c r="AQ25" i="25" s="1"/>
  <c r="AQ5" i="25"/>
  <c r="AU5" i="25"/>
  <c r="AP24" i="25"/>
  <c r="AP5" i="25"/>
  <c r="AN24" i="25"/>
  <c r="AN25" i="25" s="1"/>
  <c r="AN5" i="25"/>
  <c r="AF26" i="25"/>
  <c r="AF27" i="25" s="1"/>
  <c r="AF28" i="25" s="1"/>
  <c r="AF29" i="25" s="1"/>
  <c r="AC30" i="25"/>
  <c r="AC31" i="25" s="1"/>
  <c r="AK26" i="25"/>
  <c r="AK27" i="25" s="1"/>
  <c r="AK28" i="25" s="1"/>
  <c r="AK29" i="25" s="1"/>
  <c r="V36" i="25" l="1"/>
  <c r="V6" i="25" s="1"/>
  <c r="Y33" i="25"/>
  <c r="X33" i="25"/>
  <c r="X36" i="25" s="1"/>
  <c r="X6" i="25" s="1"/>
  <c r="AC32" i="25"/>
  <c r="AC34" i="25" s="1"/>
  <c r="AC35" i="25" s="1"/>
  <c r="AX24" i="25"/>
  <c r="AX26" i="25" s="1"/>
  <c r="AX27" i="25" s="1"/>
  <c r="AX28" i="25" s="1"/>
  <c r="AX29" i="25" s="1"/>
  <c r="T36" i="25"/>
  <c r="T6" i="25" s="1"/>
  <c r="AW24" i="25"/>
  <c r="Y36" i="25"/>
  <c r="Y6" i="25" s="1"/>
  <c r="AT24" i="25"/>
  <c r="AT26" i="25" s="1"/>
  <c r="AT27" i="25" s="1"/>
  <c r="AW25" i="25"/>
  <c r="AX25" i="25"/>
  <c r="AD34" i="25"/>
  <c r="AD35" i="25" s="1"/>
  <c r="AD33" i="25"/>
  <c r="BE24" i="25"/>
  <c r="BE5" i="25"/>
  <c r="Z34" i="25"/>
  <c r="Z35" i="25" s="1"/>
  <c r="Z33" i="25"/>
  <c r="BA5" i="25"/>
  <c r="BA24" i="25"/>
  <c r="BA25" i="25" s="1"/>
  <c r="AZ24" i="25"/>
  <c r="AZ5" i="25"/>
  <c r="AZ25" i="25"/>
  <c r="BF5" i="25"/>
  <c r="BF24" i="25"/>
  <c r="BF25" i="25"/>
  <c r="BB5" i="25"/>
  <c r="BB24" i="25"/>
  <c r="BB25" i="25" s="1"/>
  <c r="AS24" i="25"/>
  <c r="AS25" i="25" s="1"/>
  <c r="BC24" i="25"/>
  <c r="BC25" i="25" s="1"/>
  <c r="BC5" i="25"/>
  <c r="BD24" i="25"/>
  <c r="BD25" i="25" s="1"/>
  <c r="BD5" i="25"/>
  <c r="AY21" i="25"/>
  <c r="AY22" i="25" s="1"/>
  <c r="AY5" i="25" s="1"/>
  <c r="BG21" i="25"/>
  <c r="BG22" i="25" s="1"/>
  <c r="AV24" i="25"/>
  <c r="AV25" i="25" s="1"/>
  <c r="AJ30" i="25"/>
  <c r="AJ31" i="25" s="1"/>
  <c r="AJ32" i="25" s="1"/>
  <c r="AJ34" i="25" s="1"/>
  <c r="AJ35" i="25" s="1"/>
  <c r="AJ33" i="25"/>
  <c r="AG30" i="25"/>
  <c r="AG31" i="25" s="1"/>
  <c r="AG32" i="25" s="1"/>
  <c r="AN26" i="25"/>
  <c r="AN28" i="25"/>
  <c r="AN29" i="25" s="1"/>
  <c r="AN27" i="25"/>
  <c r="AF30" i="25"/>
  <c r="AF31" i="25" s="1"/>
  <c r="AF32" i="25" s="1"/>
  <c r="AF34" i="25" s="1"/>
  <c r="AF35" i="25" s="1"/>
  <c r="AM25" i="25"/>
  <c r="AM26" i="25"/>
  <c r="AM27" i="25"/>
  <c r="AM28" i="25" s="1"/>
  <c r="AM29" i="25" s="1"/>
  <c r="AP28" i="25"/>
  <c r="AP29" i="25" s="1"/>
  <c r="AP26" i="25"/>
  <c r="AP27" i="25" s="1"/>
  <c r="AH30" i="25"/>
  <c r="AH31" i="25" s="1"/>
  <c r="AH32" i="25" s="1"/>
  <c r="AH34" i="25" s="1"/>
  <c r="AH35" i="25" s="1"/>
  <c r="AK30" i="25"/>
  <c r="AK31" i="25" s="1"/>
  <c r="AK32" i="25" s="1"/>
  <c r="AK34" i="25" s="1"/>
  <c r="AK35" i="25" s="1"/>
  <c r="AO26" i="25"/>
  <c r="AO27" i="25" s="1"/>
  <c r="AO28" i="25" s="1"/>
  <c r="AO29" i="25" s="1"/>
  <c r="AU26" i="25"/>
  <c r="AU27" i="25" s="1"/>
  <c r="AU28" i="25" s="1"/>
  <c r="AU29" i="25" s="1"/>
  <c r="AQ26" i="25"/>
  <c r="AQ27" i="25" s="1"/>
  <c r="AQ28" i="25" s="1"/>
  <c r="AQ29" i="25" s="1"/>
  <c r="AL30" i="25"/>
  <c r="AL31" i="25" s="1"/>
  <c r="AL32" i="25" s="1"/>
  <c r="AL34" i="25" s="1"/>
  <c r="AL35" i="25" s="1"/>
  <c r="AE30" i="25"/>
  <c r="AE31" i="25" s="1"/>
  <c r="AE32" i="25" s="1"/>
  <c r="AE34" i="25" s="1"/>
  <c r="AE35" i="25" s="1"/>
  <c r="AI30" i="25"/>
  <c r="AI31" i="25" s="1"/>
  <c r="AI32" i="25" s="1"/>
  <c r="AI34" i="25" s="1"/>
  <c r="AI35" i="25" s="1"/>
  <c r="AB33" i="25"/>
  <c r="AB36" i="25" s="1"/>
  <c r="AB6" i="25" s="1"/>
  <c r="AV26" i="25"/>
  <c r="AV27" i="25" s="1"/>
  <c r="AV28" i="25" s="1"/>
  <c r="AV29" i="25" s="1"/>
  <c r="AR30" i="25"/>
  <c r="AR31" i="25" s="1"/>
  <c r="AR32" i="25" s="1"/>
  <c r="AA33" i="25"/>
  <c r="AA36" i="25" s="1"/>
  <c r="AA6" i="25" s="1"/>
  <c r="AP25" i="25"/>
  <c r="AD36" i="25" l="1"/>
  <c r="AD6" i="25" s="1"/>
  <c r="AT28" i="25"/>
  <c r="AT29" i="25" s="1"/>
  <c r="AT25" i="25"/>
  <c r="AW26" i="25"/>
  <c r="AK33" i="25"/>
  <c r="AK36" i="25" s="1"/>
  <c r="AK6" i="25" s="1"/>
  <c r="AJ36" i="25"/>
  <c r="AJ6" i="25" s="1"/>
  <c r="AW27" i="25"/>
  <c r="AW28" i="25" s="1"/>
  <c r="AW29" i="25" s="1"/>
  <c r="AW30" i="25" s="1"/>
  <c r="AW31" i="25" s="1"/>
  <c r="AW32" i="25" s="1"/>
  <c r="AW34" i="25" s="1"/>
  <c r="AW35" i="25" s="1"/>
  <c r="Z36" i="25"/>
  <c r="Z6" i="25" s="1"/>
  <c r="AC33" i="25"/>
  <c r="AC36" i="25" s="1"/>
  <c r="AC6" i="25" s="1"/>
  <c r="AI33" i="25"/>
  <c r="AI36" i="25" s="1"/>
  <c r="AI6" i="25" s="1"/>
  <c r="AY24" i="25"/>
  <c r="AY25" i="25" s="1"/>
  <c r="BA26" i="25"/>
  <c r="BA27" i="25" s="1"/>
  <c r="BA28" i="25" s="1"/>
  <c r="BA29" i="25" s="1"/>
  <c r="AS26" i="25"/>
  <c r="AS27" i="25" s="1"/>
  <c r="AS28" i="25" s="1"/>
  <c r="AS29" i="25" s="1"/>
  <c r="AS30" i="25" s="1"/>
  <c r="AS31" i="25" s="1"/>
  <c r="AZ26" i="25"/>
  <c r="AZ27" i="25" s="1"/>
  <c r="AZ28" i="25" s="1"/>
  <c r="AZ29" i="25" s="1"/>
  <c r="BD26" i="25"/>
  <c r="BD27" i="25" s="1"/>
  <c r="BD28" i="25" s="1"/>
  <c r="BD29" i="25" s="1"/>
  <c r="BC26" i="25"/>
  <c r="BC27" i="25" s="1"/>
  <c r="BC28" i="25" s="1"/>
  <c r="BC29" i="25" s="1"/>
  <c r="BE25" i="25"/>
  <c r="BE26" i="25"/>
  <c r="BE27" i="25" s="1"/>
  <c r="BE28" i="25" s="1"/>
  <c r="BE29" i="25" s="1"/>
  <c r="BB26" i="25"/>
  <c r="BB27" i="25" s="1"/>
  <c r="BB28" i="25"/>
  <c r="BB29" i="25" s="1"/>
  <c r="BG24" i="25"/>
  <c r="BG25" i="25" s="1"/>
  <c r="BG5" i="25"/>
  <c r="BF26" i="25"/>
  <c r="BF27" i="25" s="1"/>
  <c r="BF28" i="25" s="1"/>
  <c r="BF29" i="25" s="1"/>
  <c r="AR34" i="25"/>
  <c r="AR35" i="25" s="1"/>
  <c r="AR33" i="25"/>
  <c r="AG34" i="25"/>
  <c r="AG35" i="25" s="1"/>
  <c r="AG33" i="25"/>
  <c r="AP30" i="25"/>
  <c r="AP31" i="25" s="1"/>
  <c r="AP32" i="25" s="1"/>
  <c r="AP34" i="25" s="1"/>
  <c r="AP35" i="25" s="1"/>
  <c r="AF33" i="25"/>
  <c r="AF36" i="25" s="1"/>
  <c r="AF6" i="25" s="1"/>
  <c r="AH33" i="25"/>
  <c r="AH36" i="25" s="1"/>
  <c r="AH6" i="25" s="1"/>
  <c r="AQ30" i="25"/>
  <c r="AQ31" i="25" s="1"/>
  <c r="AQ32" i="25" s="1"/>
  <c r="AQ34" i="25" s="1"/>
  <c r="AQ35" i="25" s="1"/>
  <c r="AT30" i="25"/>
  <c r="AT31" i="25" s="1"/>
  <c r="AT32" i="25" s="1"/>
  <c r="AU30" i="25"/>
  <c r="AU31" i="25" s="1"/>
  <c r="AU32" i="25" s="1"/>
  <c r="AU34" i="25" s="1"/>
  <c r="AU35" i="25" s="1"/>
  <c r="AE33" i="25"/>
  <c r="AE36" i="25" s="1"/>
  <c r="AE6" i="25" s="1"/>
  <c r="AM30" i="25"/>
  <c r="AM31" i="25" s="1"/>
  <c r="AM32" i="25" s="1"/>
  <c r="AM34" i="25" s="1"/>
  <c r="AM35" i="25" s="1"/>
  <c r="AL33" i="25"/>
  <c r="AL36" i="25" s="1"/>
  <c r="AL6" i="25" s="1"/>
  <c r="AV30" i="25"/>
  <c r="AV31" i="25" s="1"/>
  <c r="AV32" i="25" s="1"/>
  <c r="AN30" i="25"/>
  <c r="AN31" i="25" s="1"/>
  <c r="AN32" i="25" s="1"/>
  <c r="AN34" i="25" s="1"/>
  <c r="AN35" i="25" s="1"/>
  <c r="AX30" i="25"/>
  <c r="AX31" i="25" s="1"/>
  <c r="AX32" i="25" s="1"/>
  <c r="AO30" i="25"/>
  <c r="AO31" i="25" s="1"/>
  <c r="AG36" i="25" l="1"/>
  <c r="AG6" i="25" s="1"/>
  <c r="AR36" i="25"/>
  <c r="AR6" i="25" s="1"/>
  <c r="AX34" i="25"/>
  <c r="AX35" i="25" s="1"/>
  <c r="AX33" i="25"/>
  <c r="AX36" i="25"/>
  <c r="AX6" i="25" s="1"/>
  <c r="AY26" i="25"/>
  <c r="AY27" i="25" s="1"/>
  <c r="AY28" i="25"/>
  <c r="AY29" i="25" s="1"/>
  <c r="AV34" i="25"/>
  <c r="AV35" i="25" s="1"/>
  <c r="AV33" i="25"/>
  <c r="BG26" i="25"/>
  <c r="BG27" i="25" s="1"/>
  <c r="BG28" i="25" s="1"/>
  <c r="BG29" i="25" s="1"/>
  <c r="BE30" i="25"/>
  <c r="BE31" i="25" s="1"/>
  <c r="BE32" i="25" s="1"/>
  <c r="AZ30" i="25"/>
  <c r="AZ31" i="25" s="1"/>
  <c r="AZ32" i="25" s="1"/>
  <c r="AZ34" i="25" s="1"/>
  <c r="AZ35" i="25" s="1"/>
  <c r="BC30" i="25"/>
  <c r="BC31" i="25" s="1"/>
  <c r="BC32" i="25" s="1"/>
  <c r="BC34" i="25" s="1"/>
  <c r="BC35" i="25" s="1"/>
  <c r="AW33" i="25"/>
  <c r="AW36" i="25" s="1"/>
  <c r="AW6" i="25" s="1"/>
  <c r="BD30" i="25"/>
  <c r="BD31" i="25" s="1"/>
  <c r="BD32" i="25" s="1"/>
  <c r="BF30" i="25"/>
  <c r="BF31" i="25" s="1"/>
  <c r="BF32" i="25" s="1"/>
  <c r="BF34" i="25" s="1"/>
  <c r="BF35" i="25" s="1"/>
  <c r="BA30" i="25"/>
  <c r="BA31" i="25" s="1"/>
  <c r="BA32" i="25" s="1"/>
  <c r="BA34" i="25" s="1"/>
  <c r="BA35" i="25" s="1"/>
  <c r="AS32" i="25"/>
  <c r="AS34" i="25" s="1"/>
  <c r="AS35" i="25" s="1"/>
  <c r="BB30" i="25"/>
  <c r="BB31" i="25" s="1"/>
  <c r="BB32" i="25" s="1"/>
  <c r="BB34" i="25" s="1"/>
  <c r="BB35" i="25" s="1"/>
  <c r="AN33" i="25"/>
  <c r="AN36" i="25" s="1"/>
  <c r="AN6" i="25" s="1"/>
  <c r="AT34" i="25"/>
  <c r="AT35" i="25" s="1"/>
  <c r="AT33" i="25"/>
  <c r="AQ33" i="25"/>
  <c r="AQ36" i="25" s="1"/>
  <c r="AQ6" i="25" s="1"/>
  <c r="AY30" i="25"/>
  <c r="AY31" i="25" s="1"/>
  <c r="AP33" i="25"/>
  <c r="AP36" i="25" s="1"/>
  <c r="AP6" i="25" s="1"/>
  <c r="AM33" i="25"/>
  <c r="AM36" i="25" s="1"/>
  <c r="AM6" i="25" s="1"/>
  <c r="AO32" i="25"/>
  <c r="AO34" i="25" s="1"/>
  <c r="AO35" i="25" s="1"/>
  <c r="AU33" i="25"/>
  <c r="AU36" i="25" s="1"/>
  <c r="AU6" i="25" s="1"/>
  <c r="AT36" i="25" l="1"/>
  <c r="AT6" i="25" s="1"/>
  <c r="AV36" i="25"/>
  <c r="AV6" i="25" s="1"/>
  <c r="BA33" i="25"/>
  <c r="BA36" i="25" s="1"/>
  <c r="BA6" i="25" s="1"/>
  <c r="BF33" i="25"/>
  <c r="BF36" i="25" s="1"/>
  <c r="BF6" i="25" s="1"/>
  <c r="BD34" i="25"/>
  <c r="BD35" i="25" s="1"/>
  <c r="BD33" i="25"/>
  <c r="BE34" i="25"/>
  <c r="BE35" i="25" s="1"/>
  <c r="BE33" i="25"/>
  <c r="BC33" i="25"/>
  <c r="BC36" i="25" s="1"/>
  <c r="BC6" i="25" s="1"/>
  <c r="AY32" i="25"/>
  <c r="AY34" i="25" s="1"/>
  <c r="AY35" i="25" s="1"/>
  <c r="AZ33" i="25"/>
  <c r="AZ36" i="25" s="1"/>
  <c r="AZ6" i="25" s="1"/>
  <c r="BG30" i="25"/>
  <c r="BG31" i="25" s="1"/>
  <c r="BG32" i="25" s="1"/>
  <c r="BG34" i="25" s="1"/>
  <c r="BG35" i="25" s="1"/>
  <c r="BB33" i="25"/>
  <c r="BB36" i="25" s="1"/>
  <c r="BB6" i="25" s="1"/>
  <c r="AS33" i="25"/>
  <c r="AS36" i="25" s="1"/>
  <c r="AS6" i="25" s="1"/>
  <c r="AO33" i="25"/>
  <c r="AO36" i="25" s="1"/>
  <c r="AO6" i="25" s="1"/>
  <c r="BE36" i="25" l="1"/>
  <c r="BE6" i="25" s="1"/>
  <c r="BD36" i="25"/>
  <c r="BD6" i="25" s="1"/>
  <c r="BG33" i="25"/>
  <c r="BG36" i="25" s="1"/>
  <c r="BG6" i="25" s="1"/>
  <c r="AY33" i="25"/>
  <c r="AY36" i="25" s="1"/>
  <c r="AY6" i="25" s="1"/>
</calcChain>
</file>

<file path=xl/sharedStrings.xml><?xml version="1.0" encoding="utf-8"?>
<sst xmlns="http://schemas.openxmlformats.org/spreadsheetml/2006/main" count="1635" uniqueCount="764">
  <si>
    <t>p</t>
  </si>
  <si>
    <t>k</t>
  </si>
  <si>
    <t>T</t>
  </si>
  <si>
    <t>JDE</t>
  </si>
  <si>
    <t>E</t>
  </si>
  <si>
    <t>M</t>
  </si>
  <si>
    <t>M'</t>
  </si>
  <si>
    <t>F</t>
  </si>
  <si>
    <t>Ω</t>
  </si>
  <si>
    <t>Radians = Deg x pi/180</t>
  </si>
  <si>
    <t>Degrees = rad x 180/pi</t>
  </si>
  <si>
    <t>Pg</t>
  </si>
  <si>
    <t>Hr = hours</t>
  </si>
  <si>
    <t>Mi = minutes</t>
  </si>
  <si>
    <t>Sec = seconds</t>
  </si>
  <si>
    <t>mil = milliseconds</t>
  </si>
  <si>
    <t xml:space="preserve">    / 60.0) + minutes) / 60.0) + hours) / 24.0</t>
  </si>
  <si>
    <t xml:space="preserve">If M &lt; 3, </t>
  </si>
  <si>
    <t>Yr = year</t>
  </si>
  <si>
    <t>Mo = month</t>
  </si>
  <si>
    <t>Da = day</t>
  </si>
  <si>
    <t xml:space="preserve">    Yr-=1</t>
  </si>
  <si>
    <t xml:space="preserve">    Mo+=12</t>
  </si>
  <si>
    <t>A = Math.floor(Yr/100)</t>
  </si>
  <si>
    <t>B = 2 - A + Math.floor(A/4)</t>
  </si>
  <si>
    <t>if date &lt; 1582-10-01</t>
  </si>
  <si>
    <t xml:space="preserve">    + Da + Fr + B - 1524.5</t>
  </si>
  <si>
    <t>Fr = ((((((milli / 1000.0) + seconds)</t>
  </si>
  <si>
    <t>Yr</t>
  </si>
  <si>
    <t>Mo</t>
  </si>
  <si>
    <t>A</t>
  </si>
  <si>
    <t>B</t>
  </si>
  <si>
    <t>Moon's argument of latitude</t>
  </si>
  <si>
    <t>C</t>
  </si>
  <si>
    <t>D</t>
  </si>
  <si>
    <t>Day</t>
  </si>
  <si>
    <t>Month</t>
  </si>
  <si>
    <t>Year</t>
  </si>
  <si>
    <t>Hr</t>
  </si>
  <si>
    <t>Date</t>
  </si>
  <si>
    <t>full</t>
  </si>
  <si>
    <t>T = (JDE - 2451545) / 36525</t>
  </si>
  <si>
    <t>D2</t>
  </si>
  <si>
    <t>i</t>
  </si>
  <si>
    <t>d</t>
  </si>
  <si>
    <t>R</t>
  </si>
  <si>
    <t>L'</t>
  </si>
  <si>
    <t>unit is 0.0001"</t>
  </si>
  <si>
    <t>y = D+M+M'+F+Ω</t>
  </si>
  <si>
    <t>a</t>
  </si>
  <si>
    <t>b * T</t>
  </si>
  <si>
    <t xml:space="preserve"> Δψ = a+b sin(y)</t>
  </si>
  <si>
    <t>c</t>
  </si>
  <si>
    <t>d * T</t>
  </si>
  <si>
    <t xml:space="preserve"> Δε = c+d cos(y)</t>
  </si>
  <si>
    <t xml:space="preserve"> Δε</t>
  </si>
  <si>
    <t>D = 297.85036 + 445267.111480 * T    - 0.0019142 * T^2 + T^3 / 189474</t>
  </si>
  <si>
    <t>M = 357.52772 + 35999.050340 * T - 0.0001603 * T^2 - T^3 / 300000</t>
  </si>
  <si>
    <t>Mean anomaly of sun (earth)</t>
  </si>
  <si>
    <t>Mean anomaly of the moon</t>
  </si>
  <si>
    <t>M' = 134.96298 + 477198.867398 * T + 0.0086972 * T^2 + T^3 / 56250</t>
  </si>
  <si>
    <t>F = 93.27191 + 483202.017538 * T - 0.0036825 * T^2 + T^3 / 327270</t>
  </si>
  <si>
    <t>Ω = 125.04452 - 1934.136261 * T + 0.0020708 * T^2 + T^3 / 450000</t>
  </si>
  <si>
    <t>Longitude of ascending node of Moon's mean orbit</t>
  </si>
  <si>
    <t>L</t>
  </si>
  <si>
    <t>L = 280.4665 + 36000.7698 * T</t>
  </si>
  <si>
    <t>L' = 218.3165 + 481267.8813 * T</t>
  </si>
  <si>
    <t>mean longitude of Sun</t>
  </si>
  <si>
    <t>Mean longitude of Moon</t>
  </si>
  <si>
    <t xml:space="preserve"> Δψ = -17.20" sin Ω - - 1.32" sin 2L - 0.23" sin 2L' + 0.21" sin 2Ω</t>
  </si>
  <si>
    <t xml:space="preserve"> Δε = 9.20" cos Ω + 0.57" cos 2L + 0.10" cos 2L' - 0.09" cos 2Ω</t>
  </si>
  <si>
    <t>argument multiple of…</t>
  </si>
  <si>
    <t>coefficient of argument</t>
  </si>
  <si>
    <t>"/3600=deg</t>
  </si>
  <si>
    <t>α</t>
  </si>
  <si>
    <t>Ex</t>
  </si>
  <si>
    <t>22.a</t>
  </si>
  <si>
    <t>Equation</t>
  </si>
  <si>
    <t>Var</t>
  </si>
  <si>
    <t>Examples</t>
  </si>
  <si>
    <t>Func.</t>
  </si>
  <si>
    <t>Output</t>
  </si>
  <si>
    <t>7.a</t>
  </si>
  <si>
    <t>7.b</t>
  </si>
  <si>
    <t>Input:</t>
  </si>
  <si>
    <t>Date Parts</t>
  </si>
  <si>
    <t>Da</t>
  </si>
  <si>
    <t>Mi</t>
  </si>
  <si>
    <t>Sec</t>
  </si>
  <si>
    <t>mil</t>
  </si>
  <si>
    <t>Fr</t>
  </si>
  <si>
    <t>JD</t>
  </si>
  <si>
    <t>1600-01-01</t>
  </si>
  <si>
    <t>1600-12-31</t>
  </si>
  <si>
    <t>0837-04-10 07:12</t>
  </si>
  <si>
    <t>-0123-12-31</t>
  </si>
  <si>
    <t>-0122-01-01</t>
  </si>
  <si>
    <t>-1000-07-12 12:00</t>
  </si>
  <si>
    <t>-1000-02-29</t>
  </si>
  <si>
    <t>-4712-01-01 12:00</t>
  </si>
  <si>
    <t>7.c.2</t>
  </si>
  <si>
    <t>7.c.3</t>
  </si>
  <si>
    <t>7.c.4</t>
  </si>
  <si>
    <t>7.c.5</t>
  </si>
  <si>
    <t>7.c.6</t>
  </si>
  <si>
    <t>7.c.7</t>
  </si>
  <si>
    <t>7.c.8</t>
  </si>
  <si>
    <t>7.c.9</t>
  </si>
  <si>
    <t>7.c.10</t>
  </si>
  <si>
    <t>7.c.11</t>
  </si>
  <si>
    <t>7.c.12</t>
  </si>
  <si>
    <t>7.c.13</t>
  </si>
  <si>
    <t>7.c.14</t>
  </si>
  <si>
    <t>7.c.15</t>
  </si>
  <si>
    <t>7.c.16</t>
  </si>
  <si>
    <t>Expected value</t>
  </si>
  <si>
    <t>Y</t>
  </si>
  <si>
    <t>B1</t>
  </si>
  <si>
    <t xml:space="preserve">    B = 0, else B1</t>
  </si>
  <si>
    <t xml:space="preserve">JD = Math.floor(365.25 * (Y + 4716)) </t>
  </si>
  <si>
    <t xml:space="preserve">    + Math.floor(30.6001 * (M + 1))</t>
  </si>
  <si>
    <t>D = Da + Fr</t>
  </si>
  <si>
    <t>-1001-08-17 21:36</t>
  </si>
  <si>
    <t>Ch 7: Dates to Julian Days</t>
  </si>
  <si>
    <t>Ch 22: Nutation</t>
  </si>
  <si>
    <t>Julian centuries from Epoch J2000.0 (JDE 2451545.0)</t>
  </si>
  <si>
    <t>ε</t>
  </si>
  <si>
    <t>ε = ε0 + Δε</t>
  </si>
  <si>
    <t>δ</t>
  </si>
  <si>
    <t>47.a/48.a</t>
  </si>
  <si>
    <t>Δ</t>
  </si>
  <si>
    <t>δ0 = 8°41'47" = 8.6964°</t>
  </si>
  <si>
    <t>α0 = 1:22:37.9 = 20.6579°</t>
  </si>
  <si>
    <t>49.a</t>
  </si>
  <si>
    <t>49.b</t>
  </si>
  <si>
    <t>m</t>
  </si>
  <si>
    <t>year</t>
  </si>
  <si>
    <t>0333-01-27 12:00:00</t>
  </si>
  <si>
    <t>m-days</t>
  </si>
  <si>
    <t>Fix for dates before Excel min date</t>
  </si>
  <si>
    <t>ΔT = difference between JD and JDE, in seconds</t>
  </si>
  <si>
    <t>This can be approximated via:</t>
  </si>
  <si>
    <t>t = (year - 2000) / 100</t>
  </si>
  <si>
    <t>if year &lt; 948</t>
  </si>
  <si>
    <t>if year &gt; 947, &lt; 1601 OR year &gt; 2000</t>
  </si>
  <si>
    <t>if year between 2000 and 2100</t>
  </si>
  <si>
    <t>t</t>
  </si>
  <si>
    <t xml:space="preserve">    ΔT = 2177 + 497t + 44.1t^2</t>
  </si>
  <si>
    <t xml:space="preserve">    ΔT = 102 + 102t + 25.3t^2</t>
  </si>
  <si>
    <t xml:space="preserve">    ΔT = ΔT + 0.37 * (year - 2100)</t>
  </si>
  <si>
    <t xml:space="preserve"> ΔT</t>
  </si>
  <si>
    <t>Ch 10, Dynamical vs Universal Time</t>
  </si>
  <si>
    <t>Table 10.A, ΔT for given years</t>
  </si>
  <si>
    <t>ΔT</t>
  </si>
  <si>
    <t>ΔT = TD - UT in seconds</t>
  </si>
  <si>
    <t>p. 79</t>
  </si>
  <si>
    <t>JD + 1.5</t>
  </si>
  <si>
    <t>JD15</t>
  </si>
  <si>
    <t>JD15 % 7</t>
  </si>
  <si>
    <t>WD</t>
  </si>
  <si>
    <t>WD#</t>
  </si>
  <si>
    <t>Day of Year</t>
  </si>
  <si>
    <t>N = int((275 M) / 9) - K * int((M+9) / 12) + D - 30</t>
  </si>
  <si>
    <t>M = month #</t>
  </si>
  <si>
    <t>D = day of month</t>
  </si>
  <si>
    <t>K = 1 for leap, 2 for common year</t>
  </si>
  <si>
    <t>Leap Year?</t>
  </si>
  <si>
    <t>Julian:</t>
  </si>
  <si>
    <t>Gregorian:</t>
  </si>
  <si>
    <t xml:space="preserve">    else leap</t>
  </si>
  <si>
    <t>if year % 4 = 0, is Leap.</t>
  </si>
  <si>
    <t>Day of Week</t>
  </si>
  <si>
    <t>Is a leap year?</t>
  </si>
  <si>
    <t>If year % 4 = 0</t>
  </si>
  <si>
    <t xml:space="preserve">    if year %100 = 0</t>
  </si>
  <si>
    <t xml:space="preserve">        if year % 400 = 0, then Leap</t>
  </si>
  <si>
    <t xml:space="preserve">        else no leap</t>
  </si>
  <si>
    <t>K</t>
  </si>
  <si>
    <t>N</t>
  </si>
  <si>
    <t>Is leap?</t>
  </si>
  <si>
    <t>LY?</t>
  </si>
  <si>
    <t>7.f</t>
  </si>
  <si>
    <t>7.g</t>
  </si>
  <si>
    <t>In table span?</t>
  </si>
  <si>
    <t>if odd, then year before</t>
  </si>
  <si>
    <t>if odd, then year after</t>
  </si>
  <si>
    <t xml:space="preserve"> ΔT1</t>
  </si>
  <si>
    <t xml:space="preserve"> ΔT2</t>
  </si>
  <si>
    <t>Min table value</t>
  </si>
  <si>
    <t>Max table value</t>
  </si>
  <si>
    <t>10.a</t>
  </si>
  <si>
    <t>Universal Time</t>
  </si>
  <si>
    <t>UT</t>
  </si>
  <si>
    <t>time gap in seconds</t>
  </si>
  <si>
    <t>…in days</t>
  </si>
  <si>
    <t>x</t>
  </si>
  <si>
    <t>min</t>
  </si>
  <si>
    <t>hr</t>
  </si>
  <si>
    <t>JD +  ΔT</t>
  </si>
  <si>
    <t>Mean elongation of the Moon from Sun</t>
  </si>
  <si>
    <t>--need 9+ decimals</t>
  </si>
  <si>
    <t xml:space="preserve"> Δψ </t>
  </si>
  <si>
    <t>Ch 22 Nutation (Table 22.a, p 145-146</t>
  </si>
  <si>
    <t>Inputs:</t>
  </si>
  <si>
    <t>Table:</t>
  </si>
  <si>
    <t>To "</t>
  </si>
  <si>
    <t>Approximation</t>
  </si>
  <si>
    <t>22a</t>
  </si>
  <si>
    <t xml:space="preserve"> ε0</t>
  </si>
  <si>
    <t>mean obliquity of the ecliptic</t>
  </si>
  <si>
    <t xml:space="preserve"> ε0 = 23°26'21.448" - 4680.93" U - 1.55 U^2</t>
  </si>
  <si>
    <t>time in 10,000 Julian yrs from J2000.0.</t>
  </si>
  <si>
    <t>U = T/100</t>
  </si>
  <si>
    <t>U</t>
  </si>
  <si>
    <t xml:space="preserve">    + 1999.25 U^3 - 51.38 U^4</t>
  </si>
  <si>
    <t xml:space="preserve">    - 249.67 U^5 - 39.05 U^6</t>
  </si>
  <si>
    <t xml:space="preserve">    + 7.12 U^7 + 27.87 U^8</t>
  </si>
  <si>
    <t xml:space="preserve">    + 5.79 U^9 + 2.45 U^10</t>
  </si>
  <si>
    <t>d°</t>
  </si>
  <si>
    <t>m'</t>
  </si>
  <si>
    <t>s"</t>
  </si>
  <si>
    <t>dd</t>
  </si>
  <si>
    <t>dd = d + m/60 + s/3600</t>
  </si>
  <si>
    <t>int(dd)</t>
  </si>
  <si>
    <t>(dd - d - m/60) * 3600</t>
  </si>
  <si>
    <t>int((dd - d) *60)</t>
  </si>
  <si>
    <t xml:space="preserve"> ε0 = 23°26'21.448" - 46.815" T - 0.00059" T^2 + 0.001813" T^3</t>
  </si>
  <si>
    <t>error reaches 1" over 2000 yrs, but 10" over 4000 yrs</t>
  </si>
  <si>
    <t>accurate to 0.01" between AD 1000 - 3000. few seconds after 10,000.</t>
  </si>
  <si>
    <t>Only valid for -U between -1 and 1; 10,000 yrs either side of J2000.0.</t>
  </si>
  <si>
    <t xml:space="preserve"> ε0°</t>
  </si>
  <si>
    <t>22.2/22.3</t>
  </si>
  <si>
    <t xml:space="preserve">See table 22a. unit is 0.0001" </t>
  </si>
  <si>
    <t xml:space="preserve">True obcliquity of ecliptic </t>
  </si>
  <si>
    <t xml:space="preserve"> ε</t>
  </si>
  <si>
    <t>Line</t>
  </si>
  <si>
    <t>λ</t>
  </si>
  <si>
    <t>β</t>
  </si>
  <si>
    <t>l</t>
  </si>
  <si>
    <t>b</t>
  </si>
  <si>
    <t>H</t>
  </si>
  <si>
    <t>h</t>
  </si>
  <si>
    <t>Hrs</t>
  </si>
  <si>
    <t>int(dd/15)</t>
  </si>
  <si>
    <t>Mins</t>
  </si>
  <si>
    <t>Secs</t>
  </si>
  <si>
    <t>int(((dd/15) - hr) * 60)</t>
  </si>
  <si>
    <t>(((dd/15) - hr) * 60) - Min</t>
  </si>
  <si>
    <t>Convert Degress to  d, m s</t>
  </si>
  <si>
    <t>Convert Degrees to hr:mi:se.zzz</t>
  </si>
  <si>
    <t>Ch25: Solar Coordinates</t>
  </si>
  <si>
    <t>Radius vector R</t>
  </si>
  <si>
    <t>r</t>
  </si>
  <si>
    <t>time in Julian millennia</t>
  </si>
  <si>
    <t>Appendix III, Latitude (L0)</t>
  </si>
  <si>
    <t>L = ecliptical Longitude, B =Latitude, R for Radius (dist. To sun)</t>
  </si>
  <si>
    <t>τ</t>
  </si>
  <si>
    <t>τ = (JDE - 2451545.0) / 365250</t>
  </si>
  <si>
    <t>A cos (B + Cτ)</t>
  </si>
  <si>
    <t>B in radians</t>
  </si>
  <si>
    <t>C in radians</t>
  </si>
  <si>
    <t>A 10^-8 radians</t>
  </si>
  <si>
    <t>L1</t>
  </si>
  <si>
    <t>L0</t>
  </si>
  <si>
    <t>Σ [ A cos (B + Cτ) ]</t>
  </si>
  <si>
    <t>Appendix III, Latitude (L1)</t>
  </si>
  <si>
    <t>L2</t>
  </si>
  <si>
    <t>L3</t>
  </si>
  <si>
    <t>L4</t>
  </si>
  <si>
    <t>L5</t>
  </si>
  <si>
    <t>L = (L0 + L1 τ + L2 τ^2 + L3 τ^3 + L4 τ^4 + L5 τ^5) / 10^8</t>
  </si>
  <si>
    <t>B0</t>
  </si>
  <si>
    <t>Ecliptical Longitude L (in Radians)</t>
  </si>
  <si>
    <t>Latitude (in Radians)</t>
  </si>
  <si>
    <t>R0</t>
  </si>
  <si>
    <t>R1</t>
  </si>
  <si>
    <t>R2</t>
  </si>
  <si>
    <t>R3</t>
  </si>
  <si>
    <t>R4</t>
  </si>
  <si>
    <t>T = 10τ</t>
  </si>
  <si>
    <t>L' = L - 1.397° T - 0.00031° T^2</t>
  </si>
  <si>
    <t>Convert dynamical to FK5 system</t>
  </si>
  <si>
    <t>Radius Vector (Distance to Sun) in AU</t>
  </si>
  <si>
    <t>Appendix III, Latitude (L2)</t>
  </si>
  <si>
    <t>Appendix III, Latitude (L3)</t>
  </si>
  <si>
    <t>Appendix III, Latitude (L4)</t>
  </si>
  <si>
    <t>Appendix III, Latitude (L5)</t>
  </si>
  <si>
    <t>sum of factors from Table L0, below</t>
  </si>
  <si>
    <t>sum of factors from Table L1, below</t>
  </si>
  <si>
    <t>Appendix III, Longitude (B0)</t>
  </si>
  <si>
    <t>Appendix III, Longitude (B1)</t>
  </si>
  <si>
    <t>Appendix III, Vector (R0)</t>
  </si>
  <si>
    <t>Appendix III, Vector (R1)</t>
  </si>
  <si>
    <t>Appendix III, Vector (R2)</t>
  </si>
  <si>
    <t>Appendix III, Vector (R3)</t>
  </si>
  <si>
    <t>Appendix III, Vector (R4)</t>
  </si>
  <si>
    <t>B = (B0 +BL1 τ) / 10^8</t>
  </si>
  <si>
    <t>R = (R0 + R1 τ + R2 τ^2 + R3 τ^3 + R4 τ^4) / 10^8</t>
  </si>
  <si>
    <t>32.a</t>
  </si>
  <si>
    <t>z</t>
  </si>
  <si>
    <t>-0.007032169747</t>
  </si>
  <si>
    <t>25.a</t>
  </si>
  <si>
    <t>X</t>
  </si>
  <si>
    <t xml:space="preserve">1 AU = </t>
  </si>
  <si>
    <t>Km</t>
  </si>
  <si>
    <t xml:space="preserve">1 KM = </t>
  </si>
  <si>
    <t>AU</t>
  </si>
  <si>
    <t>geometric mean longitude of the Sun</t>
  </si>
  <si>
    <t>L0 = 280.46646° + 36000.76983° T + 0.0003032° * T^2</t>
  </si>
  <si>
    <t>mean anomaly of the Sun</t>
  </si>
  <si>
    <t>M = 357.52911° + 35999.05029° * T - 0.0001537° * T^3</t>
  </si>
  <si>
    <t>Eccentricity of Earth's orbit</t>
  </si>
  <si>
    <t>e = 0.016708634 - 0.000042037 T - 0.0000001267*T^2</t>
  </si>
  <si>
    <t>e</t>
  </si>
  <si>
    <t>Sun's equation of the center C</t>
  </si>
  <si>
    <t>C = (1.914602° - 0.004817° T - 0.000014° * T^2) sin M</t>
  </si>
  <si>
    <t xml:space="preserve">    + (0.019993° - 0.000101° *T) sin 2M</t>
  </si>
  <si>
    <t xml:space="preserve">    + 0.000289° sin 3M</t>
  </si>
  <si>
    <t>Θ = L0 + C</t>
  </si>
  <si>
    <t>Θ</t>
  </si>
  <si>
    <t xml:space="preserve">Sun's true anomaly </t>
  </si>
  <si>
    <t>v = M + C</t>
  </si>
  <si>
    <t>v</t>
  </si>
  <si>
    <t>Sun's radius vector</t>
  </si>
  <si>
    <t>R = (1.000001018 (1-e^2) ) / (1 + e cos v)</t>
  </si>
  <si>
    <t>Sun's true geometric mean longitude</t>
  </si>
  <si>
    <t>Ω = 125.04° - 1934.136° * T</t>
  </si>
  <si>
    <t>apparent longitude of the sun</t>
  </si>
  <si>
    <t>λ = Θ - 0.00569° - 0.00478° sin Ω</t>
  </si>
  <si>
    <t>Sun's right ascension</t>
  </si>
  <si>
    <t>tan α = (cos ε sin Θ) / cos Θ</t>
  </si>
  <si>
    <t>α = atan2 (cos Θ , (cos ε sin Θ) )</t>
  </si>
  <si>
    <t>Sun's declination</t>
  </si>
  <si>
    <t>Apparent ascension of Sun</t>
  </si>
  <si>
    <t>αa</t>
  </si>
  <si>
    <t>Apparent declination of sun</t>
  </si>
  <si>
    <t>δa</t>
  </si>
  <si>
    <t>(from 22.2)</t>
  </si>
  <si>
    <t>-7.78507 = 7d47'06"</t>
  </si>
  <si>
    <t>sin δ = sin ε0 sin Θ</t>
  </si>
  <si>
    <t>δ = asin( sin ε0 sin Θ )</t>
  </si>
  <si>
    <t>ε = ε0 + 0.00256° cos Ω)</t>
  </si>
  <si>
    <t>α = atan2 (cos λ , (cos ε sin λ) )</t>
  </si>
  <si>
    <t>δa = asin( sin ε sin λ )</t>
  </si>
  <si>
    <t>sec</t>
  </si>
  <si>
    <t>f</t>
  </si>
  <si>
    <t>g</t>
  </si>
  <si>
    <t>j</t>
  </si>
  <si>
    <t>new</t>
  </si>
  <si>
    <t>new+8</t>
  </si>
  <si>
    <t>new+9</t>
  </si>
  <si>
    <t>new+10</t>
  </si>
  <si>
    <t>1st q</t>
  </si>
  <si>
    <t>3 q</t>
  </si>
  <si>
    <t>new+11</t>
  </si>
  <si>
    <t>new+12</t>
  </si>
  <si>
    <t>new+13</t>
  </si>
  <si>
    <t>new+15</t>
  </si>
  <si>
    <t>new+14 full</t>
  </si>
  <si>
    <t>new+16</t>
  </si>
  <si>
    <t>new+17</t>
  </si>
  <si>
    <t>new+18</t>
  </si>
  <si>
    <t>new+19</t>
  </si>
  <si>
    <t>new+20</t>
  </si>
  <si>
    <t>new+21</t>
  </si>
  <si>
    <t>new+22 3rd</t>
  </si>
  <si>
    <t>Ch 8, Easter</t>
  </si>
  <si>
    <t>Gregorian</t>
  </si>
  <si>
    <t>year mod 19</t>
  </si>
  <si>
    <t>year / 100</t>
  </si>
  <si>
    <t>year mod 100</t>
  </si>
  <si>
    <t>b / 4</t>
  </si>
  <si>
    <t>b mod 4</t>
  </si>
  <si>
    <t>(b+8)/25</t>
  </si>
  <si>
    <t>(b - f + 1)/3</t>
  </si>
  <si>
    <t>(19a+b-d-g+15) mod 30</t>
  </si>
  <si>
    <t>c/4</t>
  </si>
  <si>
    <t>c mod 4</t>
  </si>
  <si>
    <t>(32+2e+2i-h-k) mod 7</t>
  </si>
  <si>
    <t>(a+11h+22l)/451</t>
  </si>
  <si>
    <t>(h+l-7m+114)/31</t>
  </si>
  <si>
    <t>(h+l-7m+114) mod 31</t>
  </si>
  <si>
    <t>month n</t>
  </si>
  <si>
    <t>p+1</t>
  </si>
  <si>
    <t>day</t>
  </si>
  <si>
    <t>Easter</t>
  </si>
  <si>
    <t>Julian</t>
  </si>
  <si>
    <t>year mod 4</t>
  </si>
  <si>
    <t>year mod 7</t>
  </si>
  <si>
    <t>(19c+15) mod 30</t>
  </si>
  <si>
    <t>(2a+4b-d+34) mod 7</t>
  </si>
  <si>
    <t>(d+e+114)/31</t>
  </si>
  <si>
    <t>(d+e+114) mod 31</t>
  </si>
  <si>
    <t>month f</t>
  </si>
  <si>
    <t>g+1</t>
  </si>
  <si>
    <t>Easter:</t>
  </si>
  <si>
    <t>7.e/8</t>
  </si>
  <si>
    <t>1/1/2000/8</t>
  </si>
  <si>
    <t>7.c.1/8</t>
  </si>
  <si>
    <t>8.a</t>
  </si>
  <si>
    <t>8.b</t>
  </si>
  <si>
    <t>8.c</t>
  </si>
  <si>
    <t>8.d</t>
  </si>
  <si>
    <t>1818-01-01</t>
  </si>
  <si>
    <t>1818-03-22</t>
  </si>
  <si>
    <t>Inputs</t>
  </si>
  <si>
    <t>Is Gregorian?</t>
  </si>
  <si>
    <t>Is G?</t>
  </si>
  <si>
    <t>if M&lt;3,X-1</t>
  </si>
  <si>
    <t>if M&lt;3, M+12</t>
  </si>
  <si>
    <t>int(X/100)</t>
  </si>
  <si>
    <t>2 - α + int(α / 4)</t>
  </si>
  <si>
    <t>int(365.25X)</t>
  </si>
  <si>
    <t xml:space="preserve">    + int(30.6001(M+1))</t>
  </si>
  <si>
    <t xml:space="preserve">    + D + 1722519 + β</t>
  </si>
  <si>
    <t>int((b - 122.1) / 365.25)</t>
  </si>
  <si>
    <t>int(365.25c)</t>
  </si>
  <si>
    <t>int((b-d)/30.6001)</t>
  </si>
  <si>
    <t>b - d - int(30.6001e)</t>
  </si>
  <si>
    <t>J day</t>
  </si>
  <si>
    <t>if e&lt;14, e-1</t>
  </si>
  <si>
    <t>if e&gt;13, e-13</t>
  </si>
  <si>
    <t>J month</t>
  </si>
  <si>
    <t>if m&gt;2, c-4716</t>
  </si>
  <si>
    <t xml:space="preserve">    else c-4715</t>
  </si>
  <si>
    <t>J yr</t>
  </si>
  <si>
    <t>c = int(yr/100)</t>
  </si>
  <si>
    <t>int((3C - 5)/4)</t>
  </si>
  <si>
    <t>S</t>
  </si>
  <si>
    <t>(12yr + 12) mod 19</t>
  </si>
  <si>
    <t>Yr mod 4</t>
  </si>
  <si>
    <t>Q</t>
  </si>
  <si>
    <t xml:space="preserve">    + 1.554241796621a</t>
  </si>
  <si>
    <t xml:space="preserve">    + 0.25b</t>
  </si>
  <si>
    <t xml:space="preserve">    - 0.003177794022Yr + S</t>
  </si>
  <si>
    <t>j0</t>
  </si>
  <si>
    <t>j0 mod 7</t>
  </si>
  <si>
    <t>int(Q) + 3Yr + 5b + 2 - S</t>
  </si>
  <si>
    <t>Q - int(Q)</t>
  </si>
  <si>
    <t>r0</t>
  </si>
  <si>
    <t>r1</t>
  </si>
  <si>
    <t>D0</t>
  </si>
  <si>
    <t xml:space="preserve"> int(Q) + 23</t>
  </si>
  <si>
    <t>D1</t>
  </si>
  <si>
    <t>int(Q) + 24</t>
  </si>
  <si>
    <t>int(Q) + 22</t>
  </si>
  <si>
    <t>if j=2, 4, 6 then D0</t>
  </si>
  <si>
    <t>if j=1,a&gt;6,r&gt;=r0 then D1</t>
  </si>
  <si>
    <t>if j=0,a&gt;11,r&gt;=r1 then D0</t>
  </si>
  <si>
    <t>else D2</t>
  </si>
  <si>
    <t>Get Pesach, Jewish Easter, always on 15 Nisan.</t>
  </si>
  <si>
    <t>Jewish year = Yr+3760</t>
  </si>
  <si>
    <t>Pesach Month</t>
  </si>
  <si>
    <t>if D&gt;31, april else march</t>
  </si>
  <si>
    <t>Pm</t>
  </si>
  <si>
    <t>Pesach Day</t>
  </si>
  <si>
    <t>if D&gt;31, D-31 else D</t>
  </si>
  <si>
    <t>Pd</t>
  </si>
  <si>
    <t>Pesach</t>
  </si>
  <si>
    <t>9.a</t>
  </si>
  <si>
    <t>1 Tishri</t>
  </si>
  <si>
    <t>Pesach + 163 days</t>
  </si>
  <si>
    <t>Year +1</t>
  </si>
  <si>
    <t>1 Tishri A+2 - 1 Tishri A+1</t>
  </si>
  <si>
    <t>Yd</t>
  </si>
  <si>
    <t>1 Tishri of next year</t>
  </si>
  <si>
    <t>Days in this year</t>
  </si>
  <si>
    <t>Pesach of year -2</t>
  </si>
  <si>
    <t>Year -1</t>
  </si>
  <si>
    <t>Year 02</t>
  </si>
  <si>
    <t>Pesach of year -1</t>
  </si>
  <si>
    <t>1 Tishri of G. Yr -1</t>
  </si>
  <si>
    <t>1 Tishri of G. Yr -2</t>
  </si>
  <si>
    <t>1 Tishri of Greg. yr -1</t>
  </si>
  <si>
    <t>1 Tishri of Greg. yr -2</t>
  </si>
  <si>
    <t>1 Tishri of G. Yr +1</t>
  </si>
  <si>
    <t>1 Tishri of Gregorian yr</t>
  </si>
  <si>
    <t>Pesach of year +1</t>
  </si>
  <si>
    <t>Upper</t>
  </si>
  <si>
    <t>Lower</t>
  </si>
  <si>
    <t>common year</t>
  </si>
  <si>
    <t>Deficient</t>
  </si>
  <si>
    <t>Regular</t>
  </si>
  <si>
    <t>Complete</t>
  </si>
  <si>
    <t>Embolimic Year</t>
  </si>
  <si>
    <t>Def.</t>
  </si>
  <si>
    <t>Reg.</t>
  </si>
  <si>
    <t>Comp.</t>
  </si>
  <si>
    <t>Tishri</t>
  </si>
  <si>
    <t>Heshvan</t>
  </si>
  <si>
    <t>Jewish Calendar, p 72</t>
  </si>
  <si>
    <t>Kislev</t>
  </si>
  <si>
    <t>Tevet</t>
  </si>
  <si>
    <t>Shevat</t>
  </si>
  <si>
    <t>Adar</t>
  </si>
  <si>
    <t>Veadar</t>
  </si>
  <si>
    <t>Nisan</t>
  </si>
  <si>
    <t>Iyar</t>
  </si>
  <si>
    <t>Sivan</t>
  </si>
  <si>
    <t>Tammuz</t>
  </si>
  <si>
    <t>Av</t>
  </si>
  <si>
    <t>Elul</t>
  </si>
  <si>
    <t>(sum)</t>
  </si>
  <si>
    <t>Month lookup</t>
  </si>
  <si>
    <t>- Days prev. months</t>
  </si>
  <si>
    <t>Month Day</t>
  </si>
  <si>
    <t>9 Tishrei 5718</t>
  </si>
  <si>
    <t>https://www.chabad.org/calendar/converter.asp?</t>
  </si>
  <si>
    <t>https://calcuworld.com/calendar-calculators/hebrew-calendar-converter/</t>
  </si>
  <si>
    <t>23 Teveth 5760</t>
  </si>
  <si>
    <t>13 Teveth 5759</t>
  </si>
  <si>
    <t>26 Teveth 5747</t>
  </si>
  <si>
    <t>22 Sivan 5747</t>
  </si>
  <si>
    <t>4 Tammuz 5748</t>
  </si>
  <si>
    <t>27 Shevat 5737</t>
  </si>
  <si>
    <t>view-source:https://calcuworld.com/calendar-calculators/hebrew-calendar-converter/</t>
  </si>
  <si>
    <t>XXX</t>
  </si>
  <si>
    <t>9 Nisan 5752</t>
  </si>
  <si>
    <t>8 Shevat 5748</t>
  </si>
  <si>
    <t>11 Nisan 5747</t>
  </si>
  <si>
    <t>Year Length</t>
  </si>
  <si>
    <t>Find the correct start of year. Find the correct length of year. Find month. Find days from previous months.</t>
  </si>
  <si>
    <t>Ch 9, Muslim Calendar</t>
  </si>
  <si>
    <t>Ch 9, Jewish Calendar</t>
  </si>
  <si>
    <t>if Yr &lt; 1583, 0. Else</t>
  </si>
  <si>
    <t xml:space="preserve">    int((3C - 5)/4)</t>
  </si>
  <si>
    <t>min date= 622 Jul 16</t>
  </si>
  <si>
    <t>0622-07-16</t>
  </si>
  <si>
    <t>Julian Days</t>
  </si>
  <si>
    <t>if x mod 4=0,1 else 2</t>
  </si>
  <si>
    <t>W</t>
  </si>
  <si>
    <t>Juilan Date:</t>
  </si>
  <si>
    <t>Convert to Julian date</t>
  </si>
  <si>
    <t>int(275M/9)-W</t>
  </si>
  <si>
    <t xml:space="preserve">    x Int((M+9)/12) + d - 30</t>
  </si>
  <si>
    <t>X - 623</t>
  </si>
  <si>
    <t>X (J. yr)</t>
  </si>
  <si>
    <t>M (J. month)</t>
  </si>
  <si>
    <t>D (J. day)</t>
  </si>
  <si>
    <t>int(A/4)</t>
  </si>
  <si>
    <t>A mod 4</t>
  </si>
  <si>
    <t>365.251C</t>
  </si>
  <si>
    <t>C1</t>
  </si>
  <si>
    <t>int(C1)</t>
  </si>
  <si>
    <t>C2</t>
  </si>
  <si>
    <t>if C1 - C2 &gt; .5, C2+1</t>
  </si>
  <si>
    <t>1461B + 170 + C2</t>
  </si>
  <si>
    <t>D'</t>
  </si>
  <si>
    <t>int(D'/10631)</t>
  </si>
  <si>
    <t>D' mod 10631</t>
  </si>
  <si>
    <t>int(R/354)</t>
  </si>
  <si>
    <t>J</t>
  </si>
  <si>
    <t>R mod 354</t>
  </si>
  <si>
    <t>int((11 J + 14) / 30</t>
  </si>
  <si>
    <t>o</t>
  </si>
  <si>
    <t>30 Q + J + 1</t>
  </si>
  <si>
    <t>K - o + N - 1</t>
  </si>
  <si>
    <t>JJ</t>
  </si>
  <si>
    <t>Day in Muslem yr</t>
  </si>
  <si>
    <t>Muslem year</t>
  </si>
  <si>
    <t>H mod 30</t>
  </si>
  <si>
    <t>CL</t>
  </si>
  <si>
    <t>(11 CL + 3) mod 30</t>
  </si>
  <si>
    <t>DL</t>
  </si>
  <si>
    <t>if DL&lt;19, JJ-354</t>
  </si>
  <si>
    <t>if DL&gt;18, JJ-355</t>
  </si>
  <si>
    <t>If JJ &gt; 354…</t>
  </si>
  <si>
    <t>H+1</t>
  </si>
  <si>
    <t>if JJ = 0, JJ=355, H--</t>
  </si>
  <si>
    <t>int((JJ - 1) / 29.5</t>
  </si>
  <si>
    <t>1+S</t>
  </si>
  <si>
    <t>int(JJ - 29.5 S)</t>
  </si>
  <si>
    <t>if JJ=355, m=12</t>
  </si>
  <si>
    <t>if JJ = 333, d=30</t>
  </si>
  <si>
    <t>month m</t>
  </si>
  <si>
    <t>day d</t>
  </si>
  <si>
    <t>yr H</t>
  </si>
  <si>
    <t>Muharram</t>
  </si>
  <si>
    <t>Safar</t>
  </si>
  <si>
    <t>Rabi'al-Awwal</t>
  </si>
  <si>
    <t>Rabi'ath-Thani</t>
  </si>
  <si>
    <t>Jumada l-Ula</t>
  </si>
  <si>
    <t>Jumada t-Tania</t>
  </si>
  <si>
    <t>Rajab</t>
  </si>
  <si>
    <t>Sha'ban</t>
  </si>
  <si>
    <t>Ramadan</t>
  </si>
  <si>
    <t>Shawwal</t>
  </si>
  <si>
    <t>Dhu l-Qa'da</t>
  </si>
  <si>
    <t>Dhu l-Hijja</t>
  </si>
  <si>
    <t>29 or 30</t>
  </si>
  <si>
    <t>Muslem months, p 73</t>
  </si>
  <si>
    <t>days</t>
  </si>
  <si>
    <t>Muslem Y-M-D</t>
  </si>
  <si>
    <t>Y-M-D</t>
  </si>
  <si>
    <t>Month Name</t>
  </si>
  <si>
    <t>Muslem d-mmm-y</t>
  </si>
  <si>
    <t>d-mmm-y</t>
  </si>
  <si>
    <t>Muslem to Gregorian/Julian</t>
  </si>
  <si>
    <t>Muslem Year</t>
  </si>
  <si>
    <t>Muslem Month</t>
  </si>
  <si>
    <t>Muslem Day</t>
  </si>
  <si>
    <t>D + int(29.5001(M - 1) + 0.99)</t>
  </si>
  <si>
    <t>int(H/30)</t>
  </si>
  <si>
    <t>int((11 R + 3)/30)</t>
  </si>
  <si>
    <t>404 Q + 354 R  +208 + A</t>
  </si>
  <si>
    <t>Q1</t>
  </si>
  <si>
    <t>int(W/1461)</t>
  </si>
  <si>
    <t>W mod 1461</t>
  </si>
  <si>
    <t>Q2</t>
  </si>
  <si>
    <t>621 + 4 * int(7 Q + Q1)</t>
  </si>
  <si>
    <t>G</t>
  </si>
  <si>
    <t>int(Q2/365.2422)</t>
  </si>
  <si>
    <t>int(365.2422 K)</t>
  </si>
  <si>
    <t>Q2 - E + N -1</t>
  </si>
  <si>
    <t>G + K</t>
  </si>
  <si>
    <t>if J&gt;365 &amp; X mod 4&gt;0, J-365</t>
  </si>
  <si>
    <t>if J&gt;366 &amp; X mod 4=0, J-366</t>
  </si>
  <si>
    <t>if J&gt;366 &amp; X mod 4=0, X+1</t>
  </si>
  <si>
    <t>if J&gt;365 &amp; X mod 4&gt;0, X+1</t>
  </si>
  <si>
    <t>J1</t>
  </si>
  <si>
    <t>X1</t>
  </si>
  <si>
    <t>J2</t>
  </si>
  <si>
    <t>X2</t>
  </si>
  <si>
    <t>Julian Year</t>
  </si>
  <si>
    <t>X+X1+X2</t>
  </si>
  <si>
    <t>Julian day of year</t>
  </si>
  <si>
    <t>J+J1+J2</t>
  </si>
  <si>
    <t>int(365.25(X - 1)) + 1721423+J</t>
  </si>
  <si>
    <t>int((JD - 1867216.25) / 36524.25)</t>
  </si>
  <si>
    <t>JD + 1 + α - int(α/4)</t>
  </si>
  <si>
    <t>if JD&lt;2299161, β=JD</t>
  </si>
  <si>
    <t>β+1524</t>
  </si>
  <si>
    <t>int((b - 122.1)/365.25)</t>
  </si>
  <si>
    <t>int(365.25 c)</t>
  </si>
  <si>
    <t>int((b - d) / 30.6001)</t>
  </si>
  <si>
    <t>b - d - int(30.6001 e)</t>
  </si>
  <si>
    <t>month</t>
  </si>
  <si>
    <t>if m&gt;2,c-4716</t>
  </si>
  <si>
    <t>if m&lt;3, c-4715</t>
  </si>
  <si>
    <t>Std Date</t>
  </si>
  <si>
    <t>date</t>
  </si>
  <si>
    <t>JD:</t>
  </si>
  <si>
    <t>Muslem Date:</t>
  </si>
  <si>
    <t>Back to Std:</t>
  </si>
  <si>
    <t>9.b</t>
  </si>
  <si>
    <t>Muslim date 1-1-1</t>
  </si>
  <si>
    <t>1 Tishri 5751</t>
  </si>
  <si>
    <t>Gregorian Epoch</t>
  </si>
  <si>
    <t>0001-01-03</t>
  </si>
  <si>
    <t>Mon</t>
  </si>
  <si>
    <t>yr mod 4</t>
  </si>
  <si>
    <t>yr mod 100</t>
  </si>
  <si>
    <t>yr mod 400</t>
  </si>
  <si>
    <t>y0</t>
  </si>
  <si>
    <t>y1</t>
  </si>
  <si>
    <t>y2</t>
  </si>
  <si>
    <t>Is Leap Year?</t>
  </si>
  <si>
    <t>ly</t>
  </si>
  <si>
    <t>If mon &lt; 3 then 0</t>
  </si>
  <si>
    <t>ly1</t>
  </si>
  <si>
    <t>ly0</t>
  </si>
  <si>
    <t xml:space="preserve">    else if ly0 =1 then -1 else -2</t>
  </si>
  <si>
    <t>JD0</t>
  </si>
  <si>
    <t>Frac</t>
  </si>
  <si>
    <t xml:space="preserve">(JD0 - 1)  +  365 * (Yr -1)  +  int((Yr - 1) / 4)  </t>
  </si>
  <si>
    <t xml:space="preserve">    -  int((Yr - 1) / 100)  +  int((Yr - 1) / 400) </t>
  </si>
  <si>
    <t xml:space="preserve">    + int( ( ( (367 * Mon) - 362) / 12) + ly1) + Day + Frac</t>
  </si>
  <si>
    <t>wjd</t>
  </si>
  <si>
    <t>int(JD - .5) + .5</t>
  </si>
  <si>
    <t>wjd - JD0</t>
  </si>
  <si>
    <t>depoch</t>
  </si>
  <si>
    <t>int(depoch / 146097</t>
  </si>
  <si>
    <t>quadricent</t>
  </si>
  <si>
    <t>depoch mod 146097</t>
  </si>
  <si>
    <t>dqc</t>
  </si>
  <si>
    <t>int(dqc / 36524)</t>
  </si>
  <si>
    <t>cent</t>
  </si>
  <si>
    <t>dqc mod 36524</t>
  </si>
  <si>
    <t>dcent</t>
  </si>
  <si>
    <t>int(dcent/ 1461)</t>
  </si>
  <si>
    <t>quad</t>
  </si>
  <si>
    <t>dcent mod 1461</t>
  </si>
  <si>
    <t>dquad</t>
  </si>
  <si>
    <t>yindex</t>
  </si>
  <si>
    <t>int(dquad/365)</t>
  </si>
  <si>
    <t>quadricent  * 400 + cent * 100 + quad * 4 + yindex</t>
  </si>
  <si>
    <t>yr</t>
  </si>
  <si>
    <t>if cent &lt;&gt; 4 and yindex &lt;&gt; 4, yr++</t>
  </si>
  <si>
    <t>yearday</t>
  </si>
  <si>
    <t>wjd - JD(yr, 1, 1)</t>
  </si>
  <si>
    <t>leapadj</t>
  </si>
  <si>
    <t>if wjd &lt; JD(yr,3,1), then 0</t>
  </si>
  <si>
    <t xml:space="preserve">   else if leap yr then 1 else 2</t>
  </si>
  <si>
    <t>month = int((((yearday + leapadj) * 12) + 373) / 367)</t>
  </si>
  <si>
    <t>wjd - JD(yr, month, 1) + 1</t>
  </si>
  <si>
    <t>JD(Yr, 1, 1)</t>
  </si>
  <si>
    <t>JD(yr, 3, 1)</t>
  </si>
  <si>
    <t>ly?</t>
  </si>
  <si>
    <t>Leap yr? then m-2</t>
  </si>
  <si>
    <t>JDy31</t>
  </si>
  <si>
    <t>JDy11</t>
  </si>
  <si>
    <t>if m&lt;3 then 0, else if ly, then -1 else -2</t>
  </si>
  <si>
    <t>JD(Yr, Mo, 1)</t>
  </si>
  <si>
    <t>JDym1</t>
  </si>
  <si>
    <t>(jd-.5) - int(JD - .5)</t>
  </si>
  <si>
    <t>frac</t>
  </si>
  <si>
    <t>int(JD+.5)</t>
  </si>
  <si>
    <t>Z</t>
  </si>
  <si>
    <t>(JD+.5) - Z</t>
  </si>
  <si>
    <t xml:space="preserve">    int((Z - 1867216.25) / 36524.25)</t>
  </si>
  <si>
    <t xml:space="preserve">    Z + 1 + α - int(α/4)</t>
  </si>
  <si>
    <t>if Z &lt; 2299161, Z else a</t>
  </si>
  <si>
    <t>A+1524</t>
  </si>
  <si>
    <t>int((B - 122.1)/365.25)</t>
  </si>
  <si>
    <t>int(365.25 C)</t>
  </si>
  <si>
    <t>int((B - D) / 30.6001)</t>
  </si>
  <si>
    <t>B - D - int(30.6001 E) + F</t>
  </si>
  <si>
    <t>dm</t>
  </si>
  <si>
    <t>if E&lt;14 then E-1 else E-13</t>
  </si>
  <si>
    <t>mon</t>
  </si>
  <si>
    <t>if mon&gt;2 then C-4716 else C-4715</t>
  </si>
  <si>
    <t>ERROR:</t>
  </si>
  <si>
    <t>Err (ms)</t>
  </si>
  <si>
    <t>Original Date - JD-To-Date, in milliseconds</t>
  </si>
  <si>
    <t>Muslem Calendar:</t>
  </si>
  <si>
    <t>Ch 27: Equinoxes &amp; Solstices</t>
  </si>
  <si>
    <t>March</t>
  </si>
  <si>
    <t>June</t>
  </si>
  <si>
    <t>September</t>
  </si>
  <si>
    <t>December</t>
  </si>
  <si>
    <t>A + B Y + C Y^2 + D Y^3 + E Y^4</t>
  </si>
  <si>
    <t>JDE0</t>
  </si>
  <si>
    <t>Table 27.A, p.178 for years -1000 to 1000</t>
  </si>
  <si>
    <t>Table 27.B, p.178 for years 1000 to 3000</t>
  </si>
  <si>
    <t>Table 27.C, p. 179</t>
  </si>
  <si>
    <t>S = Σ [ A cos(B° + C° T) ]</t>
  </si>
  <si>
    <t>(JDE0 - 2451545.0) / 36525</t>
  </si>
  <si>
    <t>35999.373° T - 2.47°</t>
  </si>
  <si>
    <t>Δλ</t>
  </si>
  <si>
    <t>1 + 0.0334 cos W + 0.0007 cos 2 W</t>
  </si>
  <si>
    <t>Sx</t>
  </si>
  <si>
    <t>s</t>
  </si>
  <si>
    <t>Table 27.C</t>
  </si>
  <si>
    <t>JDE0 + ((0.00001*S) / Δλ)</t>
  </si>
  <si>
    <t>27.a</t>
  </si>
  <si>
    <t>Yr/1000 or (Yr-2000)/1000</t>
  </si>
  <si>
    <t xml:space="preserve"> Σ [ A cos(B° + C° T) ]</t>
  </si>
  <si>
    <t>Table 27.A / 27.B for Mar</t>
  </si>
  <si>
    <t>Table 27.A / 27.B for Jun</t>
  </si>
  <si>
    <t>Table 27.A / 27.B for Sep</t>
  </si>
  <si>
    <t>Table 27.A / 27.B for Dec</t>
  </si>
  <si>
    <t>27.A</t>
  </si>
  <si>
    <t>27.B</t>
  </si>
  <si>
    <t>27.C</t>
  </si>
  <si>
    <t>June: '62-Jun-21 21:25:08</t>
  </si>
  <si>
    <t>FK5 corr 25.9</t>
  </si>
  <si>
    <t>25.10</t>
  </si>
  <si>
    <t>27.b.1</t>
  </si>
  <si>
    <t>Conversion to FK5</t>
  </si>
  <si>
    <t>λ'</t>
  </si>
  <si>
    <t>ΔΘ</t>
  </si>
  <si>
    <t>Θ - 1.397° T - 0.00031° T^2</t>
  </si>
  <si>
    <t>-0.9033"</t>
  </si>
  <si>
    <t>0.03916" (cos λ' - sin λ')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</si>
</sst>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_(* #,##0.0000_);_(* \(#,##0.0000\);_(* &quot;-&quot;??_);_(@_)"/>
    <numFmt numFmtId="165" formatCode="_(* #,##0.000000_);_(* \(#,##0.000000\);_(* &quot;-&quot;??_);_(@_)"/>
    <numFmt numFmtId="166" formatCode="0.000"/>
    <numFmt numFmtId="167" formatCode="0.0000"/>
    <numFmt numFmtId="168" formatCode="0.000000"/>
    <numFmt numFmtId="169" formatCode="0.0000000"/>
    <numFmt numFmtId="170" formatCode="0.00000000"/>
    <numFmt numFmtId="171" formatCode="0.000000000"/>
    <numFmt numFmtId="172" formatCode="yyyy\-mm\-dd\ hh:mm:ss"/>
    <numFmt numFmtId="174" formatCode="0.00000"/>
    <numFmt numFmtId="175" formatCode="0.0000000000"/>
    <numFmt numFmtId="176" formatCode="0.00000000000"/>
    <numFmt numFmtId="177" formatCode="0.000000000000"/>
    <numFmt numFmtId="178" formatCode="0.0000000000000"/>
    <numFmt numFmtId="179" formatCode="0.0"/>
    <numFmt numFmtId="182" formatCode="yyyy\-mm\-dd\ hh:mm:ss\,\ ddd"/>
    <numFmt numFmtId="184" formatCode="0.0000000000000000000"/>
    <numFmt numFmtId="185" formatCode="yyyy\-mm\-dd"/>
    <numFmt numFmtId="187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9">
    <xf numFmtId="0" fontId="0" fillId="0" borderId="0" xfId="0"/>
    <xf numFmtId="43" fontId="0" fillId="0" borderId="0" xfId="0" applyNumberFormat="1"/>
    <xf numFmtId="164" fontId="0" fillId="0" borderId="0" xfId="0" applyNumberFormat="1"/>
    <xf numFmtId="43" fontId="4" fillId="0" borderId="0" xfId="0" applyNumberFormat="1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  <xf numFmtId="167" fontId="0" fillId="0" borderId="0" xfId="0" applyNumberFormat="1"/>
    <xf numFmtId="166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2" fillId="0" borderId="0" xfId="0" applyFont="1" applyAlignment="1">
      <alignment horizontal="center"/>
    </xf>
    <xf numFmtId="170" fontId="0" fillId="0" borderId="0" xfId="0" applyNumberFormat="1" applyAlignment="1">
      <alignment horizontal="left"/>
    </xf>
    <xf numFmtId="172" fontId="0" fillId="0" borderId="0" xfId="0" applyNumberFormat="1"/>
    <xf numFmtId="0" fontId="4" fillId="0" borderId="0" xfId="0" applyFont="1"/>
    <xf numFmtId="164" fontId="4" fillId="0" borderId="0" xfId="1" applyNumberFormat="1" applyFont="1" applyAlignment="1">
      <alignment horizontal="right"/>
    </xf>
    <xf numFmtId="165" fontId="4" fillId="0" borderId="0" xfId="0" applyNumberFormat="1" applyFont="1"/>
    <xf numFmtId="172" fontId="2" fillId="0" borderId="0" xfId="0" applyNumberFormat="1" applyFont="1"/>
    <xf numFmtId="166" fontId="4" fillId="0" borderId="0" xfId="0" applyNumberFormat="1" applyFont="1"/>
    <xf numFmtId="22" fontId="0" fillId="0" borderId="0" xfId="0" applyNumberFormat="1"/>
    <xf numFmtId="0" fontId="0" fillId="0" borderId="2" xfId="0" applyBorder="1"/>
    <xf numFmtId="166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right"/>
    </xf>
    <xf numFmtId="0" fontId="0" fillId="3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/>
    <xf numFmtId="0" fontId="0" fillId="5" borderId="0" xfId="0" applyFill="1"/>
    <xf numFmtId="0" fontId="2" fillId="0" borderId="0" xfId="0" applyFont="1" applyAlignment="1">
      <alignment horizontal="left"/>
    </xf>
    <xf numFmtId="0" fontId="2" fillId="6" borderId="2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172" fontId="0" fillId="5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16" fontId="0" fillId="0" borderId="0" xfId="0" applyNumberFormat="1"/>
    <xf numFmtId="172" fontId="0" fillId="0" borderId="0" xfId="0" quotePrefix="1" applyNumberFormat="1"/>
    <xf numFmtId="166" fontId="0" fillId="0" borderId="0" xfId="1" applyNumberFormat="1" applyFont="1"/>
    <xf numFmtId="172" fontId="0" fillId="5" borderId="0" xfId="0" quotePrefix="1" applyNumberFormat="1" applyFill="1" applyAlignment="1">
      <alignment horizontal="center"/>
    </xf>
    <xf numFmtId="0" fontId="2" fillId="0" borderId="2" xfId="0" applyFont="1" applyBorder="1" applyAlignment="1">
      <alignment horizontal="center"/>
    </xf>
    <xf numFmtId="172" fontId="0" fillId="6" borderId="2" xfId="0" applyNumberFormat="1" applyFill="1" applyBorder="1" applyAlignment="1">
      <alignment horizontal="center"/>
    </xf>
    <xf numFmtId="175" fontId="0" fillId="7" borderId="3" xfId="0" applyNumberFormat="1" applyFill="1" applyBorder="1"/>
    <xf numFmtId="166" fontId="0" fillId="8" borderId="2" xfId="0" applyNumberFormat="1" applyFill="1" applyBorder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166" fontId="0" fillId="8" borderId="0" xfId="0" applyNumberFormat="1" applyFill="1"/>
    <xf numFmtId="0" fontId="0" fillId="0" borderId="0" xfId="0" applyAlignment="1">
      <alignment horizontal="right"/>
    </xf>
    <xf numFmtId="179" fontId="0" fillId="0" borderId="0" xfId="0" applyNumberFormat="1"/>
    <xf numFmtId="1" fontId="0" fillId="0" borderId="0" xfId="0" applyNumberFormat="1"/>
    <xf numFmtId="167" fontId="2" fillId="0" borderId="0" xfId="0" applyNumberFormat="1" applyFont="1"/>
    <xf numFmtId="0" fontId="0" fillId="8" borderId="0" xfId="0" applyFill="1"/>
    <xf numFmtId="0" fontId="0" fillId="8" borderId="2" xfId="0" applyFill="1" applyBorder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7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indent="1"/>
    </xf>
    <xf numFmtId="179" fontId="4" fillId="0" borderId="0" xfId="0" applyNumberFormat="1" applyFont="1"/>
    <xf numFmtId="172" fontId="0" fillId="3" borderId="4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5" fontId="2" fillId="0" borderId="0" xfId="0" applyNumberFormat="1" applyFont="1"/>
    <xf numFmtId="0" fontId="0" fillId="7" borderId="3" xfId="0" applyFill="1" applyBorder="1" applyAlignment="1">
      <alignment horizontal="right" indent="1"/>
    </xf>
    <xf numFmtId="0" fontId="0" fillId="7" borderId="3" xfId="0" applyFill="1" applyBorder="1" applyAlignment="1">
      <alignment horizontal="center"/>
    </xf>
    <xf numFmtId="43" fontId="0" fillId="7" borderId="3" xfId="0" applyNumberFormat="1" applyFill="1" applyBorder="1"/>
    <xf numFmtId="166" fontId="2" fillId="0" borderId="0" xfId="1" applyNumberFormat="1" applyFont="1"/>
    <xf numFmtId="174" fontId="0" fillId="9" borderId="0" xfId="0" applyNumberFormat="1" applyFill="1"/>
    <xf numFmtId="0" fontId="0" fillId="9" borderId="0" xfId="0" applyFill="1"/>
    <xf numFmtId="0" fontId="0" fillId="0" borderId="9" xfId="0" applyBorder="1"/>
    <xf numFmtId="0" fontId="0" fillId="0" borderId="8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79" fontId="2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182" fontId="2" fillId="6" borderId="2" xfId="0" applyNumberFormat="1" applyFont="1" applyFill="1" applyBorder="1" applyAlignment="1">
      <alignment horizontal="right"/>
    </xf>
    <xf numFmtId="182" fontId="2" fillId="6" borderId="2" xfId="0" applyNumberFormat="1" applyFont="1" applyFill="1" applyBorder="1" applyAlignment="1">
      <alignment horizontal="center"/>
    </xf>
    <xf numFmtId="182" fontId="0" fillId="6" borderId="2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178" fontId="2" fillId="0" borderId="0" xfId="0" applyNumberFormat="1" applyFont="1"/>
    <xf numFmtId="0" fontId="2" fillId="5" borderId="0" xfId="0" applyFont="1" applyFill="1"/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0" fontId="0" fillId="2" borderId="0" xfId="0" applyFill="1"/>
    <xf numFmtId="0" fontId="10" fillId="0" borderId="0" xfId="0" applyFont="1"/>
    <xf numFmtId="166" fontId="0" fillId="6" borderId="0" xfId="0" applyNumberFormat="1" applyFill="1"/>
    <xf numFmtId="171" fontId="0" fillId="6" borderId="0" xfId="0" applyNumberFormat="1" applyFill="1" applyAlignment="1">
      <alignment horizontal="right"/>
    </xf>
    <xf numFmtId="167" fontId="0" fillId="6" borderId="0" xfId="0" applyNumberFormat="1" applyFill="1" applyAlignment="1">
      <alignment horizontal="right"/>
    </xf>
    <xf numFmtId="167" fontId="0" fillId="6" borderId="0" xfId="0" applyNumberFormat="1" applyFill="1"/>
    <xf numFmtId="167" fontId="0" fillId="6" borderId="2" xfId="0" applyNumberFormat="1" applyFill="1" applyBorder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69" fontId="0" fillId="3" borderId="0" xfId="0" applyNumberFormat="1" applyFill="1"/>
    <xf numFmtId="166" fontId="2" fillId="8" borderId="2" xfId="0" applyNumberFormat="1" applyFont="1" applyFill="1" applyBorder="1"/>
    <xf numFmtId="177" fontId="2" fillId="7" borderId="3" xfId="0" applyNumberFormat="1" applyFont="1" applyFill="1" applyBorder="1"/>
    <xf numFmtId="167" fontId="2" fillId="0" borderId="0" xfId="0" applyNumberFormat="1" applyFont="1" applyAlignment="1">
      <alignment horizontal="right"/>
    </xf>
    <xf numFmtId="167" fontId="9" fillId="0" borderId="0" xfId="0" applyNumberFormat="1" applyFont="1"/>
    <xf numFmtId="0" fontId="10" fillId="6" borderId="0" xfId="0" applyFont="1" applyFill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/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/>
    </xf>
    <xf numFmtId="167" fontId="7" fillId="0" borderId="0" xfId="0" applyNumberFormat="1" applyFont="1"/>
    <xf numFmtId="174" fontId="6" fillId="0" borderId="0" xfId="0" applyNumberFormat="1" applyFont="1"/>
    <xf numFmtId="167" fontId="0" fillId="8" borderId="0" xfId="0" applyNumberFormat="1" applyFill="1"/>
    <xf numFmtId="0" fontId="0" fillId="6" borderId="0" xfId="0" applyFill="1"/>
    <xf numFmtId="167" fontId="0" fillId="10" borderId="0" xfId="0" applyNumberFormat="1" applyFill="1"/>
    <xf numFmtId="167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2" fillId="0" borderId="0" xfId="0" quotePrefix="1" applyFont="1" applyAlignment="1">
      <alignment horizontal="center"/>
    </xf>
    <xf numFmtId="0" fontId="0" fillId="10" borderId="0" xfId="0" applyFill="1"/>
    <xf numFmtId="170" fontId="0" fillId="10" borderId="0" xfId="0" applyNumberFormat="1" applyFill="1"/>
    <xf numFmtId="0" fontId="0" fillId="9" borderId="0" xfId="0" quotePrefix="1" applyFill="1" applyAlignment="1">
      <alignment horizontal="right"/>
    </xf>
    <xf numFmtId="170" fontId="0" fillId="0" borderId="1" xfId="0" applyNumberFormat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170" fontId="0" fillId="0" borderId="16" xfId="0" applyNumberFormat="1" applyBorder="1"/>
    <xf numFmtId="0" fontId="0" fillId="0" borderId="17" xfId="0" applyBorder="1"/>
    <xf numFmtId="43" fontId="0" fillId="5" borderId="0" xfId="0" applyNumberFormat="1" applyFill="1"/>
    <xf numFmtId="168" fontId="2" fillId="5" borderId="0" xfId="0" applyNumberFormat="1" applyFont="1" applyFill="1"/>
    <xf numFmtId="0" fontId="2" fillId="0" borderId="9" xfId="0" applyFont="1" applyBorder="1" applyAlignment="1">
      <alignment horizontal="center"/>
    </xf>
    <xf numFmtId="0" fontId="0" fillId="0" borderId="15" xfId="0" applyBorder="1"/>
    <xf numFmtId="0" fontId="0" fillId="8" borderId="0" xfId="0" applyFill="1" applyAlignment="1">
      <alignment horizontal="center"/>
    </xf>
    <xf numFmtId="168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0" fillId="9" borderId="0" xfId="0" applyFill="1" applyAlignment="1">
      <alignment horizontal="center"/>
    </xf>
    <xf numFmtId="184" fontId="0" fillId="0" borderId="0" xfId="0" applyNumberFormat="1"/>
    <xf numFmtId="171" fontId="0" fillId="9" borderId="0" xfId="0" applyNumberFormat="1" applyFill="1"/>
    <xf numFmtId="166" fontId="4" fillId="4" borderId="0" xfId="0" applyNumberFormat="1" applyFont="1" applyFill="1"/>
    <xf numFmtId="0" fontId="4" fillId="4" borderId="0" xfId="0" applyFont="1" applyFill="1"/>
    <xf numFmtId="0" fontId="0" fillId="11" borderId="0" xfId="0" applyFill="1" applyAlignment="1">
      <alignment horizontal="right"/>
    </xf>
    <xf numFmtId="0" fontId="10" fillId="13" borderId="0" xfId="0" applyFont="1" applyFill="1" applyAlignment="1">
      <alignment horizontal="center"/>
    </xf>
    <xf numFmtId="0" fontId="2" fillId="13" borderId="0" xfId="0" applyFont="1" applyFill="1" applyAlignment="1">
      <alignment horizontal="right"/>
    </xf>
    <xf numFmtId="0" fontId="2" fillId="13" borderId="0" xfId="0" applyFont="1" applyFill="1" applyAlignment="1">
      <alignment horizontal="center"/>
    </xf>
    <xf numFmtId="175" fontId="0" fillId="9" borderId="0" xfId="0" applyNumberFormat="1" applyFill="1"/>
    <xf numFmtId="0" fontId="0" fillId="9" borderId="0" xfId="0" applyFill="1" applyAlignment="1">
      <alignment horizontal="right"/>
    </xf>
    <xf numFmtId="169" fontId="0" fillId="9" borderId="0" xfId="0" applyNumberFormat="1" applyFill="1" applyAlignment="1">
      <alignment horizontal="right"/>
    </xf>
    <xf numFmtId="174" fontId="2" fillId="0" borderId="0" xfId="0" applyNumberFormat="1" applyFont="1" applyAlignment="1">
      <alignment horizontal="right"/>
    </xf>
    <xf numFmtId="0" fontId="2" fillId="11" borderId="0" xfId="0" applyFont="1" applyFill="1" applyAlignment="1">
      <alignment horizontal="right"/>
    </xf>
    <xf numFmtId="168" fontId="2" fillId="0" borderId="0" xfId="0" applyNumberFormat="1" applyFont="1" applyAlignment="1">
      <alignment horizontal="right"/>
    </xf>
    <xf numFmtId="169" fontId="2" fillId="8" borderId="0" xfId="0" applyNumberFormat="1" applyFont="1" applyFill="1"/>
    <xf numFmtId="0" fontId="0" fillId="9" borderId="0" xfId="0" quotePrefix="1" applyFill="1" applyAlignment="1">
      <alignment horizontal="left"/>
    </xf>
    <xf numFmtId="170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70" fontId="0" fillId="5" borderId="0" xfId="0" applyNumberFormat="1" applyFill="1" applyAlignment="1">
      <alignment horizontal="right"/>
    </xf>
    <xf numFmtId="170" fontId="2" fillId="5" borderId="0" xfId="0" applyNumberFormat="1" applyFont="1" applyFill="1" applyAlignment="1">
      <alignment horizontal="right"/>
    </xf>
    <xf numFmtId="172" fontId="2" fillId="0" borderId="0" xfId="0" quotePrefix="1" applyNumberFormat="1" applyFont="1" applyAlignment="1">
      <alignment horizontal="center"/>
    </xf>
    <xf numFmtId="185" fontId="0" fillId="0" borderId="0" xfId="0" applyNumberFormat="1"/>
    <xf numFmtId="18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85" fontId="0" fillId="0" borderId="0" xfId="0" applyNumberFormat="1" applyAlignment="1">
      <alignment horizontal="center"/>
    </xf>
    <xf numFmtId="185" fontId="0" fillId="9" borderId="0" xfId="0" applyNumberFormat="1" applyFill="1" applyAlignment="1">
      <alignment horizontal="center"/>
    </xf>
    <xf numFmtId="185" fontId="2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13" borderId="0" xfId="0" applyFill="1" applyAlignment="1">
      <alignment horizontal="right"/>
    </xf>
    <xf numFmtId="0" fontId="2" fillId="8" borderId="0" xfId="0" applyFont="1" applyFill="1" applyAlignment="1">
      <alignment horizontal="center"/>
    </xf>
    <xf numFmtId="172" fontId="0" fillId="8" borderId="0" xfId="0" applyNumberFormat="1" applyFill="1"/>
    <xf numFmtId="0" fontId="0" fillId="8" borderId="2" xfId="0" applyFill="1" applyBorder="1" applyAlignment="1">
      <alignment horizontal="center"/>
    </xf>
    <xf numFmtId="0" fontId="2" fillId="14" borderId="0" xfId="0" applyFont="1" applyFill="1" applyAlignment="1">
      <alignment horizontal="right"/>
    </xf>
    <xf numFmtId="0" fontId="0" fillId="14" borderId="0" xfId="0" applyFill="1" applyAlignment="1">
      <alignment horizontal="right"/>
    </xf>
    <xf numFmtId="0" fontId="0" fillId="14" borderId="2" xfId="0" applyFill="1" applyBorder="1" applyAlignment="1">
      <alignment horizontal="right"/>
    </xf>
    <xf numFmtId="0" fontId="2" fillId="14" borderId="0" xfId="0" applyFont="1" applyFill="1" applyAlignment="1">
      <alignment horizontal="center"/>
    </xf>
    <xf numFmtId="0" fontId="0" fillId="7" borderId="0" xfId="0" applyFill="1" applyAlignment="1">
      <alignment horizontal="right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right"/>
    </xf>
    <xf numFmtId="0" fontId="2" fillId="12" borderId="0" xfId="0" applyFont="1" applyFill="1" applyAlignment="1">
      <alignment horizontal="left"/>
    </xf>
    <xf numFmtId="0" fontId="2" fillId="12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0" fontId="8" fillId="0" borderId="0" xfId="0" applyFont="1" applyAlignment="1">
      <alignment horizontal="left"/>
    </xf>
    <xf numFmtId="185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0" fontId="0" fillId="0" borderId="10" xfId="0" applyBorder="1"/>
    <xf numFmtId="185" fontId="2" fillId="0" borderId="0" xfId="0" applyNumberFormat="1" applyFont="1" applyAlignment="1">
      <alignment horizontal="right"/>
    </xf>
    <xf numFmtId="185" fontId="2" fillId="0" borderId="0" xfId="0" applyNumberFormat="1" applyFont="1"/>
    <xf numFmtId="0" fontId="0" fillId="0" borderId="0" xfId="0" applyAlignment="1">
      <alignment horizontal="center" vertical="center"/>
    </xf>
    <xf numFmtId="2" fontId="0" fillId="8" borderId="0" xfId="0" applyNumberFormat="1" applyFill="1"/>
    <xf numFmtId="0" fontId="0" fillId="0" borderId="14" xfId="0" applyBorder="1" applyAlignment="1">
      <alignment horizontal="left"/>
    </xf>
    <xf numFmtId="0" fontId="0" fillId="5" borderId="0" xfId="0" applyFill="1" applyAlignment="1">
      <alignment horizontal="center"/>
    </xf>
    <xf numFmtId="0" fontId="0" fillId="7" borderId="0" xfId="0" applyFill="1"/>
    <xf numFmtId="185" fontId="0" fillId="5" borderId="0" xfId="0" applyNumberFormat="1" applyFill="1" applyAlignment="1">
      <alignment horizontal="center"/>
    </xf>
    <xf numFmtId="0" fontId="0" fillId="5" borderId="14" xfId="0" applyFill="1" applyBorder="1" applyAlignment="1">
      <alignment horizontal="center"/>
    </xf>
    <xf numFmtId="172" fontId="0" fillId="8" borderId="0" xfId="0" applyNumberFormat="1" applyFill="1" applyAlignment="1">
      <alignment horizontal="center"/>
    </xf>
    <xf numFmtId="182" fontId="0" fillId="8" borderId="0" xfId="0" applyNumberFormat="1" applyFill="1"/>
    <xf numFmtId="43" fontId="0" fillId="8" borderId="0" xfId="0" applyNumberFormat="1" applyFill="1"/>
    <xf numFmtId="164" fontId="2" fillId="7" borderId="3" xfId="0" applyNumberFormat="1" applyFont="1" applyFill="1" applyBorder="1"/>
    <xf numFmtId="165" fontId="0" fillId="0" borderId="0" xfId="0" applyNumberFormat="1"/>
    <xf numFmtId="0" fontId="9" fillId="0" borderId="14" xfId="0" applyFont="1" applyBorder="1" applyAlignment="1">
      <alignment horizontal="center"/>
    </xf>
    <xf numFmtId="168" fontId="9" fillId="0" borderId="14" xfId="0" applyNumberFormat="1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82" fontId="2" fillId="6" borderId="0" xfId="0" applyNumberFormat="1" applyFont="1" applyFill="1" applyBorder="1" applyAlignment="1">
      <alignment horizontal="right"/>
    </xf>
    <xf numFmtId="182" fontId="2" fillId="6" borderId="0" xfId="0" applyNumberFormat="1" applyFont="1" applyFill="1" applyBorder="1" applyAlignment="1">
      <alignment horizontal="center"/>
    </xf>
    <xf numFmtId="182" fontId="2" fillId="15" borderId="0" xfId="0" applyNumberFormat="1" applyFont="1" applyFill="1" applyBorder="1" applyAlignment="1">
      <alignment horizontal="right"/>
    </xf>
    <xf numFmtId="182" fontId="2" fillId="15" borderId="0" xfId="0" applyNumberFormat="1" applyFont="1" applyFill="1" applyBorder="1" applyAlignment="1">
      <alignment horizontal="center"/>
    </xf>
    <xf numFmtId="182" fontId="0" fillId="15" borderId="0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right"/>
    </xf>
    <xf numFmtId="174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74" fontId="4" fillId="0" borderId="0" xfId="0" applyNumberFormat="1" applyFont="1" applyAlignment="1"/>
    <xf numFmtId="0" fontId="0" fillId="0" borderId="0" xfId="0" applyFont="1"/>
    <xf numFmtId="0" fontId="0" fillId="0" borderId="2" xfId="0" applyFill="1" applyBorder="1" applyAlignment="1">
      <alignment horizontal="center"/>
    </xf>
    <xf numFmtId="174" fontId="0" fillId="0" borderId="0" xfId="0" applyNumberFormat="1" applyFont="1" applyFill="1" applyBorder="1" applyAlignment="1">
      <alignment horizontal="right"/>
    </xf>
    <xf numFmtId="182" fontId="0" fillId="7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ont="1"/>
    <xf numFmtId="0" fontId="4" fillId="0" borderId="2" xfId="0" applyFont="1" applyBorder="1" applyAlignment="1">
      <alignment horizontal="center"/>
    </xf>
    <xf numFmtId="174" fontId="4" fillId="0" borderId="2" xfId="0" applyNumberFormat="1" applyFont="1" applyBorder="1" applyAlignment="1"/>
    <xf numFmtId="174" fontId="0" fillId="7" borderId="2" xfId="0" applyNumberFormat="1" applyFill="1" applyBorder="1" applyAlignment="1">
      <alignment horizontal="right"/>
    </xf>
    <xf numFmtId="0" fontId="0" fillId="7" borderId="3" xfId="0" applyFill="1" applyBorder="1"/>
    <xf numFmtId="0" fontId="0" fillId="7" borderId="0" xfId="0" applyFill="1" applyBorder="1"/>
    <xf numFmtId="174" fontId="0" fillId="7" borderId="0" xfId="0" applyNumberFormat="1" applyFill="1" applyBorder="1"/>
    <xf numFmtId="0" fontId="4" fillId="15" borderId="0" xfId="0" applyFont="1" applyFill="1" applyBorder="1" applyAlignment="1">
      <alignment horizontal="right"/>
    </xf>
    <xf numFmtId="167" fontId="4" fillId="15" borderId="2" xfId="0" applyNumberFormat="1" applyFont="1" applyFill="1" applyBorder="1" applyAlignment="1">
      <alignment horizontal="right"/>
    </xf>
    <xf numFmtId="174" fontId="0" fillId="7" borderId="3" xfId="0" applyNumberFormat="1" applyFill="1" applyBorder="1"/>
    <xf numFmtId="172" fontId="0" fillId="7" borderId="2" xfId="0" applyNumberFormat="1" applyFill="1" applyBorder="1" applyAlignment="1">
      <alignment horizontal="center"/>
    </xf>
    <xf numFmtId="172" fontId="0" fillId="7" borderId="2" xfId="0" applyNumberFormat="1" applyFill="1" applyBorder="1"/>
    <xf numFmtId="172" fontId="0" fillId="6" borderId="2" xfId="0" applyNumberFormat="1" applyFill="1" applyBorder="1"/>
    <xf numFmtId="182" fontId="0" fillId="6" borderId="0" xfId="0" applyNumberFormat="1" applyFill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172" fontId="0" fillId="6" borderId="0" xfId="0" applyNumberFormat="1" applyFill="1" applyBorder="1" applyAlignment="1">
      <alignment horizontal="center"/>
    </xf>
    <xf numFmtId="172" fontId="0" fillId="6" borderId="0" xfId="0" applyNumberFormat="1" applyFill="1" applyBorder="1"/>
    <xf numFmtId="172" fontId="0" fillId="7" borderId="2" xfId="0" applyNumberFormat="1" applyFill="1" applyBorder="1" applyAlignment="1">
      <alignment horizontal="right"/>
    </xf>
    <xf numFmtId="187" fontId="0" fillId="7" borderId="3" xfId="0" applyNumberFormat="1" applyFill="1" applyBorder="1"/>
    <xf numFmtId="165" fontId="0" fillId="5" borderId="0" xfId="0" applyNumberFormat="1" applyFill="1"/>
    <xf numFmtId="174" fontId="0" fillId="8" borderId="2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98D5-4A11-4614-8E01-1634E5715719}">
  <dimension ref="A1:BG56"/>
  <sheetViews>
    <sheetView tabSelected="1" workbookViewId="0">
      <selection activeCell="D16" sqref="D16"/>
    </sheetView>
  </sheetViews>
  <sheetFormatPr defaultRowHeight="15" x14ac:dyDescent="0.25"/>
  <cols>
    <col min="1" max="1" width="5.7109375" bestFit="1" customWidth="1"/>
    <col min="2" max="2" width="5.140625" bestFit="1" customWidth="1"/>
    <col min="3" max="3" width="21.140625" bestFit="1" customWidth="1"/>
    <col min="4" max="4" width="7.28515625" style="8" bestFit="1" customWidth="1"/>
    <col min="5" max="16" width="18.28515625" bestFit="1" customWidth="1"/>
    <col min="17" max="18" width="12.7109375" bestFit="1" customWidth="1"/>
    <col min="19" max="19" width="16.28515625" bestFit="1" customWidth="1"/>
    <col min="20" max="20" width="12.7109375" bestFit="1" customWidth="1"/>
    <col min="21" max="22" width="16.28515625" bestFit="1" customWidth="1"/>
    <col min="23" max="26" width="18.28515625" bestFit="1" customWidth="1"/>
    <col min="27" max="27" width="19.7109375" customWidth="1"/>
    <col min="28" max="59" width="18.28515625" bestFit="1" customWidth="1"/>
  </cols>
  <sheetData>
    <row r="1" spans="1:59" x14ac:dyDescent="0.25">
      <c r="A1" s="9" t="s">
        <v>80</v>
      </c>
      <c r="B1" s="9" t="s">
        <v>11</v>
      </c>
      <c r="C1" s="9" t="s">
        <v>77</v>
      </c>
      <c r="D1" s="17" t="s">
        <v>81</v>
      </c>
      <c r="E1" s="9" t="s">
        <v>79</v>
      </c>
    </row>
    <row r="2" spans="1:59" s="17" customFormat="1" x14ac:dyDescent="0.25">
      <c r="D2" s="17" t="s">
        <v>75</v>
      </c>
      <c r="E2" s="17" t="s">
        <v>744</v>
      </c>
      <c r="F2" s="17" t="s">
        <v>82</v>
      </c>
      <c r="G2" s="17" t="s">
        <v>83</v>
      </c>
      <c r="H2" s="17" t="s">
        <v>398</v>
      </c>
      <c r="I2" s="17" t="s">
        <v>100</v>
      </c>
      <c r="J2" s="17" t="s">
        <v>101</v>
      </c>
      <c r="K2" s="17" t="s">
        <v>102</v>
      </c>
      <c r="L2" s="17" t="s">
        <v>103</v>
      </c>
      <c r="M2" s="17" t="s">
        <v>104</v>
      </c>
      <c r="N2" s="17" t="s">
        <v>105</v>
      </c>
      <c r="O2" s="17" t="s">
        <v>106</v>
      </c>
      <c r="P2" s="17" t="s">
        <v>107</v>
      </c>
      <c r="Q2" s="17" t="s">
        <v>108</v>
      </c>
      <c r="R2" s="17" t="s">
        <v>109</v>
      </c>
      <c r="S2" s="17" t="s">
        <v>110</v>
      </c>
      <c r="T2" s="17" t="s">
        <v>111</v>
      </c>
      <c r="U2" s="17" t="s">
        <v>112</v>
      </c>
      <c r="V2" s="17" t="s">
        <v>113</v>
      </c>
      <c r="W2" s="17" t="s">
        <v>114</v>
      </c>
      <c r="X2" s="17" t="s">
        <v>76</v>
      </c>
      <c r="Y2" s="17" t="s">
        <v>129</v>
      </c>
      <c r="Z2" s="17" t="s">
        <v>133</v>
      </c>
      <c r="AA2" s="17" t="s">
        <v>134</v>
      </c>
      <c r="AB2" s="125" t="s">
        <v>397</v>
      </c>
      <c r="AC2" s="17" t="s">
        <v>396</v>
      </c>
      <c r="AD2" s="17" t="s">
        <v>181</v>
      </c>
      <c r="AE2" s="17" t="s">
        <v>182</v>
      </c>
      <c r="AF2" s="17" t="s">
        <v>190</v>
      </c>
      <c r="AG2" s="17" t="s">
        <v>298</v>
      </c>
      <c r="AH2" s="17" t="s">
        <v>301</v>
      </c>
      <c r="AI2" s="17" t="s">
        <v>399</v>
      </c>
      <c r="AJ2" s="125" t="s">
        <v>400</v>
      </c>
      <c r="AK2" s="17" t="s">
        <v>401</v>
      </c>
      <c r="AL2" s="17" t="s">
        <v>402</v>
      </c>
      <c r="AM2" s="17" t="s">
        <v>459</v>
      </c>
      <c r="AN2" s="17" t="s">
        <v>645</v>
      </c>
      <c r="AO2" s="168" t="s">
        <v>644</v>
      </c>
      <c r="AP2" s="125" t="s">
        <v>647</v>
      </c>
      <c r="AQ2" s="17" t="s">
        <v>757</v>
      </c>
      <c r="AR2" s="125" t="s">
        <v>349</v>
      </c>
      <c r="AS2" s="125" t="s">
        <v>350</v>
      </c>
      <c r="AT2" s="125" t="s">
        <v>351</v>
      </c>
      <c r="AU2" s="17" t="s">
        <v>354</v>
      </c>
      <c r="AV2" s="17" t="s">
        <v>355</v>
      </c>
      <c r="AW2" s="17" t="s">
        <v>356</v>
      </c>
      <c r="AX2" s="17" t="s">
        <v>358</v>
      </c>
      <c r="AY2" s="17" t="s">
        <v>357</v>
      </c>
      <c r="AZ2" s="17" t="s">
        <v>359</v>
      </c>
      <c r="BA2" s="17" t="s">
        <v>360</v>
      </c>
      <c r="BB2" s="17" t="s">
        <v>361</v>
      </c>
      <c r="BC2" s="17" t="s">
        <v>362</v>
      </c>
      <c r="BD2" s="17" t="s">
        <v>363</v>
      </c>
      <c r="BE2" s="17" t="s">
        <v>364</v>
      </c>
      <c r="BF2" s="17" t="s">
        <v>365</v>
      </c>
      <c r="BG2" s="17" t="s">
        <v>299</v>
      </c>
    </row>
    <row r="3" spans="1:59" s="8" customFormat="1" x14ac:dyDescent="0.25">
      <c r="A3" s="17"/>
      <c r="B3" s="17"/>
      <c r="D3" s="17" t="s">
        <v>39</v>
      </c>
      <c r="E3" s="38">
        <v>22647</v>
      </c>
      <c r="F3" s="38">
        <f>DATE(1957,10,4)+0.81</f>
        <v>21097.81</v>
      </c>
      <c r="G3" s="38" t="s">
        <v>137</v>
      </c>
      <c r="H3" s="38">
        <v>36526.5</v>
      </c>
      <c r="I3" s="38">
        <v>36161</v>
      </c>
      <c r="J3" s="38">
        <v>31804</v>
      </c>
      <c r="K3" s="38">
        <v>31947.5</v>
      </c>
      <c r="L3" s="38">
        <v>32169</v>
      </c>
      <c r="M3" s="38">
        <v>32313.5</v>
      </c>
      <c r="N3" s="38">
        <v>1.000011574074074</v>
      </c>
      <c r="O3" s="38" t="s">
        <v>92</v>
      </c>
      <c r="P3" s="38" t="s">
        <v>93</v>
      </c>
      <c r="Q3" s="38" t="s">
        <v>94</v>
      </c>
      <c r="R3" s="38" t="s">
        <v>95</v>
      </c>
      <c r="S3" s="38" t="s">
        <v>96</v>
      </c>
      <c r="T3" s="38" t="s">
        <v>97</v>
      </c>
      <c r="U3" s="38" t="s">
        <v>98</v>
      </c>
      <c r="V3" s="44" t="s">
        <v>122</v>
      </c>
      <c r="W3" s="38" t="s">
        <v>99</v>
      </c>
      <c r="X3" s="38">
        <v>31877</v>
      </c>
      <c r="Y3" s="44">
        <v>33706</v>
      </c>
      <c r="Z3" s="38">
        <v>28171</v>
      </c>
      <c r="AA3" s="38">
        <v>52597</v>
      </c>
      <c r="AB3" s="38">
        <v>36526</v>
      </c>
      <c r="AC3" s="38">
        <v>19905</v>
      </c>
      <c r="AD3" s="38">
        <v>28808</v>
      </c>
      <c r="AE3" s="38">
        <v>32255</v>
      </c>
      <c r="AF3" s="38">
        <v>28174.151157407407</v>
      </c>
      <c r="AG3" s="38">
        <v>33958</v>
      </c>
      <c r="AH3" s="38">
        <v>33890</v>
      </c>
      <c r="AI3" s="38">
        <v>33298</v>
      </c>
      <c r="AJ3" s="38">
        <v>33695</v>
      </c>
      <c r="AK3" s="38">
        <v>34090</v>
      </c>
      <c r="AL3" s="38" t="s">
        <v>403</v>
      </c>
      <c r="AM3" s="38">
        <v>33136</v>
      </c>
      <c r="AN3" s="38" t="s">
        <v>527</v>
      </c>
      <c r="AO3" s="38">
        <v>36622</v>
      </c>
      <c r="AP3" s="38" t="s">
        <v>648</v>
      </c>
      <c r="AQ3" s="38">
        <v>22818.892448241357</v>
      </c>
      <c r="AR3" s="38">
        <f t="shared" ref="AR3" si="0">AQ3+1</f>
        <v>22819.892448241357</v>
      </c>
      <c r="AS3" s="38">
        <f t="shared" ref="AS3" si="1">AR3+1</f>
        <v>22820.892448241357</v>
      </c>
      <c r="AT3" s="38">
        <f t="shared" ref="AT3" si="2">AS3+1</f>
        <v>22821.892448241357</v>
      </c>
      <c r="AU3" s="38">
        <v>22798</v>
      </c>
      <c r="AV3" s="38">
        <f t="shared" ref="AV3" si="3">AU3+1</f>
        <v>22799</v>
      </c>
      <c r="AW3" s="38">
        <f t="shared" ref="AW3" si="4">AV3+1</f>
        <v>22800</v>
      </c>
      <c r="AX3" s="38">
        <f t="shared" ref="AX3" si="5">AW3+1</f>
        <v>22801</v>
      </c>
      <c r="AY3" s="38">
        <f t="shared" ref="AY3" si="6">AX3+1</f>
        <v>22802</v>
      </c>
      <c r="AZ3" s="38">
        <f t="shared" ref="AZ3" si="7">AY3+1</f>
        <v>22803</v>
      </c>
      <c r="BA3" s="38">
        <f t="shared" ref="BA3" si="8">AZ3+1</f>
        <v>22804</v>
      </c>
      <c r="BB3" s="38">
        <f t="shared" ref="BB3" si="9">BA3+1</f>
        <v>22805</v>
      </c>
      <c r="BC3" s="38">
        <f t="shared" ref="BC3" si="10">BB3+1</f>
        <v>22806</v>
      </c>
      <c r="BD3" s="38">
        <f t="shared" ref="BD3" si="11">BC3+1</f>
        <v>22807</v>
      </c>
      <c r="BE3" s="38">
        <f t="shared" ref="BE3" si="12">BD3+1</f>
        <v>22808</v>
      </c>
      <c r="BF3" s="38">
        <f t="shared" ref="BF3" si="13">BE3+1</f>
        <v>22809</v>
      </c>
      <c r="BG3" s="38">
        <v>28174</v>
      </c>
    </row>
    <row r="4" spans="1:59" x14ac:dyDescent="0.25">
      <c r="A4">
        <v>7.1</v>
      </c>
      <c r="C4">
        <v>59</v>
      </c>
      <c r="D4" s="8" t="s">
        <v>91</v>
      </c>
      <c r="E4" s="78">
        <f>'07JD'!E25</f>
        <v>2437665.5</v>
      </c>
      <c r="F4" s="78">
        <f>'07JD'!F25</f>
        <v>2436116.31</v>
      </c>
      <c r="G4" s="78">
        <f>'07JD'!G25</f>
        <v>1842713</v>
      </c>
      <c r="H4" s="78">
        <f>'07JD'!H25</f>
        <v>2451545</v>
      </c>
      <c r="I4" s="78">
        <f>'07JD'!I25</f>
        <v>2451179.5</v>
      </c>
      <c r="J4" s="78">
        <f>'07JD'!J25</f>
        <v>2446822.5</v>
      </c>
      <c r="K4" s="78">
        <f>'07JD'!K25</f>
        <v>2446966</v>
      </c>
      <c r="L4" s="78">
        <f>'07JD'!L25</f>
        <v>2447187.5</v>
      </c>
      <c r="M4" s="78">
        <f>'07JD'!M25</f>
        <v>2447332</v>
      </c>
      <c r="N4" s="78">
        <f>'07JD'!N25</f>
        <v>2415020.500011574</v>
      </c>
      <c r="O4" s="78">
        <f>'07JD'!O25</f>
        <v>2305447.5</v>
      </c>
      <c r="P4" s="78">
        <f>'07JD'!P25</f>
        <v>2305812.5</v>
      </c>
      <c r="Q4" s="43">
        <f>'07JD'!Q25</f>
        <v>2026871.8</v>
      </c>
      <c r="R4" s="43">
        <f>'07JD'!R25</f>
        <v>1676496.5</v>
      </c>
      <c r="S4" s="43">
        <f>'07JD'!S25</f>
        <v>1676497.5</v>
      </c>
      <c r="T4" s="43">
        <f>'07JD'!T25</f>
        <v>1356001</v>
      </c>
      <c r="U4" s="43">
        <f>'07JD'!U25</f>
        <v>1355866.5</v>
      </c>
      <c r="V4" s="43">
        <f>'07JD'!V25</f>
        <v>1355671.4</v>
      </c>
      <c r="W4" s="43">
        <f>'07JD'!W25</f>
        <v>0</v>
      </c>
      <c r="X4" s="43">
        <f>'07JD'!X25</f>
        <v>2446895.5</v>
      </c>
      <c r="Y4" s="43">
        <f>'07JD'!Y25</f>
        <v>2448724.5</v>
      </c>
      <c r="Z4" s="43">
        <f>'07JD'!Z25</f>
        <v>2443189.5</v>
      </c>
      <c r="AA4" s="43">
        <f>'07JD'!AA25</f>
        <v>2467615.5</v>
      </c>
      <c r="AB4" s="78">
        <f>'07JD'!AB25</f>
        <v>2451544.5</v>
      </c>
      <c r="AC4" s="43">
        <f>'07JD'!AC25</f>
        <v>2434923.5</v>
      </c>
      <c r="AD4" s="43">
        <f>'07JD'!AD25</f>
        <v>2443826.5</v>
      </c>
      <c r="AE4" s="43">
        <f>'07JD'!AE25</f>
        <v>2447273.5</v>
      </c>
      <c r="AF4" s="43">
        <f>'07JD'!AF25</f>
        <v>2443192.6511574076</v>
      </c>
      <c r="AG4" s="43">
        <f>'07JD'!AG25</f>
        <v>2448976.5</v>
      </c>
      <c r="AH4" s="43">
        <f>'07JD'!AH25</f>
        <v>2448908.5</v>
      </c>
      <c r="AI4" s="43">
        <f>'07JD'!AI25</f>
        <v>2448316.5</v>
      </c>
      <c r="AJ4" s="43">
        <f>'07JD'!AJ25</f>
        <v>2448713.5</v>
      </c>
      <c r="AK4" s="43">
        <f>'07JD'!AK25</f>
        <v>2449108.5</v>
      </c>
      <c r="AL4" s="43">
        <f>'07JD'!AL25</f>
        <v>2385070.5</v>
      </c>
      <c r="AM4" s="43">
        <f>'07JD'!AM25</f>
        <v>2448154.5</v>
      </c>
      <c r="AN4" s="43">
        <f>'07JD'!AN25</f>
        <v>1948439.5</v>
      </c>
      <c r="AO4" s="43">
        <f>'07JD'!AO25</f>
        <v>2451640.5</v>
      </c>
      <c r="AP4" s="43">
        <f>'07JD'!AP25</f>
        <v>1721425.5</v>
      </c>
      <c r="AQ4" s="43">
        <f>'07JD'!AQ25</f>
        <v>2437836.38589</v>
      </c>
      <c r="AR4" s="43">
        <f>'07JD'!AR25</f>
        <v>2437838.3924482414</v>
      </c>
      <c r="AS4" s="43">
        <f>'07JD'!AS25</f>
        <v>2437839.3924482414</v>
      </c>
      <c r="AT4" s="43">
        <f>'07JD'!AT25</f>
        <v>2437840.3924482414</v>
      </c>
      <c r="AU4" s="43">
        <f>'07JD'!AU25</f>
        <v>2437816.5</v>
      </c>
      <c r="AV4" s="43">
        <f>'07JD'!AV25</f>
        <v>2437817.5</v>
      </c>
      <c r="AW4" s="43">
        <f>'07JD'!AW25</f>
        <v>2437818.5</v>
      </c>
      <c r="AX4" s="43">
        <f>'07JD'!AX25</f>
        <v>2437819.5</v>
      </c>
      <c r="AY4" s="43">
        <f>'07JD'!AY25</f>
        <v>2437820.5</v>
      </c>
      <c r="AZ4" s="43">
        <f>'07JD'!AZ25</f>
        <v>2437821.5</v>
      </c>
      <c r="BA4" s="43">
        <f>'07JD'!BA25</f>
        <v>2437822.5</v>
      </c>
      <c r="BB4" s="43">
        <f>'07JD'!BB25</f>
        <v>2437823.5</v>
      </c>
      <c r="BC4" s="43">
        <f>'07JD'!BC25</f>
        <v>2437824.5</v>
      </c>
      <c r="BD4" s="43">
        <f>'07JD'!BD25</f>
        <v>2437825.5</v>
      </c>
      <c r="BE4" s="43">
        <f>'07JD'!BE25</f>
        <v>2437826.5</v>
      </c>
      <c r="BF4" s="43">
        <f>'07JD'!BF25</f>
        <v>2437827.5</v>
      </c>
      <c r="BG4" s="43">
        <f>'07JD'!BG25</f>
        <v>2443192.5</v>
      </c>
    </row>
    <row r="5" spans="1:59" x14ac:dyDescent="0.25">
      <c r="C5" s="9" t="s">
        <v>115</v>
      </c>
      <c r="D5" s="8" t="s">
        <v>91</v>
      </c>
      <c r="E5" s="43">
        <v>2436116.31</v>
      </c>
      <c r="F5" s="43">
        <v>1842713</v>
      </c>
      <c r="G5" s="43">
        <v>2451545</v>
      </c>
      <c r="H5" s="43">
        <v>2451179.5</v>
      </c>
      <c r="I5" s="43">
        <v>2446822.5</v>
      </c>
      <c r="J5" s="43">
        <v>2446966</v>
      </c>
      <c r="K5" s="43">
        <v>2447187.5</v>
      </c>
      <c r="L5" s="43">
        <v>2447332</v>
      </c>
      <c r="M5" s="43">
        <v>2415020.5</v>
      </c>
      <c r="N5" s="43">
        <v>2305447.5</v>
      </c>
      <c r="O5" s="43">
        <v>2305812.5</v>
      </c>
      <c r="P5" s="43">
        <v>2026871.8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>
        <v>2434923.5</v>
      </c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</row>
    <row r="6" spans="1:59" x14ac:dyDescent="0.25">
      <c r="C6" s="8" t="s">
        <v>198</v>
      </c>
      <c r="D6" s="8" t="s">
        <v>3</v>
      </c>
      <c r="E6" s="27">
        <f>E4+E17</f>
        <v>2437665.5003935187</v>
      </c>
      <c r="F6" s="27">
        <f>F4+F17</f>
        <v>2436116.3103680555</v>
      </c>
      <c r="G6" s="27">
        <f>G4+G17</f>
        <v>1842713.0628732543</v>
      </c>
      <c r="H6" s="27">
        <f>H4+H17</f>
        <v>2451545.0007523149</v>
      </c>
      <c r="I6" s="27">
        <f>I4+I17</f>
        <v>2451179.5011687791</v>
      </c>
      <c r="J6" s="27">
        <f>J4+J17</f>
        <v>2446822.5006406251</v>
      </c>
      <c r="K6" s="27">
        <f>K4+K17</f>
        <v>2446966.0006406251</v>
      </c>
      <c r="L6" s="27">
        <f>L4+L17</f>
        <v>2447187.5006458336</v>
      </c>
      <c r="M6" s="27">
        <f>M4+M17</f>
        <v>2447332.0006458336</v>
      </c>
      <c r="N6" s="27">
        <f>N4+N17</f>
        <v>2415020.4999791668</v>
      </c>
      <c r="O6" s="27">
        <f>O4+O17</f>
        <v>2305447.5011435184</v>
      </c>
      <c r="P6" s="27">
        <f>P4+P17</f>
        <v>2305812.5011435184</v>
      </c>
      <c r="Q6" s="27">
        <f>Q4+Q17</f>
        <v>2026871.8270571709</v>
      </c>
      <c r="R6" s="27">
        <f>R4+R17</f>
        <v>1676496.6080969488</v>
      </c>
      <c r="S6" s="27">
        <f>S4+S17</f>
        <v>1676497.6079844504</v>
      </c>
      <c r="T6" s="27">
        <f>T4+T17</f>
        <v>1356001.2293055556</v>
      </c>
      <c r="U6" s="27">
        <f>U4+U17</f>
        <v>1355866.7293055556</v>
      </c>
      <c r="V6" s="27">
        <f>V4+V17</f>
        <v>1355671.6294694736</v>
      </c>
      <c r="W6" s="27">
        <f>W4+W17</f>
        <v>1.2411417629629633</v>
      </c>
      <c r="X6" s="27">
        <f>X4+X17</f>
        <v>2446895.5006406251</v>
      </c>
      <c r="Y6" s="27">
        <f>Y4+Y17</f>
        <v>2448724.5006747684</v>
      </c>
      <c r="Z6" s="27">
        <f>Z4+Z17</f>
        <v>2443189.5005555553</v>
      </c>
      <c r="AA6" s="27">
        <f>AA4+AA17</f>
        <v>2467615.5015168758</v>
      </c>
      <c r="AB6" s="27">
        <f>AB4+AB17</f>
        <v>2451544.5007523149</v>
      </c>
      <c r="AC6" s="27">
        <f>AC4+AC17</f>
        <v>2434923.5003553242</v>
      </c>
      <c r="AD6" s="27">
        <f>AD4+AD17</f>
        <v>2443826.5005613426</v>
      </c>
      <c r="AE6" s="27">
        <f>AE4+AE17</f>
        <v>2447273.5006458336</v>
      </c>
      <c r="AF6" s="27">
        <f>AF4+AF17</f>
        <v>2443192.6517129629</v>
      </c>
      <c r="AG6" s="27">
        <f>AG4+AG17</f>
        <v>2448976.5006747684</v>
      </c>
      <c r="AH6" s="27">
        <f>AH4+AH17</f>
        <v>2448908.5006747684</v>
      </c>
      <c r="AI6" s="27">
        <f>AI4+AI17</f>
        <v>2448316.5006666668</v>
      </c>
      <c r="AJ6" s="27">
        <f>AJ4+AJ17</f>
        <v>2448713.5006747684</v>
      </c>
      <c r="AK6" s="27">
        <f>AK4+AK17</f>
        <v>2449108.5006846064</v>
      </c>
      <c r="AL6" s="27">
        <f>AL4+AL17</f>
        <v>2385070.5000018948</v>
      </c>
      <c r="AM6" s="27">
        <f>AM4+AM17</f>
        <v>2448154.5006585647</v>
      </c>
      <c r="AN6" s="27">
        <f>AN4+AN17</f>
        <v>1948439.5405163949</v>
      </c>
      <c r="AO6" s="27">
        <f>AO4+AO17</f>
        <v>2451640.5007523149</v>
      </c>
      <c r="AP6" s="27">
        <f>AP4+AP17</f>
        <v>1721425.5945937792</v>
      </c>
      <c r="AQ6" s="27">
        <f>AQ4+AQ17</f>
        <v>2437836.3862835187</v>
      </c>
      <c r="AR6" s="27">
        <f>AR4+AR17</f>
        <v>2437838.3928417601</v>
      </c>
      <c r="AS6" s="27">
        <f>AS4+AS17</f>
        <v>2437839.3928417601</v>
      </c>
      <c r="AT6" s="27">
        <f>AT4+AT17</f>
        <v>2437840.3928417601</v>
      </c>
      <c r="AU6" s="27">
        <f>AU4+AU17</f>
        <v>2437816.5003935187</v>
      </c>
      <c r="AV6" s="27">
        <f>AV4+AV17</f>
        <v>2437817.5003935187</v>
      </c>
      <c r="AW6" s="27">
        <f>AW4+AW17</f>
        <v>2437818.5003935187</v>
      </c>
      <c r="AX6" s="27">
        <f>AX4+AX17</f>
        <v>2437819.5003935187</v>
      </c>
      <c r="AY6" s="27">
        <f>AY4+AY17</f>
        <v>2437820.5003935187</v>
      </c>
      <c r="AZ6" s="27">
        <f>AZ4+AZ17</f>
        <v>2437821.5003935187</v>
      </c>
      <c r="BA6" s="27">
        <f>BA4+BA17</f>
        <v>2437822.5003935187</v>
      </c>
      <c r="BB6" s="27">
        <f>BB4+BB17</f>
        <v>2437823.5003935187</v>
      </c>
      <c r="BC6" s="27">
        <f>BC4+BC17</f>
        <v>2437824.5003935187</v>
      </c>
      <c r="BD6" s="27">
        <f>BD4+BD17</f>
        <v>2437825.5003935187</v>
      </c>
      <c r="BE6" s="27">
        <f>BE4+BE17</f>
        <v>2437826.5003935187</v>
      </c>
      <c r="BF6" s="27">
        <f>BF4+BF17</f>
        <v>2437827.5003935187</v>
      </c>
      <c r="BG6" s="27">
        <f>BG4+BG17</f>
        <v>2443192.5005555553</v>
      </c>
    </row>
    <row r="7" spans="1:59" x14ac:dyDescent="0.25">
      <c r="A7">
        <v>8</v>
      </c>
      <c r="B7">
        <v>67</v>
      </c>
      <c r="C7" s="8" t="s">
        <v>385</v>
      </c>
      <c r="D7" s="8" t="s">
        <v>4</v>
      </c>
      <c r="E7" s="172">
        <f>'08Easter'!E5</f>
        <v>22758</v>
      </c>
      <c r="F7" s="172">
        <f>'08Easter'!F5</f>
        <v>20931</v>
      </c>
      <c r="G7" s="172" t="str">
        <f>'08Easter'!G5</f>
        <v>333-04-22</v>
      </c>
      <c r="H7" s="172">
        <f>'08Easter'!H5</f>
        <v>36639</v>
      </c>
      <c r="I7" s="172">
        <f>'08Easter'!I5</f>
        <v>36254</v>
      </c>
      <c r="J7" s="172">
        <f>'08Easter'!J5</f>
        <v>31886</v>
      </c>
      <c r="K7" s="172">
        <f>'08Easter'!K5</f>
        <v>31886</v>
      </c>
      <c r="L7" s="172">
        <f>'08Easter'!L5</f>
        <v>32236</v>
      </c>
      <c r="M7" s="172">
        <f>'08Easter'!M5</f>
        <v>32236</v>
      </c>
      <c r="N7" s="172">
        <f>'08Easter'!N5</f>
        <v>106</v>
      </c>
      <c r="O7" s="172" t="str">
        <f>'08Easter'!O5</f>
        <v>1600-04-02</v>
      </c>
      <c r="P7" s="172" t="str">
        <f>'08Easter'!P5</f>
        <v>1600-04-02</v>
      </c>
      <c r="Q7" s="172" t="str">
        <f>'08Easter'!Q5</f>
        <v>837-04-01</v>
      </c>
      <c r="R7" s="172" t="str">
        <f>'08Easter'!R5</f>
        <v>--</v>
      </c>
      <c r="S7" s="172" t="str">
        <f>'08Easter'!S5</f>
        <v>--</v>
      </c>
      <c r="T7" s="172" t="str">
        <f>'08Easter'!T5</f>
        <v>--</v>
      </c>
      <c r="U7" s="172" t="str">
        <f>'08Easter'!U5</f>
        <v>--</v>
      </c>
      <c r="V7" s="172" t="str">
        <f>'08Easter'!V5</f>
        <v>--</v>
      </c>
      <c r="W7" s="172" t="str">
        <f>'08Easter'!W5</f>
        <v>--</v>
      </c>
      <c r="X7" s="172">
        <f>'08Easter'!X5</f>
        <v>31886</v>
      </c>
      <c r="Y7" s="172">
        <f>'08Easter'!Y5</f>
        <v>33713</v>
      </c>
      <c r="Z7" s="172">
        <f>'08Easter'!Z5</f>
        <v>28225</v>
      </c>
      <c r="AA7" s="172">
        <f>'08Easter'!AA5</f>
        <v>52704</v>
      </c>
      <c r="AB7" s="172">
        <f>'08Easter'!AB5</f>
        <v>36639</v>
      </c>
      <c r="AC7" s="172">
        <f>'08Easter'!AC5</f>
        <v>19832</v>
      </c>
      <c r="AD7" s="172">
        <f>'08Easter'!AD5</f>
        <v>28575</v>
      </c>
      <c r="AE7" s="172">
        <f>'08Easter'!AE5</f>
        <v>32236</v>
      </c>
      <c r="AF7" s="172">
        <f>'08Easter'!AF5</f>
        <v>28225</v>
      </c>
      <c r="AG7" s="172">
        <f>'08Easter'!AG5</f>
        <v>33713</v>
      </c>
      <c r="AH7" s="172">
        <f>'08Easter'!AH5</f>
        <v>33713</v>
      </c>
      <c r="AI7" s="172">
        <f>'08Easter'!AI5</f>
        <v>33328</v>
      </c>
      <c r="AJ7" s="172">
        <f>'08Easter'!AJ5</f>
        <v>33713</v>
      </c>
      <c r="AK7" s="172">
        <f>'08Easter'!AK5</f>
        <v>34070</v>
      </c>
      <c r="AL7" s="172" t="str">
        <f>'08Easter'!AL5</f>
        <v>1818-03-22</v>
      </c>
      <c r="AM7" s="172">
        <f>'08Easter'!AM5</f>
        <v>32978</v>
      </c>
      <c r="AN7" s="172" t="str">
        <f>'08Easter'!AN5</f>
        <v>622-04-04</v>
      </c>
      <c r="AO7" s="172">
        <f>'08Easter'!AO5</f>
        <v>36639</v>
      </c>
      <c r="AP7" s="172" t="str">
        <f>'08Easter'!AP5</f>
        <v>1-03-27</v>
      </c>
      <c r="AQ7" s="172">
        <f>'08Easter'!AQ5</f>
        <v>22758</v>
      </c>
      <c r="AR7" s="172">
        <f>'08Easter'!AR5</f>
        <v>22758</v>
      </c>
      <c r="AS7" s="172">
        <f>'08Easter'!AS5</f>
        <v>22758</v>
      </c>
      <c r="AT7" s="172">
        <f>'08Easter'!AT5</f>
        <v>22758</v>
      </c>
      <c r="AU7" s="172">
        <f>'08Easter'!AU5</f>
        <v>22758</v>
      </c>
      <c r="AV7" s="172">
        <f>'08Easter'!AV5</f>
        <v>22758</v>
      </c>
      <c r="AW7" s="172">
        <f>'08Easter'!AW5</f>
        <v>22758</v>
      </c>
      <c r="AX7" s="172">
        <f>'08Easter'!AX5</f>
        <v>22758</v>
      </c>
      <c r="AY7" s="172">
        <f>'08Easter'!AY5</f>
        <v>22758</v>
      </c>
      <c r="AZ7" s="172">
        <f>'08Easter'!AZ5</f>
        <v>22758</v>
      </c>
      <c r="BA7" s="172">
        <f>'08Easter'!BA5</f>
        <v>22758</v>
      </c>
      <c r="BB7" s="172">
        <f>'08Easter'!BB5</f>
        <v>22758</v>
      </c>
      <c r="BC7" s="172">
        <f>'08Easter'!BC5</f>
        <v>22758</v>
      </c>
      <c r="BD7" s="172">
        <f>'08Easter'!BD5</f>
        <v>22758</v>
      </c>
      <c r="BE7" s="172">
        <f>'08Easter'!BE5</f>
        <v>22758</v>
      </c>
      <c r="BF7" s="172">
        <f>'08Easter'!BF5</f>
        <v>22758</v>
      </c>
      <c r="BG7" s="172">
        <f>'08Easter'!BG5</f>
        <v>28225</v>
      </c>
    </row>
    <row r="9" spans="1:59" x14ac:dyDescent="0.25">
      <c r="A9">
        <v>22.1</v>
      </c>
      <c r="C9">
        <v>143</v>
      </c>
      <c r="D9" s="8" t="s">
        <v>2</v>
      </c>
      <c r="E9">
        <f>'22Nutation'!E6</f>
        <v>-0.38</v>
      </c>
      <c r="F9">
        <f>'22Nutation'!F6</f>
        <v>-0.42241451060917029</v>
      </c>
      <c r="G9">
        <f>'22Nutation'!G6</f>
        <v>-16.668911704312116</v>
      </c>
      <c r="H9">
        <f>'22Nutation'!H6</f>
        <v>0</v>
      </c>
      <c r="I9">
        <f>'22Nutation'!I6</f>
        <v>-1.0006844626967831E-2</v>
      </c>
      <c r="J9">
        <f>'22Nutation'!J6</f>
        <v>-0.12929500342231348</v>
      </c>
      <c r="K9">
        <f>'22Nutation'!K6</f>
        <v>-0.12536618754277892</v>
      </c>
      <c r="L9">
        <f>'22Nutation'!L6</f>
        <v>-0.11930184804928132</v>
      </c>
      <c r="M9">
        <f>'22Nutation'!M6</f>
        <v>-0.11534565366187542</v>
      </c>
      <c r="N9">
        <f>'22Nutation'!N6</f>
        <v>-0.99998631042918518</v>
      </c>
      <c r="O9">
        <f>'22Nutation'!O6</f>
        <v>-3.9999315537303217</v>
      </c>
      <c r="P9">
        <f>'22Nutation'!P6</f>
        <v>-3.9899383983572894</v>
      </c>
      <c r="Q9">
        <f>'22Nutation'!Q6</f>
        <v>-11.626918548939081</v>
      </c>
      <c r="R9">
        <f>'22Nutation'!R6</f>
        <v>-21.219671457905545</v>
      </c>
      <c r="S9">
        <f>'22Nutation'!S6</f>
        <v>-21.219644079397671</v>
      </c>
      <c r="T9">
        <f>'22Nutation'!T6</f>
        <v>-29.994360027378509</v>
      </c>
      <c r="U9">
        <f>'22Nutation'!U6</f>
        <v>-29.9980424366872</v>
      </c>
      <c r="V9">
        <f>'22Nutation'!V6</f>
        <v>-30.003383983572899</v>
      </c>
      <c r="W9" s="91">
        <f>'22Nutation'!W6</f>
        <v>-67.119644079397673</v>
      </c>
      <c r="X9">
        <f>'22Nutation'!X6</f>
        <v>-0.12729637234770705</v>
      </c>
      <c r="Y9">
        <f>'22Nutation'!Y6</f>
        <v>-7.7221081451060922E-2</v>
      </c>
      <c r="Z9">
        <f>'22Nutation'!Z6</f>
        <v>-0.22876112251882272</v>
      </c>
      <c r="AA9">
        <f>'22Nutation'!AA6</f>
        <v>0.43998631074606431</v>
      </c>
      <c r="AB9">
        <f>'22Nutation'!AB6</f>
        <v>-1.3689253935660506E-5</v>
      </c>
      <c r="AC9">
        <f>'22Nutation'!AC6</f>
        <v>-0.45507186858316223</v>
      </c>
      <c r="AD9">
        <f>'22Nutation'!AD6</f>
        <v>-0.21132101300479125</v>
      </c>
      <c r="AE9">
        <f>'22Nutation'!AE6</f>
        <v>-0.1169472963723477</v>
      </c>
      <c r="AF9">
        <f>'22Nutation'!AF6</f>
        <v>-0.2286748485309362</v>
      </c>
      <c r="AG9">
        <f>'22Nutation'!AG6</f>
        <v>-7.0321697467488023E-2</v>
      </c>
      <c r="AH9">
        <f>'22Nutation'!AH6</f>
        <v>-7.2183436002737855E-2</v>
      </c>
      <c r="AI9">
        <f>'22Nutation'!AI6</f>
        <v>-8.8391512662559887E-2</v>
      </c>
      <c r="AJ9">
        <f>'22Nutation'!AJ6</f>
        <v>-7.7522245037645446E-2</v>
      </c>
      <c r="AK9">
        <f>'22Nutation'!AK6</f>
        <v>-6.670773442847365E-2</v>
      </c>
      <c r="AL9">
        <f>'22Nutation'!AL6</f>
        <v>-1.8199726214921286</v>
      </c>
      <c r="AM9">
        <f>'22Nutation'!AM6</f>
        <v>-9.2826830937713892E-2</v>
      </c>
      <c r="AN9">
        <f>'22Nutation'!AN6</f>
        <v>-13.774277891854894</v>
      </c>
      <c r="AO9">
        <f>'22Nutation'!AO6</f>
        <v>2.6146475017111569E-3</v>
      </c>
      <c r="AP9">
        <f>'22Nutation'!AP6</f>
        <v>-19.989582477754961</v>
      </c>
      <c r="AQ9">
        <f>'22Nutation'!AQ6</f>
        <v>-0.37532139931553637</v>
      </c>
      <c r="AR9">
        <f>'22Nutation'!AR6</f>
        <v>-0.37526646274493203</v>
      </c>
      <c r="AS9">
        <f>'22Nutation'!AS6</f>
        <v>-0.3752390842370607</v>
      </c>
      <c r="AT9">
        <f>'22Nutation'!AT6</f>
        <v>-0.37521170572918944</v>
      </c>
      <c r="AU9">
        <f>'22Nutation'!AU6</f>
        <v>-0.37586584531143052</v>
      </c>
      <c r="AV9">
        <f>'22Nutation'!AV6</f>
        <v>-0.3758384668035592</v>
      </c>
      <c r="AW9">
        <f>'22Nutation'!AW6</f>
        <v>-0.37581108829568788</v>
      </c>
      <c r="AX9">
        <f>'22Nutation'!AX6</f>
        <v>-0.37578370978781656</v>
      </c>
      <c r="AY9">
        <f>'22Nutation'!AY6</f>
        <v>-0.37575633127994523</v>
      </c>
      <c r="AZ9">
        <f>'22Nutation'!AZ6</f>
        <v>-0.37572895277207391</v>
      </c>
      <c r="BA9">
        <f>'22Nutation'!BA6</f>
        <v>-0.37570157426420259</v>
      </c>
      <c r="BB9">
        <f>'22Nutation'!BB6</f>
        <v>-0.37567419575633126</v>
      </c>
      <c r="BC9">
        <f>'22Nutation'!BC6</f>
        <v>-0.37564681724845994</v>
      </c>
      <c r="BD9">
        <f>'22Nutation'!BD6</f>
        <v>-0.37561943874058862</v>
      </c>
      <c r="BE9">
        <f>'22Nutation'!BE6</f>
        <v>-0.3755920602327173</v>
      </c>
      <c r="BF9">
        <f>'22Nutation'!BF6</f>
        <v>-0.37556468172484597</v>
      </c>
      <c r="BG9">
        <f>'22Nutation'!BG6</f>
        <v>-0.22867898699520875</v>
      </c>
    </row>
    <row r="10" spans="1:59" x14ac:dyDescent="0.25">
      <c r="C10" s="9"/>
      <c r="W10" s="51">
        <v>-0.12729637234800001</v>
      </c>
    </row>
    <row r="12" spans="1:59" x14ac:dyDescent="0.25">
      <c r="C12" t="s">
        <v>171</v>
      </c>
      <c r="E12" s="8" t="str">
        <f>'07JD'!E31</f>
        <v>Mon</v>
      </c>
      <c r="F12" s="8" t="str">
        <f>'07JD'!F31</f>
        <v>Fri</v>
      </c>
      <c r="G12" s="8" t="str">
        <f>'07JD'!G31</f>
        <v>Sat</v>
      </c>
      <c r="H12" s="8" t="str">
        <f>'07JD'!H31</f>
        <v>Sat</v>
      </c>
      <c r="I12" s="8" t="str">
        <f>'07JD'!I31</f>
        <v>Fri</v>
      </c>
      <c r="J12" s="8" t="str">
        <f>'07JD'!J31</f>
        <v>Tue</v>
      </c>
      <c r="K12" s="8" t="str">
        <f>'07JD'!K31</f>
        <v>Fri</v>
      </c>
      <c r="L12" s="8" t="str">
        <f>'07JD'!L31</f>
        <v>Wed</v>
      </c>
      <c r="M12" s="8" t="str">
        <f>'07JD'!M31</f>
        <v>Sun</v>
      </c>
      <c r="N12" s="8" t="str">
        <f>'07JD'!N31</f>
        <v>Mon</v>
      </c>
      <c r="O12" s="8" t="str">
        <f>'07JD'!O31</f>
        <v>Sat</v>
      </c>
      <c r="P12" s="8" t="str">
        <f>'07JD'!P31</f>
        <v>Sun</v>
      </c>
      <c r="Q12" s="8" t="str">
        <f>'07JD'!Q31</f>
        <v>Tue</v>
      </c>
      <c r="R12" s="8" t="str">
        <f>'07JD'!R31</f>
        <v>Fri</v>
      </c>
      <c r="S12" s="8" t="str">
        <f>'07JD'!S31</f>
        <v>Sat</v>
      </c>
      <c r="T12" s="8" t="str">
        <f>'07JD'!T31</f>
        <v>Thu</v>
      </c>
      <c r="U12" s="8" t="str">
        <f>'07JD'!U31</f>
        <v>Wed</v>
      </c>
      <c r="V12" s="8" t="str">
        <f>'07JD'!V31</f>
        <v>Wed</v>
      </c>
      <c r="W12" s="8" t="str">
        <f>'07JD'!W31</f>
        <v>Mon</v>
      </c>
      <c r="X12" s="8" t="str">
        <f>'07JD'!X31</f>
        <v>Fri</v>
      </c>
      <c r="Y12" s="8" t="str">
        <f>'07JD'!Y31</f>
        <v>Sun</v>
      </c>
      <c r="Z12" s="8" t="str">
        <f>'07JD'!Z31</f>
        <v>Tue</v>
      </c>
      <c r="AA12" s="8" t="str">
        <f>'07JD'!AA31</f>
        <v>Fri</v>
      </c>
      <c r="AB12" s="8" t="str">
        <f>'07JD'!AB31</f>
        <v>Sat</v>
      </c>
      <c r="AC12" s="8" t="str">
        <f>'07JD'!AC31</f>
        <v>Wed</v>
      </c>
      <c r="AD12" s="8" t="str">
        <f>'07JD'!AD31</f>
        <v>Tue</v>
      </c>
      <c r="AE12" s="8" t="str">
        <f>'07JD'!AE31</f>
        <v>Fri</v>
      </c>
      <c r="AF12" s="8" t="str">
        <f>'07JD'!AF31</f>
        <v>Fri</v>
      </c>
      <c r="AG12" s="8" t="str">
        <f>'07JD'!AG31</f>
        <v>Sun</v>
      </c>
      <c r="AH12" s="8" t="str">
        <f>'07JD'!AH31</f>
        <v>Tue</v>
      </c>
      <c r="AI12" s="8" t="str">
        <f>'07JD'!AI31</f>
        <v>Fri</v>
      </c>
      <c r="AJ12" s="8" t="str">
        <f>'07JD'!AJ31</f>
        <v>Wed</v>
      </c>
      <c r="AK12" s="8" t="str">
        <f>'07JD'!AK31</f>
        <v>Sat</v>
      </c>
      <c r="AL12" s="8" t="str">
        <f>'07JD'!AL31</f>
        <v>Thu</v>
      </c>
      <c r="AM12" s="8" t="str">
        <f>'07JD'!AM31</f>
        <v>Thu</v>
      </c>
      <c r="AN12" s="8" t="str">
        <f>'07JD'!AN31</f>
        <v>Fri</v>
      </c>
      <c r="AO12" s="8" t="str">
        <f>'07JD'!AO31</f>
        <v>Thu</v>
      </c>
      <c r="AP12" s="8" t="str">
        <f>'07JD'!AP31</f>
        <v>Mon</v>
      </c>
      <c r="AQ12" s="8" t="str">
        <f>'07JD'!AQ31</f>
        <v>Wed</v>
      </c>
      <c r="AR12" s="8" t="str">
        <f>'07JD'!AR31</f>
        <v>Fri</v>
      </c>
      <c r="AS12" s="8" t="str">
        <f>'07JD'!AS31</f>
        <v>Sat</v>
      </c>
      <c r="AT12" s="8" t="str">
        <f>'07JD'!AT31</f>
        <v>Sun</v>
      </c>
      <c r="AU12" s="8" t="str">
        <f>'07JD'!AU31</f>
        <v>Fri</v>
      </c>
      <c r="AV12" s="8" t="str">
        <f>'07JD'!AV31</f>
        <v>Sat</v>
      </c>
      <c r="AW12" s="8" t="str">
        <f>'07JD'!AW31</f>
        <v>Sun</v>
      </c>
      <c r="AX12" s="8" t="str">
        <f>'07JD'!AX31</f>
        <v>Mon</v>
      </c>
      <c r="AY12" s="8" t="str">
        <f>'07JD'!AY31</f>
        <v>Tue</v>
      </c>
      <c r="AZ12" s="8" t="str">
        <f>'07JD'!AZ31</f>
        <v>Wed</v>
      </c>
      <c r="BA12" s="8" t="str">
        <f>'07JD'!BA31</f>
        <v>Thu</v>
      </c>
      <c r="BB12" s="8" t="str">
        <f>'07JD'!BB31</f>
        <v>Fri</v>
      </c>
      <c r="BC12" s="8" t="str">
        <f>'07JD'!BC31</f>
        <v>Sat</v>
      </c>
      <c r="BD12" s="8" t="str">
        <f>'07JD'!BD31</f>
        <v>Sun</v>
      </c>
      <c r="BE12" s="8" t="str">
        <f>'07JD'!BE31</f>
        <v>Mon</v>
      </c>
      <c r="BF12" s="8" t="str">
        <f>'07JD'!BF31</f>
        <v>Tue</v>
      </c>
      <c r="BG12" s="8" t="str">
        <f>'07JD'!BG31</f>
        <v>Fri</v>
      </c>
    </row>
    <row r="13" spans="1:59" x14ac:dyDescent="0.25">
      <c r="C13" t="s">
        <v>179</v>
      </c>
      <c r="E13" s="8" t="str">
        <f>'07JD'!E44</f>
        <v>Common</v>
      </c>
      <c r="F13" s="8" t="str">
        <f>'07JD'!F44</f>
        <v>Common</v>
      </c>
      <c r="G13" s="8" t="str">
        <f>'07JD'!G44</f>
        <v>Common</v>
      </c>
      <c r="H13" s="8" t="str">
        <f>'07JD'!H44</f>
        <v>Leap</v>
      </c>
      <c r="I13" s="8" t="str">
        <f>'07JD'!I44</f>
        <v>Common</v>
      </c>
      <c r="J13" s="8" t="str">
        <f>'07JD'!J44</f>
        <v>Common</v>
      </c>
      <c r="K13" s="8" t="str">
        <f>'07JD'!K44</f>
        <v>Common</v>
      </c>
      <c r="L13" s="8" t="str">
        <f>'07JD'!L44</f>
        <v>Leap</v>
      </c>
      <c r="M13" s="8" t="str">
        <f>'07JD'!M44</f>
        <v>Leap</v>
      </c>
      <c r="N13" s="8" t="str">
        <f>'07JD'!N44</f>
        <v>Common</v>
      </c>
      <c r="O13" s="8" t="str">
        <f>'07JD'!O44</f>
        <v>Leap</v>
      </c>
      <c r="P13" s="8" t="str">
        <f>'07JD'!P44</f>
        <v>Leap</v>
      </c>
      <c r="Q13" s="8" t="str">
        <f>'07JD'!Q44</f>
        <v>Common</v>
      </c>
      <c r="R13" s="8" t="str">
        <f>'07JD'!R44</f>
        <v>Common</v>
      </c>
      <c r="S13" s="8" t="str">
        <f>'07JD'!S44</f>
        <v>Common</v>
      </c>
      <c r="T13" s="8" t="str">
        <f>'07JD'!T44</f>
        <v>Leap</v>
      </c>
      <c r="U13" s="8" t="str">
        <f>'07JD'!U44</f>
        <v>Leap</v>
      </c>
      <c r="V13" s="8" t="str">
        <f>'07JD'!V44</f>
        <v>Common</v>
      </c>
      <c r="W13" s="8" t="str">
        <f>'07JD'!W44</f>
        <v>Leap</v>
      </c>
      <c r="X13" s="8" t="str">
        <f>'07JD'!X44</f>
        <v>Common</v>
      </c>
      <c r="Y13" s="8" t="str">
        <f>'07JD'!Y44</f>
        <v>Leap</v>
      </c>
      <c r="Z13" s="8" t="str">
        <f>'07JD'!Z44</f>
        <v>Common</v>
      </c>
      <c r="AA13" s="8" t="str">
        <f>'07JD'!AA44</f>
        <v>Leap</v>
      </c>
      <c r="AB13" s="8" t="str">
        <f>'07JD'!AB44</f>
        <v>Leap</v>
      </c>
      <c r="AC13" s="8" t="str">
        <f>'07JD'!AC44</f>
        <v>Common</v>
      </c>
      <c r="AD13" s="8" t="str">
        <f>'07JD'!AD44</f>
        <v>Common</v>
      </c>
      <c r="AE13" s="8" t="str">
        <f>'07JD'!AE44</f>
        <v>Leap</v>
      </c>
      <c r="AF13" s="8" t="str">
        <f>'07JD'!AF44</f>
        <v>Common</v>
      </c>
      <c r="AG13" s="8" t="str">
        <f>'07JD'!AG44</f>
        <v>Leap</v>
      </c>
      <c r="AH13" s="8" t="str">
        <f>'07JD'!AH44</f>
        <v>Leap</v>
      </c>
      <c r="AI13" s="8" t="str">
        <f>'07JD'!AI44</f>
        <v>Common</v>
      </c>
      <c r="AJ13" s="8" t="str">
        <f>'07JD'!AJ44</f>
        <v>Leap</v>
      </c>
      <c r="AK13" s="8" t="str">
        <f>'07JD'!AK44</f>
        <v>Common</v>
      </c>
      <c r="AL13" s="8" t="str">
        <f>'07JD'!AL44</f>
        <v>Common</v>
      </c>
      <c r="AM13" s="8" t="str">
        <f>'07JD'!AM44</f>
        <v>Common</v>
      </c>
      <c r="AN13" s="8" t="str">
        <f>'07JD'!AN44</f>
        <v>Common</v>
      </c>
      <c r="AO13" s="8" t="str">
        <f>'07JD'!AO44</f>
        <v>Leap</v>
      </c>
      <c r="AP13" s="8" t="str">
        <f>'07JD'!AP44</f>
        <v>Common</v>
      </c>
      <c r="AQ13" s="8" t="str">
        <f>'07JD'!AQ44</f>
        <v>Common</v>
      </c>
      <c r="AR13" s="8" t="str">
        <f>'07JD'!AR44</f>
        <v>Common</v>
      </c>
      <c r="AS13" s="8" t="str">
        <f>'07JD'!AS44</f>
        <v>Common</v>
      </c>
      <c r="AT13" s="8" t="str">
        <f>'07JD'!AT44</f>
        <v>Common</v>
      </c>
      <c r="AU13" s="8" t="str">
        <f>'07JD'!AU44</f>
        <v>Common</v>
      </c>
      <c r="AV13" s="8" t="str">
        <f>'07JD'!AV44</f>
        <v>Common</v>
      </c>
      <c r="AW13" s="8" t="str">
        <f>'07JD'!AW44</f>
        <v>Common</v>
      </c>
      <c r="AX13" s="8" t="str">
        <f>'07JD'!AX44</f>
        <v>Common</v>
      </c>
      <c r="AY13" s="8" t="str">
        <f>'07JD'!AY44</f>
        <v>Common</v>
      </c>
      <c r="AZ13" s="8" t="str">
        <f>'07JD'!AZ44</f>
        <v>Common</v>
      </c>
      <c r="BA13" s="8" t="str">
        <f>'07JD'!BA44</f>
        <v>Common</v>
      </c>
      <c r="BB13" s="8" t="str">
        <f>'07JD'!BB44</f>
        <v>Common</v>
      </c>
      <c r="BC13" s="8" t="str">
        <f>'07JD'!BC44</f>
        <v>Common</v>
      </c>
      <c r="BD13" s="8" t="str">
        <f>'07JD'!BD44</f>
        <v>Common</v>
      </c>
      <c r="BE13" s="8" t="str">
        <f>'07JD'!BE44</f>
        <v>Common</v>
      </c>
      <c r="BF13" s="8" t="str">
        <f>'07JD'!BF44</f>
        <v>Common</v>
      </c>
      <c r="BG13" s="8" t="str">
        <f>'07JD'!BG44</f>
        <v>Common</v>
      </c>
    </row>
    <row r="14" spans="1:59" x14ac:dyDescent="0.25">
      <c r="C14" t="s">
        <v>161</v>
      </c>
      <c r="E14" s="8">
        <f>'07JD'!E50</f>
        <v>1</v>
      </c>
      <c r="F14" s="8">
        <f>'07JD'!F50</f>
        <v>277</v>
      </c>
      <c r="G14" s="8">
        <f>'07JD'!G50</f>
        <v>27</v>
      </c>
      <c r="H14" s="8">
        <f>'07JD'!H50</f>
        <v>1</v>
      </c>
      <c r="I14" s="8">
        <f>'07JD'!I50</f>
        <v>1</v>
      </c>
      <c r="J14" s="8">
        <f>'07JD'!J50</f>
        <v>27</v>
      </c>
      <c r="K14" s="8">
        <f>'07JD'!K50</f>
        <v>170</v>
      </c>
      <c r="L14" s="8">
        <f>'07JD'!L50</f>
        <v>27</v>
      </c>
      <c r="M14" s="8">
        <f>'07JD'!M50</f>
        <v>171</v>
      </c>
      <c r="N14" s="8">
        <f>'07JD'!N50</f>
        <v>1</v>
      </c>
      <c r="O14" s="8">
        <f>'07JD'!O50</f>
        <v>1</v>
      </c>
      <c r="P14" s="8">
        <f>'07JD'!P50</f>
        <v>366</v>
      </c>
      <c r="Q14" s="8">
        <f>'07JD'!Q50</f>
        <v>100</v>
      </c>
      <c r="R14" s="8">
        <f>'07JD'!R50</f>
        <v>365</v>
      </c>
      <c r="S14" s="8">
        <f>'07JD'!S50</f>
        <v>1</v>
      </c>
      <c r="T14" s="8">
        <f>'07JD'!T50</f>
        <v>194</v>
      </c>
      <c r="U14" s="8">
        <f>'07JD'!U50</f>
        <v>60</v>
      </c>
      <c r="V14" s="8">
        <f>'07JD'!V50</f>
        <v>229</v>
      </c>
      <c r="W14" s="8">
        <f>'07JD'!W50</f>
        <v>1</v>
      </c>
      <c r="X14" s="8">
        <f>'07JD'!X50</f>
        <v>100</v>
      </c>
      <c r="Y14" s="8">
        <f>'07JD'!Y50</f>
        <v>103</v>
      </c>
      <c r="Z14" s="8">
        <f>'07JD'!Z50</f>
        <v>46</v>
      </c>
      <c r="AA14" s="8">
        <f>'07JD'!AA50</f>
        <v>1</v>
      </c>
      <c r="AB14" s="8">
        <f>'07JD'!AB50</f>
        <v>1</v>
      </c>
      <c r="AC14" s="17">
        <f>'07JD'!AC50</f>
        <v>181</v>
      </c>
      <c r="AD14" s="17">
        <f>'07JD'!AD50</f>
        <v>318</v>
      </c>
      <c r="AE14" s="17">
        <f>'07JD'!AE50</f>
        <v>113</v>
      </c>
      <c r="AF14" s="17">
        <f>'07JD'!AF50</f>
        <v>49</v>
      </c>
      <c r="AG14" s="17">
        <f>'07JD'!AG50</f>
        <v>355</v>
      </c>
      <c r="AH14" s="17">
        <f>'07JD'!AH50</f>
        <v>287</v>
      </c>
      <c r="AI14" s="17">
        <f>'07JD'!AI50</f>
        <v>60</v>
      </c>
      <c r="AJ14" s="17">
        <f>'07JD'!AJ50</f>
        <v>92</v>
      </c>
      <c r="AK14" s="17">
        <f>'07JD'!AK50</f>
        <v>121</v>
      </c>
      <c r="AL14" s="17">
        <f>'07JD'!AL50</f>
        <v>1</v>
      </c>
      <c r="AM14" s="17">
        <f>'07JD'!AM50</f>
        <v>263</v>
      </c>
      <c r="AN14" s="17">
        <f>'07JD'!AN50</f>
        <v>197</v>
      </c>
      <c r="AO14" s="17">
        <f>'07JD'!AO50</f>
        <v>97</v>
      </c>
      <c r="AP14" s="17">
        <f>'07JD'!AP50</f>
        <v>3</v>
      </c>
      <c r="AQ14" s="17">
        <f>'07JD'!AQ50</f>
        <v>171</v>
      </c>
      <c r="AR14" s="17">
        <f>'07JD'!AR50</f>
        <v>173</v>
      </c>
      <c r="AS14" s="17">
        <f>'07JD'!AS50</f>
        <v>174</v>
      </c>
      <c r="AT14" s="17">
        <f>'07JD'!AT50</f>
        <v>175</v>
      </c>
      <c r="AU14" s="17">
        <f>'07JD'!AU50</f>
        <v>152</v>
      </c>
      <c r="AV14" s="17">
        <f>'07JD'!AV50</f>
        <v>153</v>
      </c>
      <c r="AW14" s="17">
        <f>'07JD'!AW50</f>
        <v>154</v>
      </c>
      <c r="AX14" s="17">
        <f>'07JD'!AX50</f>
        <v>155</v>
      </c>
      <c r="AY14" s="17">
        <f>'07JD'!AY50</f>
        <v>156</v>
      </c>
      <c r="AZ14" s="17">
        <f>'07JD'!AZ50</f>
        <v>157</v>
      </c>
      <c r="BA14" s="17">
        <f>'07JD'!BA50</f>
        <v>158</v>
      </c>
      <c r="BB14" s="17">
        <f>'07JD'!BB50</f>
        <v>159</v>
      </c>
      <c r="BC14" s="17">
        <f>'07JD'!BC50</f>
        <v>160</v>
      </c>
      <c r="BD14" s="17">
        <f>'07JD'!BD50</f>
        <v>161</v>
      </c>
      <c r="BE14" s="17">
        <f>'07JD'!BE50</f>
        <v>162</v>
      </c>
      <c r="BF14" s="17">
        <f>'07JD'!BF50</f>
        <v>163</v>
      </c>
      <c r="BG14" s="17">
        <f>'07JD'!BG50</f>
        <v>49</v>
      </c>
    </row>
    <row r="15" spans="1:59" x14ac:dyDescent="0.25">
      <c r="AC15">
        <v>318</v>
      </c>
      <c r="AD15">
        <v>113</v>
      </c>
      <c r="AE15">
        <v>113</v>
      </c>
      <c r="AF15">
        <v>113</v>
      </c>
      <c r="AG15">
        <v>113</v>
      </c>
      <c r="AH15">
        <v>113</v>
      </c>
      <c r="AI15">
        <v>113</v>
      </c>
      <c r="AJ15">
        <v>113</v>
      </c>
      <c r="AK15">
        <v>113</v>
      </c>
      <c r="AL15">
        <v>113</v>
      </c>
      <c r="AM15">
        <v>113</v>
      </c>
      <c r="AN15">
        <v>113</v>
      </c>
      <c r="AO15">
        <v>113</v>
      </c>
      <c r="AP15">
        <v>113</v>
      </c>
      <c r="AQ15">
        <v>113</v>
      </c>
      <c r="AR15">
        <v>113</v>
      </c>
      <c r="AS15">
        <v>113</v>
      </c>
      <c r="AT15">
        <v>113</v>
      </c>
      <c r="AU15">
        <v>113</v>
      </c>
      <c r="AV15">
        <v>113</v>
      </c>
      <c r="AW15">
        <v>113</v>
      </c>
      <c r="AX15">
        <v>113</v>
      </c>
      <c r="AY15">
        <v>113</v>
      </c>
      <c r="AZ15">
        <v>113</v>
      </c>
      <c r="BA15">
        <v>113</v>
      </c>
      <c r="BB15">
        <v>113</v>
      </c>
      <c r="BC15">
        <v>113</v>
      </c>
      <c r="BD15">
        <v>113</v>
      </c>
      <c r="BE15">
        <v>113</v>
      </c>
      <c r="BF15">
        <v>113</v>
      </c>
      <c r="BG15">
        <v>113</v>
      </c>
    </row>
    <row r="16" spans="1:59" x14ac:dyDescent="0.25">
      <c r="C16" t="s">
        <v>193</v>
      </c>
      <c r="D16" s="8" t="s">
        <v>150</v>
      </c>
      <c r="E16">
        <f>'10deltaT'!E23</f>
        <v>34</v>
      </c>
      <c r="F16">
        <f>'10deltaT'!F23</f>
        <v>31.8</v>
      </c>
      <c r="G16">
        <f>'10deltaT'!G23</f>
        <v>5432.249170000001</v>
      </c>
      <c r="H16">
        <f>'10deltaT'!H23</f>
        <v>65</v>
      </c>
      <c r="I16">
        <f>'10deltaT'!I23</f>
        <v>100.98253</v>
      </c>
      <c r="J16">
        <f>'10deltaT'!J23</f>
        <v>55.349999999999994</v>
      </c>
      <c r="K16">
        <f>'10deltaT'!K23</f>
        <v>55.349999999999994</v>
      </c>
      <c r="L16">
        <f>'10deltaT'!L23</f>
        <v>55.8</v>
      </c>
      <c r="M16">
        <f>'10deltaT'!M23</f>
        <v>55.8</v>
      </c>
      <c r="N16">
        <f>'10deltaT'!N23</f>
        <v>-2.8</v>
      </c>
      <c r="O16">
        <f>'10deltaT'!O23</f>
        <v>98.800000000000011</v>
      </c>
      <c r="P16">
        <f>'10deltaT'!P23</f>
        <v>98.800000000000011</v>
      </c>
      <c r="Q16">
        <f>'10deltaT'!Q23</f>
        <v>2337.7395700000006</v>
      </c>
      <c r="R16">
        <f>'10deltaT'!R23</f>
        <v>9339.5763699999989</v>
      </c>
      <c r="S16">
        <f>'10deltaT'!S23</f>
        <v>9329.8565199999994</v>
      </c>
      <c r="T16">
        <f>'10deltaT'!T23</f>
        <v>19812</v>
      </c>
      <c r="U16">
        <f>'10deltaT'!U23</f>
        <v>19812</v>
      </c>
      <c r="V16">
        <f>'10deltaT'!V23</f>
        <v>19826.162530000001</v>
      </c>
      <c r="W16">
        <f>'10deltaT'!W23</f>
        <v>107234.64832000002</v>
      </c>
      <c r="X16">
        <f>'10deltaT'!X23</f>
        <v>55.349999999999994</v>
      </c>
      <c r="Y16">
        <f>'10deltaT'!Y23</f>
        <v>58.3</v>
      </c>
      <c r="Z16">
        <f>'10deltaT'!Z23</f>
        <v>48</v>
      </c>
      <c r="AA16">
        <f>'10deltaT'!AA23</f>
        <v>131.05807999999999</v>
      </c>
      <c r="AB16">
        <f>'10deltaT'!AB23</f>
        <v>65</v>
      </c>
      <c r="AC16">
        <f>'10deltaT'!AC23</f>
        <v>30.7</v>
      </c>
      <c r="AD16">
        <f>'10deltaT'!AD23</f>
        <v>48.5</v>
      </c>
      <c r="AE16">
        <f>'10deltaT'!AE23</f>
        <v>55.8</v>
      </c>
      <c r="AF16">
        <f>'10deltaT'!AF23</f>
        <v>48</v>
      </c>
      <c r="AG16">
        <f>'10deltaT'!AG23</f>
        <v>58.3</v>
      </c>
      <c r="AH16">
        <f>'10deltaT'!AH23</f>
        <v>58.3</v>
      </c>
      <c r="AI16">
        <f>'10deltaT'!AI23</f>
        <v>57.599999999999994</v>
      </c>
      <c r="AJ16">
        <f>'10deltaT'!AJ23</f>
        <v>58.3</v>
      </c>
      <c r="AK16">
        <f>'10deltaT'!AK23</f>
        <v>59.15</v>
      </c>
      <c r="AL16">
        <f>'10deltaT'!AL23</f>
        <v>0.16371999999999787</v>
      </c>
      <c r="AM16">
        <f>'10deltaT'!AM23</f>
        <v>56.9</v>
      </c>
      <c r="AN16">
        <f>'10deltaT'!AN23</f>
        <v>3500.61652</v>
      </c>
      <c r="AO16">
        <f>'10deltaT'!AO23</f>
        <v>65</v>
      </c>
      <c r="AP16">
        <f>'10deltaT'!AP23</f>
        <v>8172.9025299999994</v>
      </c>
      <c r="AQ16">
        <f>'10deltaT'!AQ23</f>
        <v>34</v>
      </c>
      <c r="AR16">
        <f>'10deltaT'!AR23</f>
        <v>34</v>
      </c>
      <c r="AS16">
        <f>'10deltaT'!AS23</f>
        <v>34</v>
      </c>
      <c r="AT16">
        <f>'10deltaT'!AT23</f>
        <v>34</v>
      </c>
      <c r="AU16">
        <f>'10deltaT'!AU23</f>
        <v>34</v>
      </c>
      <c r="AV16">
        <f>'10deltaT'!AV23</f>
        <v>34</v>
      </c>
      <c r="AW16">
        <f>'10deltaT'!AW23</f>
        <v>34</v>
      </c>
      <c r="AX16">
        <f>'10deltaT'!AX23</f>
        <v>34</v>
      </c>
      <c r="AY16">
        <f>'10deltaT'!AY23</f>
        <v>34</v>
      </c>
      <c r="AZ16">
        <f>'10deltaT'!AZ23</f>
        <v>34</v>
      </c>
      <c r="BA16">
        <f>'10deltaT'!BA23</f>
        <v>34</v>
      </c>
      <c r="BB16">
        <f>'10deltaT'!BB23</f>
        <v>34</v>
      </c>
      <c r="BC16">
        <f>'10deltaT'!BC23</f>
        <v>34</v>
      </c>
      <c r="BD16">
        <f>'10deltaT'!BD23</f>
        <v>34</v>
      </c>
      <c r="BE16">
        <f>'10deltaT'!BE23</f>
        <v>34</v>
      </c>
      <c r="BF16">
        <f>'10deltaT'!BF23</f>
        <v>34</v>
      </c>
      <c r="BG16">
        <f>'10deltaT'!BG23</f>
        <v>48</v>
      </c>
    </row>
    <row r="17" spans="3:59" x14ac:dyDescent="0.25">
      <c r="C17" t="s">
        <v>194</v>
      </c>
      <c r="E17">
        <f>E16/60/60/24</f>
        <v>3.9351851851851852E-4</v>
      </c>
      <c r="F17">
        <f t="shared" ref="F17:AH17" si="14">F16/60/60/24</f>
        <v>3.6805555555555555E-4</v>
      </c>
      <c r="G17">
        <f t="shared" si="14"/>
        <v>6.287325428240742E-2</v>
      </c>
      <c r="H17">
        <f t="shared" si="14"/>
        <v>7.5231481481481471E-4</v>
      </c>
      <c r="I17">
        <f t="shared" si="14"/>
        <v>1.1687792824074074E-3</v>
      </c>
      <c r="J17">
        <f t="shared" si="14"/>
        <v>6.4062499999999992E-4</v>
      </c>
      <c r="K17">
        <f t="shared" si="14"/>
        <v>6.4062499999999992E-4</v>
      </c>
      <c r="L17">
        <f t="shared" si="14"/>
        <v>6.4583333333333322E-4</v>
      </c>
      <c r="M17">
        <f t="shared" si="14"/>
        <v>6.4583333333333322E-4</v>
      </c>
      <c r="N17">
        <f t="shared" si="14"/>
        <v>-3.2407407407407408E-5</v>
      </c>
      <c r="O17">
        <f t="shared" si="14"/>
        <v>1.1435185185185188E-3</v>
      </c>
      <c r="P17">
        <f t="shared" si="14"/>
        <v>1.1435185185185188E-3</v>
      </c>
      <c r="Q17">
        <f t="shared" si="14"/>
        <v>2.7057170949074085E-2</v>
      </c>
      <c r="R17">
        <f t="shared" si="14"/>
        <v>0.10809694872685183</v>
      </c>
      <c r="S17">
        <f t="shared" si="14"/>
        <v>0.10798445046296296</v>
      </c>
      <c r="T17">
        <f t="shared" si="14"/>
        <v>0.22930555555555554</v>
      </c>
      <c r="U17">
        <f t="shared" si="14"/>
        <v>0.22930555555555554</v>
      </c>
      <c r="V17">
        <f t="shared" si="14"/>
        <v>0.22946947372685189</v>
      </c>
      <c r="W17">
        <f t="shared" si="14"/>
        <v>1.2411417629629633</v>
      </c>
      <c r="X17">
        <f t="shared" si="14"/>
        <v>6.4062499999999992E-4</v>
      </c>
      <c r="Y17">
        <f t="shared" si="14"/>
        <v>6.7476851851851845E-4</v>
      </c>
      <c r="Z17">
        <f t="shared" si="14"/>
        <v>5.5555555555555556E-4</v>
      </c>
      <c r="AA17">
        <f t="shared" si="14"/>
        <v>1.5168759259259256E-3</v>
      </c>
      <c r="AB17">
        <f t="shared" si="14"/>
        <v>7.5231481481481471E-4</v>
      </c>
      <c r="AC17">
        <f t="shared" si="14"/>
        <v>3.5532407407407404E-4</v>
      </c>
      <c r="AD17">
        <f t="shared" si="14"/>
        <v>5.6134259259259256E-4</v>
      </c>
      <c r="AE17">
        <f t="shared" si="14"/>
        <v>6.4583333333333322E-4</v>
      </c>
      <c r="AF17">
        <f t="shared" si="14"/>
        <v>5.5555555555555556E-4</v>
      </c>
      <c r="AG17">
        <f t="shared" si="14"/>
        <v>6.7476851851851845E-4</v>
      </c>
      <c r="AH17">
        <f t="shared" si="14"/>
        <v>6.7476851851851845E-4</v>
      </c>
      <c r="AI17">
        <f>AI16/60/60/24</f>
        <v>6.6666666666666654E-4</v>
      </c>
      <c r="AJ17">
        <f>AJ16/60/60/24</f>
        <v>6.7476851851851845E-4</v>
      </c>
      <c r="AK17">
        <f>AK16/60/60/24</f>
        <v>6.8460648148148146E-4</v>
      </c>
      <c r="AL17">
        <f>AL16/60/60/24</f>
        <v>1.8949074074073828E-6</v>
      </c>
      <c r="AM17">
        <f>AM16/60/60/24</f>
        <v>6.5856481481481484E-4</v>
      </c>
      <c r="AN17">
        <f t="shared" ref="AN17" si="15">AN16/60/60/24</f>
        <v>4.051639490740741E-2</v>
      </c>
      <c r="AO17">
        <f t="shared" ref="AO17" si="16">AO16/60/60/24</f>
        <v>7.5231481481481471E-4</v>
      </c>
      <c r="AP17">
        <f t="shared" ref="AP17" si="17">AP16/60/60/24</f>
        <v>9.4593779282407406E-2</v>
      </c>
      <c r="AQ17">
        <f t="shared" ref="AQ17" si="18">AQ16/60/60/24</f>
        <v>3.9351851851851852E-4</v>
      </c>
      <c r="AR17">
        <f t="shared" ref="AR17" si="19">AR16/60/60/24</f>
        <v>3.9351851851851852E-4</v>
      </c>
      <c r="AS17">
        <f t="shared" ref="AS17" si="20">AS16/60/60/24</f>
        <v>3.9351851851851852E-4</v>
      </c>
      <c r="AT17">
        <f t="shared" ref="AT17" si="21">AT16/60/60/24</f>
        <v>3.9351851851851852E-4</v>
      </c>
      <c r="AU17">
        <f t="shared" ref="AU17" si="22">AU16/60/60/24</f>
        <v>3.9351851851851852E-4</v>
      </c>
      <c r="AV17">
        <f t="shared" ref="AV17" si="23">AV16/60/60/24</f>
        <v>3.9351851851851852E-4</v>
      </c>
      <c r="AW17">
        <f t="shared" ref="AW17" si="24">AW16/60/60/24</f>
        <v>3.9351851851851852E-4</v>
      </c>
      <c r="AX17">
        <f t="shared" ref="AX17" si="25">AX16/60/60/24</f>
        <v>3.9351851851851852E-4</v>
      </c>
      <c r="AY17">
        <f t="shared" ref="AY17" si="26">AY16/60/60/24</f>
        <v>3.9351851851851852E-4</v>
      </c>
      <c r="AZ17">
        <f t="shared" ref="AZ17" si="27">AZ16/60/60/24</f>
        <v>3.9351851851851852E-4</v>
      </c>
      <c r="BA17">
        <f t="shared" ref="BA17" si="28">BA16/60/60/24</f>
        <v>3.9351851851851852E-4</v>
      </c>
      <c r="BB17">
        <f t="shared" ref="BB17" si="29">BB16/60/60/24</f>
        <v>3.9351851851851852E-4</v>
      </c>
      <c r="BC17">
        <f t="shared" ref="BC17" si="30">BC16/60/60/24</f>
        <v>3.9351851851851852E-4</v>
      </c>
      <c r="BD17">
        <f t="shared" ref="BD17" si="31">BD16/60/60/24</f>
        <v>3.9351851851851852E-4</v>
      </c>
      <c r="BE17">
        <f t="shared" ref="BE17" si="32">BE16/60/60/24</f>
        <v>3.9351851851851852E-4</v>
      </c>
      <c r="BF17">
        <f t="shared" ref="BF17" si="33">BF16/60/60/24</f>
        <v>3.9351851851851852E-4</v>
      </c>
      <c r="BG17">
        <f t="shared" ref="BG17" si="34">BG16/60/60/24</f>
        <v>5.5555555555555556E-4</v>
      </c>
    </row>
    <row r="18" spans="3:59" x14ac:dyDescent="0.25">
      <c r="C18" t="s">
        <v>191</v>
      </c>
      <c r="D18" s="8" t="s">
        <v>192</v>
      </c>
      <c r="E18" s="19">
        <f>IF(ISNUMBER(E3),E3-E17,"--")</f>
        <v>22646.99960648148</v>
      </c>
      <c r="F18" s="19">
        <f>IF(ISNUMBER(F3),F3-F17,"--")</f>
        <v>21097.809631944445</v>
      </c>
      <c r="G18" s="19" t="str">
        <f>IF(ISNUMBER(G3),G3-G17,"--")</f>
        <v>--</v>
      </c>
      <c r="H18" s="19">
        <f>IF(ISNUMBER(H3),H3-H17,"--")</f>
        <v>36526.499247685184</v>
      </c>
      <c r="I18" s="19">
        <f>IF(ISNUMBER(I3),I3-I17,"--")</f>
        <v>36160.998831220721</v>
      </c>
      <c r="J18" s="19">
        <f>IF(ISNUMBER(J3),J3-J17,"--")</f>
        <v>31803.999359375</v>
      </c>
      <c r="K18" s="19">
        <f>IF(ISNUMBER(K3),K3-K17,"--")</f>
        <v>31947.499359375</v>
      </c>
      <c r="L18" s="19">
        <f>IF(ISNUMBER(L3),L3-L17,"--")</f>
        <v>32168.999354166666</v>
      </c>
      <c r="M18" s="19">
        <f>IF(ISNUMBER(M3),M3-M17,"--")</f>
        <v>32313.499354166666</v>
      </c>
      <c r="N18" s="19">
        <f>IF(ISNUMBER(N3),N3-N17,"--")</f>
        <v>1.0000439814814814</v>
      </c>
      <c r="O18" s="19" t="str">
        <f>IF(ISNUMBER(O3),O3-O17,"--")</f>
        <v>--</v>
      </c>
      <c r="P18" s="19" t="str">
        <f>IF(ISNUMBER(P3),P3-P17,"--")</f>
        <v>--</v>
      </c>
      <c r="Q18" s="19" t="str">
        <f>IF(ISNUMBER(Q3),Q3-Q17,"--")</f>
        <v>--</v>
      </c>
      <c r="R18" s="19" t="str">
        <f>IF(ISNUMBER(R3),R3-R17,"--")</f>
        <v>--</v>
      </c>
      <c r="S18" s="19" t="str">
        <f>IF(ISNUMBER(S3),S3-S17,"--")</f>
        <v>--</v>
      </c>
      <c r="T18" s="19" t="str">
        <f>IF(ISNUMBER(T3),T3-T17,"--")</f>
        <v>--</v>
      </c>
      <c r="U18" s="19" t="str">
        <f>IF(ISNUMBER(U3),U3-U17,"--")</f>
        <v>--</v>
      </c>
      <c r="V18" s="19" t="str">
        <f>IF(ISNUMBER(V3),V3-V17,"--")</f>
        <v>--</v>
      </c>
      <c r="W18" s="19" t="str">
        <f>IF(ISNUMBER(W3),W3-W17,"--")</f>
        <v>--</v>
      </c>
      <c r="X18" s="19">
        <f>IF(ISNUMBER(X3),X3-X17,"--")</f>
        <v>31876.999359375</v>
      </c>
      <c r="Y18" s="19">
        <f>IF(ISNUMBER(Y3),Y3-Y17,"--")</f>
        <v>33705.999325231482</v>
      </c>
      <c r="Z18" s="19">
        <f>IF(ISNUMBER(Z3),Z3-Z17,"--")</f>
        <v>28170.999444444446</v>
      </c>
      <c r="AA18" s="19">
        <f>IF(ISNUMBER(AA3),AA3-AA17,"--")</f>
        <v>52596.998483124073</v>
      </c>
      <c r="AB18" s="19">
        <f>IF(ISNUMBER(AB3),AB3-AB17,"--")</f>
        <v>36525.999247685184</v>
      </c>
      <c r="AC18" s="19">
        <f>IF(ISNUMBER(AC3),AC3-AC17,"--")</f>
        <v>19904.999644675925</v>
      </c>
      <c r="AD18" s="19">
        <f>IF(ISNUMBER(AD3),AD3-AD17,"--")</f>
        <v>28807.999438657407</v>
      </c>
      <c r="AE18" s="23">
        <f>IF(ISNUMBER(AE3),AE3-AE17,"--")</f>
        <v>32254.999354166666</v>
      </c>
      <c r="AF18" s="19">
        <f>IF(ISNUMBER(AF3),AF3-AF17,"--")</f>
        <v>28174.150601851852</v>
      </c>
      <c r="AG18" s="19">
        <f>IF(ISNUMBER(AG3),AG3-AG17,"--")</f>
        <v>33957.999325231482</v>
      </c>
      <c r="AH18" s="19">
        <f>IF(ISNUMBER(AH3),AH3-AH17,"--")</f>
        <v>33889.999325231482</v>
      </c>
      <c r="AI18" s="19">
        <f>IF(ISNUMBER(AI3),AI3-AI17,"--")</f>
        <v>33297.999333333333</v>
      </c>
      <c r="AJ18" s="19">
        <f>IF(ISNUMBER(AJ3),AJ3-AJ17,"--")</f>
        <v>33694.999325231482</v>
      </c>
      <c r="AK18" s="19">
        <f>IF(ISNUMBER(AK3),AK3-AK17,"--")</f>
        <v>34089.999315393521</v>
      </c>
      <c r="AL18" s="19" t="str">
        <f>IF(ISNUMBER(AL3),AL3-AL17,"--")</f>
        <v>--</v>
      </c>
      <c r="AM18" s="19">
        <f>IF(ISNUMBER(AM3),AM3-AM17,"--")</f>
        <v>33135.999341435185</v>
      </c>
      <c r="AN18" s="19" t="str">
        <f>IF(ISNUMBER(AN3),AN3-AN17,"--")</f>
        <v>--</v>
      </c>
      <c r="AO18" s="19">
        <f>IF(ISNUMBER(AO3),AO3-AO17,"--")</f>
        <v>36621.999247685184</v>
      </c>
      <c r="AP18" s="19" t="str">
        <f>IF(ISNUMBER(AP3),AP3-AP17,"--")</f>
        <v>--</v>
      </c>
      <c r="AQ18" s="19">
        <f>IF(ISNUMBER(AQ3),AQ3-AQ17,"--")</f>
        <v>22818.892054722837</v>
      </c>
      <c r="AR18" s="19">
        <f>IF(ISNUMBER(AR3),AR3-AR17,"--")</f>
        <v>22819.892054722837</v>
      </c>
      <c r="AS18" s="19">
        <f>IF(ISNUMBER(AS3),AS3-AS17,"--")</f>
        <v>22820.892054722837</v>
      </c>
      <c r="AT18" s="19">
        <f>IF(ISNUMBER(AT3),AT3-AT17,"--")</f>
        <v>22821.892054722837</v>
      </c>
      <c r="AU18" s="19">
        <f>IF(ISNUMBER(AU3),AU3-AU17,"--")</f>
        <v>22797.99960648148</v>
      </c>
      <c r="AV18" s="19">
        <f>IF(ISNUMBER(AV3),AV3-AV17,"--")</f>
        <v>22798.99960648148</v>
      </c>
      <c r="AW18" s="19">
        <f>IF(ISNUMBER(AW3),AW3-AW17,"--")</f>
        <v>22799.99960648148</v>
      </c>
      <c r="AX18" s="19">
        <f>IF(ISNUMBER(AX3),AX3-AX17,"--")</f>
        <v>22800.99960648148</v>
      </c>
      <c r="AY18" s="19">
        <f>IF(ISNUMBER(AY3),AY3-AY17,"--")</f>
        <v>22801.99960648148</v>
      </c>
      <c r="AZ18" s="19">
        <f>IF(ISNUMBER(AZ3),AZ3-AZ17,"--")</f>
        <v>22802.99960648148</v>
      </c>
      <c r="BA18" s="19">
        <f>IF(ISNUMBER(BA3),BA3-BA17,"--")</f>
        <v>22803.99960648148</v>
      </c>
      <c r="BB18" s="19">
        <f>IF(ISNUMBER(BB3),BB3-BB17,"--")</f>
        <v>22804.99960648148</v>
      </c>
      <c r="BC18" s="19">
        <f>IF(ISNUMBER(BC3),BC3-BC17,"--")</f>
        <v>22805.99960648148</v>
      </c>
      <c r="BD18" s="19">
        <f>IF(ISNUMBER(BD3),BD3-BD17,"--")</f>
        <v>22806.99960648148</v>
      </c>
      <c r="BE18" s="19">
        <f>IF(ISNUMBER(BE3),BE3-BE17,"--")</f>
        <v>22807.99960648148</v>
      </c>
      <c r="BF18" s="19">
        <f>IF(ISNUMBER(BF3),BF3-BF17,"--")</f>
        <v>22808.99960648148</v>
      </c>
      <c r="BG18" s="19">
        <f>IF(ISNUMBER(BG3),BG3-BG17,"--")</f>
        <v>28173.999444444446</v>
      </c>
    </row>
    <row r="20" spans="3:59" x14ac:dyDescent="0.25">
      <c r="H20" s="19"/>
    </row>
    <row r="21" spans="3:59" x14ac:dyDescent="0.25">
      <c r="H21" s="19"/>
      <c r="AN21" t="s">
        <v>348</v>
      </c>
      <c r="AO21" t="s">
        <v>352</v>
      </c>
      <c r="AP21" t="s">
        <v>40</v>
      </c>
      <c r="AQ21" t="s">
        <v>353</v>
      </c>
    </row>
    <row r="22" spans="3:59" x14ac:dyDescent="0.25">
      <c r="H22" s="19"/>
      <c r="Y22" s="63"/>
      <c r="Z22" s="63"/>
      <c r="AN22" s="25">
        <v>44829.57916666667</v>
      </c>
      <c r="AO22" s="25">
        <v>44836.634722222225</v>
      </c>
      <c r="AP22" s="25">
        <v>44843.537499999999</v>
      </c>
      <c r="AQ22" s="25">
        <v>44851.34375</v>
      </c>
    </row>
    <row r="23" spans="3:59" x14ac:dyDescent="0.25">
      <c r="H23" s="19"/>
      <c r="AN23" s="25">
        <v>44859.074999999997</v>
      </c>
      <c r="AO23" s="25">
        <v>44865.900694444441</v>
      </c>
      <c r="AP23" s="25">
        <v>44873.043055555558</v>
      </c>
      <c r="AQ23" s="25">
        <v>44881.143750000003</v>
      </c>
    </row>
    <row r="24" spans="3:59" x14ac:dyDescent="0.25">
      <c r="H24" s="19"/>
      <c r="AN24" s="25">
        <v>44888.581250000003</v>
      </c>
      <c r="AO24" s="25">
        <v>44895.191666666666</v>
      </c>
      <c r="AP24" s="25">
        <v>44902.755555555559</v>
      </c>
      <c r="AQ24" s="25">
        <v>44910.955555555556</v>
      </c>
    </row>
    <row r="25" spans="3:59" x14ac:dyDescent="0.25">
      <c r="H25" s="19"/>
    </row>
    <row r="26" spans="3:59" x14ac:dyDescent="0.25">
      <c r="H26" s="19"/>
      <c r="AN26" s="25">
        <v>200</v>
      </c>
    </row>
    <row r="27" spans="3:59" x14ac:dyDescent="0.25">
      <c r="H27" s="19"/>
    </row>
    <row r="28" spans="3:59" x14ac:dyDescent="0.25">
      <c r="H28" s="19"/>
      <c r="K28" s="41"/>
    </row>
    <row r="29" spans="3:59" x14ac:dyDescent="0.25">
      <c r="H29" s="42"/>
    </row>
    <row r="30" spans="3:59" x14ac:dyDescent="0.25">
      <c r="H30" s="42"/>
    </row>
    <row r="31" spans="3:59" x14ac:dyDescent="0.25">
      <c r="H31" s="42"/>
    </row>
    <row r="32" spans="3:59" x14ac:dyDescent="0.25">
      <c r="H32" s="42"/>
    </row>
    <row r="33" spans="8:8" x14ac:dyDescent="0.25">
      <c r="H33" s="42"/>
    </row>
    <row r="34" spans="8:8" x14ac:dyDescent="0.25">
      <c r="H34" s="42"/>
    </row>
    <row r="35" spans="8:8" x14ac:dyDescent="0.25">
      <c r="H35" s="19"/>
    </row>
    <row r="36" spans="8:8" x14ac:dyDescent="0.25">
      <c r="H36" s="19"/>
    </row>
    <row r="37" spans="8:8" x14ac:dyDescent="0.25">
      <c r="H37" s="19"/>
    </row>
    <row r="38" spans="8:8" x14ac:dyDescent="0.25">
      <c r="H38" s="19"/>
    </row>
    <row r="39" spans="8:8" x14ac:dyDescent="0.25">
      <c r="H39" s="19"/>
    </row>
    <row r="40" spans="8:8" x14ac:dyDescent="0.25">
      <c r="H40" s="19"/>
    </row>
    <row r="41" spans="8:8" x14ac:dyDescent="0.25">
      <c r="H41" s="19"/>
    </row>
    <row r="42" spans="8:8" x14ac:dyDescent="0.25">
      <c r="H42" s="19"/>
    </row>
    <row r="43" spans="8:8" x14ac:dyDescent="0.25">
      <c r="H43" s="19"/>
    </row>
    <row r="44" spans="8:8" x14ac:dyDescent="0.25">
      <c r="H44" s="19"/>
    </row>
    <row r="45" spans="8:8" x14ac:dyDescent="0.25">
      <c r="H45" s="19"/>
    </row>
    <row r="46" spans="8:8" x14ac:dyDescent="0.25">
      <c r="H46" s="19"/>
    </row>
    <row r="47" spans="8:8" x14ac:dyDescent="0.25">
      <c r="H47" s="19"/>
    </row>
    <row r="48" spans="8:8" x14ac:dyDescent="0.25">
      <c r="H48" s="19"/>
    </row>
    <row r="49" spans="8:8" x14ac:dyDescent="0.25">
      <c r="H49" s="19"/>
    </row>
    <row r="50" spans="8:8" x14ac:dyDescent="0.25">
      <c r="H50" s="19"/>
    </row>
    <row r="51" spans="8:8" x14ac:dyDescent="0.25">
      <c r="H51" s="19"/>
    </row>
    <row r="52" spans="8:8" x14ac:dyDescent="0.25">
      <c r="H52" s="19"/>
    </row>
    <row r="53" spans="8:8" x14ac:dyDescent="0.25">
      <c r="H53" s="19"/>
    </row>
    <row r="54" spans="8:8" x14ac:dyDescent="0.25">
      <c r="H54" s="19"/>
    </row>
    <row r="55" spans="8:8" x14ac:dyDescent="0.25">
      <c r="H55" s="19"/>
    </row>
    <row r="56" spans="8:8" x14ac:dyDescent="0.25">
      <c r="H56" s="1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E97-A57C-4687-A3A7-7BE110B4E2BA}">
  <dimension ref="A1:BM127"/>
  <sheetViews>
    <sheetView workbookViewId="0">
      <selection activeCell="L1" sqref="L1:BM1048576"/>
    </sheetView>
  </sheetViews>
  <sheetFormatPr defaultRowHeight="15" x14ac:dyDescent="0.25"/>
  <cols>
    <col min="3" max="4" width="12" bestFit="1" customWidth="1"/>
    <col min="5" max="7" width="8" bestFit="1" customWidth="1"/>
    <col min="8" max="8" width="10.85546875" bestFit="1" customWidth="1"/>
    <col min="9" max="9" width="26.5703125" bestFit="1" customWidth="1"/>
    <col min="10" max="10" width="5.140625" bestFit="1" customWidth="1"/>
    <col min="11" max="65" width="23.42578125" bestFit="1" customWidth="1"/>
  </cols>
  <sheetData>
    <row r="1" spans="1:65" ht="15.75" x14ac:dyDescent="0.25">
      <c r="A1" s="210" t="s">
        <v>725</v>
      </c>
      <c r="B1" s="210"/>
      <c r="C1" s="210"/>
      <c r="D1" s="210"/>
    </row>
    <row r="2" spans="1:65" x14ac:dyDescent="0.25">
      <c r="A2" s="9" t="s">
        <v>80</v>
      </c>
      <c r="B2" s="9" t="s">
        <v>11</v>
      </c>
      <c r="I2" s="9" t="s">
        <v>77</v>
      </c>
      <c r="J2" s="17" t="s">
        <v>78</v>
      </c>
      <c r="K2" s="17" t="str">
        <f>'27EquinoxSolstice'!E2</f>
        <v>27.a</v>
      </c>
      <c r="L2" s="17" t="str">
        <f>'27EquinoxSolstice'!F2</f>
        <v>7.a</v>
      </c>
      <c r="M2" s="17" t="str">
        <f>'27EquinoxSolstice'!G2</f>
        <v>7.b</v>
      </c>
      <c r="N2" s="17" t="str">
        <f>'27EquinoxSolstice'!H2</f>
        <v>7.c.1/8</v>
      </c>
      <c r="O2" s="17" t="str">
        <f>'27EquinoxSolstice'!I2</f>
        <v>7.c.2</v>
      </c>
      <c r="P2" s="17" t="str">
        <f>'27EquinoxSolstice'!J2</f>
        <v>7.c.3</v>
      </c>
      <c r="Q2" s="17" t="str">
        <f>'27EquinoxSolstice'!K2</f>
        <v>7.c.4</v>
      </c>
      <c r="R2" s="17" t="str">
        <f>'27EquinoxSolstice'!L2</f>
        <v>7.c.5</v>
      </c>
      <c r="S2" s="17" t="str">
        <f>'27EquinoxSolstice'!M2</f>
        <v>7.c.6</v>
      </c>
      <c r="T2" s="17" t="str">
        <f>'27EquinoxSolstice'!N2</f>
        <v>7.c.7</v>
      </c>
      <c r="U2" s="17" t="str">
        <f>'27EquinoxSolstice'!O2</f>
        <v>7.c.8</v>
      </c>
      <c r="V2" s="17" t="str">
        <f>'27EquinoxSolstice'!P2</f>
        <v>7.c.9</v>
      </c>
      <c r="W2" s="17" t="str">
        <f>'27EquinoxSolstice'!Q2</f>
        <v>7.c.10</v>
      </c>
      <c r="X2" s="17" t="str">
        <f>'27EquinoxSolstice'!R2</f>
        <v>7.c.11</v>
      </c>
      <c r="Y2" s="17" t="str">
        <f>'27EquinoxSolstice'!S2</f>
        <v>7.c.12</v>
      </c>
      <c r="Z2" s="17" t="str">
        <f>'27EquinoxSolstice'!T2</f>
        <v>7.c.13</v>
      </c>
      <c r="AA2" s="17" t="str">
        <f>'27EquinoxSolstice'!U2</f>
        <v>7.c.14</v>
      </c>
      <c r="AB2" s="17" t="str">
        <f>'27EquinoxSolstice'!V2</f>
        <v>7.c.15</v>
      </c>
      <c r="AC2" s="17" t="str">
        <f>'27EquinoxSolstice'!W2</f>
        <v>7.c.16</v>
      </c>
      <c r="AD2" s="17" t="str">
        <f>'27EquinoxSolstice'!X2</f>
        <v>22.a</v>
      </c>
      <c r="AE2" s="17" t="str">
        <f>'27EquinoxSolstice'!Y2</f>
        <v>47.a/48.a</v>
      </c>
      <c r="AF2" s="17" t="str">
        <f>'27EquinoxSolstice'!Z2</f>
        <v>49.a</v>
      </c>
      <c r="AG2" s="17" t="str">
        <f>'27EquinoxSolstice'!AA2</f>
        <v>49.b</v>
      </c>
      <c r="AH2" s="17" t="str">
        <f>'27EquinoxSolstice'!AB2</f>
        <v>1/1/2000/8</v>
      </c>
      <c r="AI2" s="17" t="str">
        <f>'27EquinoxSolstice'!AC2</f>
        <v>7.e/8</v>
      </c>
      <c r="AJ2" s="17" t="str">
        <f>'27EquinoxSolstice'!AD2</f>
        <v>7.f</v>
      </c>
      <c r="AK2" s="17" t="str">
        <f>'27EquinoxSolstice'!AE2</f>
        <v>7.g</v>
      </c>
      <c r="AL2" s="17" t="str">
        <f>'27EquinoxSolstice'!AF2</f>
        <v>10.a</v>
      </c>
      <c r="AM2" s="17" t="str">
        <f>'27EquinoxSolstice'!AG2</f>
        <v>32.a</v>
      </c>
      <c r="AN2" s="17" t="str">
        <f>'27EquinoxSolstice'!AH2</f>
        <v>25.a</v>
      </c>
      <c r="AO2" s="17" t="str">
        <f>'27EquinoxSolstice'!AI2</f>
        <v>8.a</v>
      </c>
      <c r="AP2" s="17" t="str">
        <f>'27EquinoxSolstice'!AJ2</f>
        <v>8.b</v>
      </c>
      <c r="AQ2" s="17" t="str">
        <f>'27EquinoxSolstice'!AK2</f>
        <v>8.c</v>
      </c>
      <c r="AR2" s="17" t="str">
        <f>'27EquinoxSolstice'!AL2</f>
        <v>8.d</v>
      </c>
      <c r="AS2" s="17" t="str">
        <f>'27EquinoxSolstice'!AM2</f>
        <v>9.a</v>
      </c>
      <c r="AT2" s="17" t="str">
        <f>'27EquinoxSolstice'!AN2</f>
        <v>Muslim date 1-1-1</v>
      </c>
      <c r="AU2" s="17" t="str">
        <f>'27EquinoxSolstice'!AO2</f>
        <v>9.b</v>
      </c>
      <c r="AV2" s="17" t="str">
        <f>'27EquinoxSolstice'!AP2</f>
        <v>Gregorian Epoch</v>
      </c>
      <c r="AW2" s="17" t="str">
        <f>'27EquinoxSolstice'!AQ2</f>
        <v>27.b.1</v>
      </c>
      <c r="AX2" s="17" t="str">
        <f>'27EquinoxSolstice'!AR2</f>
        <v>new+8</v>
      </c>
      <c r="AY2" s="17" t="str">
        <f>'27EquinoxSolstice'!AS2</f>
        <v>new+9</v>
      </c>
      <c r="AZ2" s="17" t="str">
        <f>'27EquinoxSolstice'!AT2</f>
        <v>new+10</v>
      </c>
      <c r="BA2" s="17" t="str">
        <f>'27EquinoxSolstice'!AU2</f>
        <v>new+11</v>
      </c>
      <c r="BB2" s="17" t="str">
        <f>'27EquinoxSolstice'!AV2</f>
        <v>new+12</v>
      </c>
      <c r="BC2" s="17" t="str">
        <f>'27EquinoxSolstice'!AW2</f>
        <v>new+13</v>
      </c>
      <c r="BD2" s="17" t="str">
        <f>'27EquinoxSolstice'!AX2</f>
        <v>new+14 full</v>
      </c>
      <c r="BE2" s="17" t="str">
        <f>'27EquinoxSolstice'!AY2</f>
        <v>new+15</v>
      </c>
      <c r="BF2" s="17" t="str">
        <f>'27EquinoxSolstice'!AZ2</f>
        <v>new+16</v>
      </c>
      <c r="BG2" s="17" t="str">
        <f>'27EquinoxSolstice'!BA2</f>
        <v>new+17</v>
      </c>
      <c r="BH2" s="17" t="str">
        <f>'27EquinoxSolstice'!BB2</f>
        <v>new+18</v>
      </c>
      <c r="BI2" s="17" t="str">
        <f>'27EquinoxSolstice'!BC2</f>
        <v>new+19</v>
      </c>
      <c r="BJ2" s="17" t="str">
        <f>'27EquinoxSolstice'!BD2</f>
        <v>new+20</v>
      </c>
      <c r="BK2" s="17" t="str">
        <f>'27EquinoxSolstice'!BE2</f>
        <v>new+21</v>
      </c>
      <c r="BL2" s="17" t="str">
        <f>'27EquinoxSolstice'!BF2</f>
        <v>new+22 3rd</v>
      </c>
      <c r="BM2" s="17" t="str">
        <f>'27EquinoxSolstice'!BG2</f>
        <v>z</v>
      </c>
    </row>
    <row r="3" spans="1:65" x14ac:dyDescent="0.25">
      <c r="I3" s="226" t="s">
        <v>84</v>
      </c>
      <c r="J3" s="227" t="s">
        <v>39</v>
      </c>
      <c r="K3" s="228">
        <f>'27EquinoxSolstice'!E3</f>
        <v>22647</v>
      </c>
      <c r="L3" s="228">
        <f>'27EquinoxSolstice'!F3</f>
        <v>21097.81</v>
      </c>
      <c r="M3" s="228" t="str">
        <f>'27EquinoxSolstice'!G3</f>
        <v>0333-01-27 12:00:00</v>
      </c>
      <c r="N3" s="228">
        <f>'27EquinoxSolstice'!H3</f>
        <v>36526.5</v>
      </c>
      <c r="O3" s="228">
        <f>'27EquinoxSolstice'!I3</f>
        <v>36161</v>
      </c>
      <c r="P3" s="228">
        <f>'27EquinoxSolstice'!J3</f>
        <v>31804</v>
      </c>
      <c r="Q3" s="228">
        <f>'27EquinoxSolstice'!K3</f>
        <v>31947.5</v>
      </c>
      <c r="R3" s="228">
        <f>'27EquinoxSolstice'!L3</f>
        <v>32169</v>
      </c>
      <c r="S3" s="228">
        <f>'27EquinoxSolstice'!M3</f>
        <v>32313.5</v>
      </c>
      <c r="T3" s="228">
        <f>'27EquinoxSolstice'!N3</f>
        <v>1.000011574074074</v>
      </c>
      <c r="U3" s="228" t="str">
        <f>'27EquinoxSolstice'!O3</f>
        <v>1600-01-01</v>
      </c>
      <c r="V3" s="228" t="str">
        <f>'27EquinoxSolstice'!P3</f>
        <v>1600-12-31</v>
      </c>
      <c r="W3" s="228" t="str">
        <f>'27EquinoxSolstice'!Q3</f>
        <v>0837-04-10 07:12</v>
      </c>
      <c r="X3" s="228" t="str">
        <f>'27EquinoxSolstice'!R3</f>
        <v>-0123-12-31</v>
      </c>
      <c r="Y3" s="228" t="str">
        <f>'27EquinoxSolstice'!S3</f>
        <v>-0122-01-01</v>
      </c>
      <c r="Z3" s="228" t="str">
        <f>'27EquinoxSolstice'!T3</f>
        <v>-1000-07-12 12:00</v>
      </c>
      <c r="AA3" s="228" t="str">
        <f>'27EquinoxSolstice'!U3</f>
        <v>-1000-02-29</v>
      </c>
      <c r="AB3" s="228" t="str">
        <f>'27EquinoxSolstice'!V3</f>
        <v>-1001-08-17 21:36</v>
      </c>
      <c r="AC3" s="228" t="str">
        <f>'27EquinoxSolstice'!W3</f>
        <v>-4712-01-01 12:00</v>
      </c>
      <c r="AD3" s="228">
        <f>'27EquinoxSolstice'!X3</f>
        <v>31877</v>
      </c>
      <c r="AE3" s="228">
        <f>'27EquinoxSolstice'!Y3</f>
        <v>33706</v>
      </c>
      <c r="AF3" s="228">
        <f>'27EquinoxSolstice'!Z3</f>
        <v>28171</v>
      </c>
      <c r="AG3" s="228">
        <f>'27EquinoxSolstice'!AA3</f>
        <v>52597</v>
      </c>
      <c r="AH3" s="228">
        <f>'27EquinoxSolstice'!AB3</f>
        <v>36526</v>
      </c>
      <c r="AI3" s="228">
        <f>'27EquinoxSolstice'!AC3</f>
        <v>19905</v>
      </c>
      <c r="AJ3" s="228">
        <f>'27EquinoxSolstice'!AD3</f>
        <v>28808</v>
      </c>
      <c r="AK3" s="228">
        <f>'27EquinoxSolstice'!AE3</f>
        <v>32255</v>
      </c>
      <c r="AL3" s="228">
        <f>'27EquinoxSolstice'!AF3</f>
        <v>28174.151157407407</v>
      </c>
      <c r="AM3" s="228">
        <f>'27EquinoxSolstice'!AG3</f>
        <v>33958</v>
      </c>
      <c r="AN3" s="228">
        <f>'27EquinoxSolstice'!AH3</f>
        <v>33890</v>
      </c>
      <c r="AO3" s="228">
        <f>'27EquinoxSolstice'!AI3</f>
        <v>33298</v>
      </c>
      <c r="AP3" s="228">
        <f>'27EquinoxSolstice'!AJ3</f>
        <v>33695</v>
      </c>
      <c r="AQ3" s="228">
        <f>'27EquinoxSolstice'!AK3</f>
        <v>34090</v>
      </c>
      <c r="AR3" s="228" t="str">
        <f>'27EquinoxSolstice'!AL3</f>
        <v>1818-01-01</v>
      </c>
      <c r="AS3" s="228">
        <f>'27EquinoxSolstice'!AM3</f>
        <v>33136</v>
      </c>
      <c r="AT3" s="228" t="str">
        <f>'27EquinoxSolstice'!AN3</f>
        <v>0622-07-16</v>
      </c>
      <c r="AU3" s="228">
        <f>'27EquinoxSolstice'!AO3</f>
        <v>36622</v>
      </c>
      <c r="AV3" s="228" t="str">
        <f>'27EquinoxSolstice'!AP3</f>
        <v>0001-01-03</v>
      </c>
      <c r="AW3" s="228">
        <f>'27EquinoxSolstice'!AQ3</f>
        <v>22818.892448241357</v>
      </c>
      <c r="AX3" s="228">
        <f>'27EquinoxSolstice'!AR3</f>
        <v>22819.892448241357</v>
      </c>
      <c r="AY3" s="228">
        <f>'27EquinoxSolstice'!AS3</f>
        <v>22820.892448241357</v>
      </c>
      <c r="AZ3" s="228">
        <f>'27EquinoxSolstice'!AT3</f>
        <v>22821.892448241357</v>
      </c>
      <c r="BA3" s="228">
        <f>'27EquinoxSolstice'!AU3</f>
        <v>22798</v>
      </c>
      <c r="BB3" s="228">
        <f>'27EquinoxSolstice'!AV3</f>
        <v>22799</v>
      </c>
      <c r="BC3" s="228">
        <f>'27EquinoxSolstice'!AW3</f>
        <v>22800</v>
      </c>
      <c r="BD3" s="228">
        <f>'27EquinoxSolstice'!AX3</f>
        <v>22801</v>
      </c>
      <c r="BE3" s="228">
        <f>'27EquinoxSolstice'!AY3</f>
        <v>22802</v>
      </c>
      <c r="BF3" s="228">
        <f>'27EquinoxSolstice'!AZ3</f>
        <v>22803</v>
      </c>
      <c r="BG3" s="228">
        <f>'27EquinoxSolstice'!BA3</f>
        <v>22804</v>
      </c>
      <c r="BH3" s="228">
        <f>'27EquinoxSolstice'!BB3</f>
        <v>22805</v>
      </c>
      <c r="BI3" s="228">
        <f>'27EquinoxSolstice'!BC3</f>
        <v>22806</v>
      </c>
      <c r="BJ3" s="228">
        <f>'27EquinoxSolstice'!BD3</f>
        <v>22807</v>
      </c>
      <c r="BK3" s="228">
        <f>'27EquinoxSolstice'!BE3</f>
        <v>22808</v>
      </c>
      <c r="BL3" s="228">
        <f>'27EquinoxSolstice'!BF3</f>
        <v>22809</v>
      </c>
      <c r="BM3" s="228">
        <f>'27EquinoxSolstice'!BG3</f>
        <v>28174</v>
      </c>
    </row>
    <row r="4" spans="1:65" s="8" customFormat="1" x14ac:dyDescent="0.25">
      <c r="I4" s="229" t="s">
        <v>18</v>
      </c>
      <c r="J4" s="229" t="s">
        <v>116</v>
      </c>
      <c r="K4" s="254">
        <f>'27EquinoxSolstice'!E14</f>
        <v>-3.7999999999999999E-2</v>
      </c>
      <c r="L4" s="254">
        <f>'27EquinoxSolstice'!F14</f>
        <v>-4.2999999999999997E-2</v>
      </c>
      <c r="M4" s="254">
        <f>'27EquinoxSolstice'!G14</f>
        <v>0.33300000000000002</v>
      </c>
      <c r="N4" s="254">
        <f>'27EquinoxSolstice'!H14</f>
        <v>0</v>
      </c>
      <c r="O4" s="254">
        <f>'27EquinoxSolstice'!I14</f>
        <v>-1E-3</v>
      </c>
      <c r="P4" s="254">
        <f>'27EquinoxSolstice'!J14</f>
        <v>-1.2999999999999999E-2</v>
      </c>
      <c r="Q4" s="254">
        <f>'27EquinoxSolstice'!K14</f>
        <v>-1.2999999999999999E-2</v>
      </c>
      <c r="R4" s="254">
        <f>'27EquinoxSolstice'!L14</f>
        <v>-1.2E-2</v>
      </c>
      <c r="S4" s="254">
        <f>'27EquinoxSolstice'!M14</f>
        <v>-1.2E-2</v>
      </c>
      <c r="T4" s="254">
        <f>'27EquinoxSolstice'!N14</f>
        <v>-0.1</v>
      </c>
      <c r="U4" s="254">
        <f>'27EquinoxSolstice'!O14</f>
        <v>-0.4</v>
      </c>
      <c r="V4" s="254">
        <f>'27EquinoxSolstice'!P14</f>
        <v>-0.4</v>
      </c>
      <c r="W4" s="254">
        <f>'27EquinoxSolstice'!Q14</f>
        <v>0.83699999999999997</v>
      </c>
      <c r="X4" s="254">
        <f>'27EquinoxSolstice'!R14</f>
        <v>-0.123</v>
      </c>
      <c r="Y4" s="254">
        <f>'27EquinoxSolstice'!S14</f>
        <v>-0.122</v>
      </c>
      <c r="Z4" s="254">
        <f>'27EquinoxSolstice'!T14</f>
        <v>-1</v>
      </c>
      <c r="AA4" s="254">
        <f>'27EquinoxSolstice'!U14</f>
        <v>-1</v>
      </c>
      <c r="AB4" s="254">
        <f>'27EquinoxSolstice'!V14</f>
        <v>-1.0009999999999999</v>
      </c>
      <c r="AC4" s="254">
        <f>'27EquinoxSolstice'!W14</f>
        <v>-4.7119999999999997</v>
      </c>
      <c r="AD4" s="254">
        <f>'27EquinoxSolstice'!X14</f>
        <v>-1.2999999999999999E-2</v>
      </c>
      <c r="AE4" s="254">
        <f>'27EquinoxSolstice'!Y14</f>
        <v>-8.0000000000000002E-3</v>
      </c>
      <c r="AF4" s="254">
        <f>'27EquinoxSolstice'!Z14</f>
        <v>-2.3E-2</v>
      </c>
      <c r="AG4" s="254">
        <f>'27EquinoxSolstice'!AA14</f>
        <v>4.3999999999999997E-2</v>
      </c>
      <c r="AH4" s="254">
        <f>'27EquinoxSolstice'!AB14</f>
        <v>0</v>
      </c>
      <c r="AI4" s="254">
        <f>'27EquinoxSolstice'!AC14</f>
        <v>-4.5999999999999999E-2</v>
      </c>
      <c r="AJ4" s="254">
        <f>'27EquinoxSolstice'!AD14</f>
        <v>-2.1999999999999999E-2</v>
      </c>
      <c r="AK4" s="254">
        <f>'27EquinoxSolstice'!AE14</f>
        <v>-1.2E-2</v>
      </c>
      <c r="AL4" s="254">
        <f>'27EquinoxSolstice'!AF14</f>
        <v>-2.3E-2</v>
      </c>
      <c r="AM4" s="254">
        <f>'27EquinoxSolstice'!AG14</f>
        <v>-8.0000000000000002E-3</v>
      </c>
      <c r="AN4" s="254">
        <f>'27EquinoxSolstice'!AH14</f>
        <v>-8.0000000000000002E-3</v>
      </c>
      <c r="AO4" s="254">
        <f>'27EquinoxSolstice'!AI14</f>
        <v>-8.9999999999999993E-3</v>
      </c>
      <c r="AP4" s="254">
        <f>'27EquinoxSolstice'!AJ14</f>
        <v>-8.0000000000000002E-3</v>
      </c>
      <c r="AQ4" s="254">
        <f>'27EquinoxSolstice'!AK14</f>
        <v>-7.0000000000000001E-3</v>
      </c>
      <c r="AR4" s="254">
        <f>'27EquinoxSolstice'!AL14</f>
        <v>-0.182</v>
      </c>
      <c r="AS4" s="254">
        <f>'27EquinoxSolstice'!AM14</f>
        <v>-0.01</v>
      </c>
      <c r="AT4" s="254">
        <f>'27EquinoxSolstice'!AN14</f>
        <v>0.622</v>
      </c>
      <c r="AU4" s="254">
        <f>'27EquinoxSolstice'!AO14</f>
        <v>0</v>
      </c>
      <c r="AV4" s="254">
        <f>'27EquinoxSolstice'!AP14</f>
        <v>1E-3</v>
      </c>
      <c r="AW4" s="254">
        <f>'27EquinoxSolstice'!AQ14</f>
        <v>-3.7999999999999999E-2</v>
      </c>
      <c r="AX4" s="254">
        <f>'27EquinoxSolstice'!AR14</f>
        <v>-3.7999999999999999E-2</v>
      </c>
      <c r="AY4" s="254">
        <f>'27EquinoxSolstice'!AS14</f>
        <v>-3.7999999999999999E-2</v>
      </c>
      <c r="AZ4" s="254">
        <f>'27EquinoxSolstice'!AT14</f>
        <v>-3.7999999999999999E-2</v>
      </c>
      <c r="BA4" s="254">
        <f>'27EquinoxSolstice'!AU14</f>
        <v>-3.7999999999999999E-2</v>
      </c>
      <c r="BB4" s="254">
        <f>'27EquinoxSolstice'!AV14</f>
        <v>-3.7999999999999999E-2</v>
      </c>
      <c r="BC4" s="254">
        <f>'27EquinoxSolstice'!AW14</f>
        <v>-3.7999999999999999E-2</v>
      </c>
      <c r="BD4" s="254">
        <f>'27EquinoxSolstice'!AX14</f>
        <v>-3.7999999999999999E-2</v>
      </c>
      <c r="BE4" s="254">
        <f>'27EquinoxSolstice'!AY14</f>
        <v>-3.7999999999999999E-2</v>
      </c>
      <c r="BF4" s="254">
        <f>'27EquinoxSolstice'!AZ14</f>
        <v>-3.7999999999999999E-2</v>
      </c>
      <c r="BG4" s="254">
        <f>'27EquinoxSolstice'!BA14</f>
        <v>-3.7999999999999999E-2</v>
      </c>
      <c r="BH4" s="254">
        <f>'27EquinoxSolstice'!BB14</f>
        <v>-3.7999999999999999E-2</v>
      </c>
      <c r="BI4" s="254">
        <f>'27EquinoxSolstice'!BC14</f>
        <v>-3.7999999999999999E-2</v>
      </c>
      <c r="BJ4" s="254">
        <f>'27EquinoxSolstice'!BD14</f>
        <v>-3.7999999999999999E-2</v>
      </c>
      <c r="BK4" s="254">
        <f>'27EquinoxSolstice'!BE14</f>
        <v>-3.7999999999999999E-2</v>
      </c>
      <c r="BL4" s="254">
        <f>'27EquinoxSolstice'!BF14</f>
        <v>-3.7999999999999999E-2</v>
      </c>
      <c r="BM4" s="254">
        <f>'27EquinoxSolstice'!BG14</f>
        <v>-2.3E-2</v>
      </c>
    </row>
    <row r="5" spans="1:65" s="8" customFormat="1" x14ac:dyDescent="0.25">
      <c r="I5" s="231" t="s">
        <v>726</v>
      </c>
      <c r="J5" s="231" t="s">
        <v>2</v>
      </c>
      <c r="K5" s="253">
        <f>'27EquinoxSolstice'!E18</f>
        <v>-0.37783436821639782</v>
      </c>
      <c r="L5" s="253">
        <f>'27EquinoxSolstice'!F18</f>
        <v>-0.42783332370898591</v>
      </c>
      <c r="M5" s="253">
        <f>'27EquinoxSolstice'!G18</f>
        <v>-16.667489924822736</v>
      </c>
      <c r="N5" s="253">
        <f>'27EquinoxSolstice'!H18</f>
        <v>2.1576958247712221E-3</v>
      </c>
      <c r="O5" s="253">
        <f>'27EquinoxSolstice'!I18</f>
        <v>-7.842095386412843E-3</v>
      </c>
      <c r="P5" s="253">
        <f>'27EquinoxSolstice'!J18</f>
        <v>-0.12783958970002376</v>
      </c>
      <c r="Q5" s="253">
        <f>'27EquinoxSolstice'!K18</f>
        <v>-0.12783958970002376</v>
      </c>
      <c r="R5" s="253">
        <f>'27EquinoxSolstice'!L18</f>
        <v>-0.11783979852276508</v>
      </c>
      <c r="S5" s="253">
        <f>'27EquinoxSolstice'!M18</f>
        <v>-0.11783979852276508</v>
      </c>
      <c r="T5" s="253">
        <f>'27EquinoxSolstice'!N18</f>
        <v>-0.99782141139366187</v>
      </c>
      <c r="U5" s="253">
        <f>'27EquinoxSolstice'!O18</f>
        <v>-3.9977585695837967</v>
      </c>
      <c r="V5" s="253">
        <f>'27EquinoxSolstice'!P18</f>
        <v>-3.9977585695837967</v>
      </c>
      <c r="W5" s="253">
        <f>'27EquinoxSolstice'!Q18</f>
        <v>-11.627597402709215</v>
      </c>
      <c r="X5" s="253">
        <f>'27EquinoxSolstice'!R18</f>
        <v>-21.227391925642443</v>
      </c>
      <c r="Y5" s="253">
        <f>'27EquinoxSolstice'!S18</f>
        <v>-21.217392141318921</v>
      </c>
      <c r="Z5" s="253">
        <f>'27EquinoxSolstice'!T18</f>
        <v>-29.997201494045171</v>
      </c>
      <c r="AA5" s="253">
        <f>'27EquinoxSolstice'!U18</f>
        <v>-29.997201494045171</v>
      </c>
      <c r="AB5" s="253">
        <f>'27EquinoxSolstice'!V18</f>
        <v>-30.007201275431829</v>
      </c>
      <c r="AC5" s="253">
        <f>'27EquinoxSolstice'!W18</f>
        <v>-67.116360403271841</v>
      </c>
      <c r="AD5" s="253">
        <f>'27EquinoxSolstice'!X18</f>
        <v>-0.12783958970002376</v>
      </c>
      <c r="AE5" s="253">
        <f>'27EquinoxSolstice'!Y18</f>
        <v>-7.7840633785478328E-2</v>
      </c>
      <c r="AF5" s="253">
        <f>'27EquinoxSolstice'!Z18</f>
        <v>-0.22783750131761962</v>
      </c>
      <c r="AG5" s="253">
        <f>'27EquinoxSolstice'!AA18</f>
        <v>0.44214851192838062</v>
      </c>
      <c r="AH5" s="253">
        <f>'27EquinoxSolstice'!AB18</f>
        <v>2.1576958247712221E-3</v>
      </c>
      <c r="AI5" s="253">
        <f>'27EquinoxSolstice'!AC18</f>
        <v>-0.45783269697090151</v>
      </c>
      <c r="AJ5" s="253">
        <f>'27EquinoxSolstice'!AD18</f>
        <v>-0.21783771016853648</v>
      </c>
      <c r="AK5" s="253">
        <f>'27EquinoxSolstice'!AE18</f>
        <v>-0.11783979852276508</v>
      </c>
      <c r="AL5" s="253">
        <f>'27EquinoxSolstice'!AF18</f>
        <v>-0.22783750131761962</v>
      </c>
      <c r="AM5" s="253">
        <f>'27EquinoxSolstice'!AG18</f>
        <v>-7.7840633785478328E-2</v>
      </c>
      <c r="AN5" s="253">
        <f>'27EquinoxSolstice'!AH18</f>
        <v>-7.7840633785478328E-2</v>
      </c>
      <c r="AO5" s="253">
        <f>'27EquinoxSolstice'!AI18</f>
        <v>-8.7840424974019976E-2</v>
      </c>
      <c r="AP5" s="253">
        <f>'27EquinoxSolstice'!AJ18</f>
        <v>-7.7840633785478328E-2</v>
      </c>
      <c r="AQ5" s="253">
        <f>'27EquinoxSolstice'!AK18</f>
        <v>-6.784084259408088E-2</v>
      </c>
      <c r="AR5" s="253">
        <f>'27EquinoxSolstice'!AL18</f>
        <v>-1.8178042586516745</v>
      </c>
      <c r="AS5" s="253">
        <f>'27EquinoxSolstice'!AM18</f>
        <v>-9.7840216159769566E-2</v>
      </c>
      <c r="AT5" s="253">
        <f>'27EquinoxSolstice'!AN18</f>
        <v>-13.777551664403855</v>
      </c>
      <c r="AU5" s="253">
        <f>'27EquinoxSolstice'!AO18</f>
        <v>2.1576958247712221E-3</v>
      </c>
      <c r="AV5" s="253">
        <f>'27EquinoxSolstice'!AP18</f>
        <v>-19.987418644012013</v>
      </c>
      <c r="AW5" s="253">
        <f>'27EquinoxSolstice'!AQ18</f>
        <v>-0.37783436821639782</v>
      </c>
      <c r="AX5" s="253">
        <f>'27EquinoxSolstice'!AR18</f>
        <v>-0.37783436821639782</v>
      </c>
      <c r="AY5" s="253">
        <f>'27EquinoxSolstice'!AS18</f>
        <v>-0.37783436821639782</v>
      </c>
      <c r="AZ5" s="253">
        <f>'27EquinoxSolstice'!AT18</f>
        <v>-0.37783436821639782</v>
      </c>
      <c r="BA5" s="253">
        <f>'27EquinoxSolstice'!AU18</f>
        <v>-0.37783436821639782</v>
      </c>
      <c r="BB5" s="253">
        <f>'27EquinoxSolstice'!AV18</f>
        <v>-0.37783436821639782</v>
      </c>
      <c r="BC5" s="253">
        <f>'27EquinoxSolstice'!AW18</f>
        <v>-0.37783436821639782</v>
      </c>
      <c r="BD5" s="253">
        <f>'27EquinoxSolstice'!AX18</f>
        <v>-0.37783436821639782</v>
      </c>
      <c r="BE5" s="253">
        <f>'27EquinoxSolstice'!AY18</f>
        <v>-0.37783436821639782</v>
      </c>
      <c r="BF5" s="253">
        <f>'27EquinoxSolstice'!AZ18</f>
        <v>-0.37783436821639782</v>
      </c>
      <c r="BG5" s="253">
        <f>'27EquinoxSolstice'!BA18</f>
        <v>-0.37783436821639782</v>
      </c>
      <c r="BH5" s="253">
        <f>'27EquinoxSolstice'!BB18</f>
        <v>-0.37783436821639782</v>
      </c>
      <c r="BI5" s="253">
        <f>'27EquinoxSolstice'!BC18</f>
        <v>-0.37783436821639782</v>
      </c>
      <c r="BJ5" s="253">
        <f>'27EquinoxSolstice'!BD18</f>
        <v>-0.37783436821639782</v>
      </c>
      <c r="BK5" s="253">
        <f>'27EquinoxSolstice'!BE18</f>
        <v>-0.37783436821639782</v>
      </c>
      <c r="BL5" s="253">
        <f>'27EquinoxSolstice'!BF18</f>
        <v>-0.37783436821639782</v>
      </c>
      <c r="BM5" s="253">
        <f>'27EquinoxSolstice'!BG18</f>
        <v>-0.22783750131761962</v>
      </c>
    </row>
    <row r="6" spans="1:65" s="8" customFormat="1" x14ac:dyDescent="0.25">
      <c r="I6" s="231" t="s">
        <v>727</v>
      </c>
      <c r="J6" s="231" t="s">
        <v>2</v>
      </c>
      <c r="K6" s="253">
        <f>'27EquinoxSolstice'!E39</f>
        <v>-0.37529402094275466</v>
      </c>
      <c r="L6" s="253">
        <f>'27EquinoxSolstice'!F39</f>
        <v>-0.42529287457866449</v>
      </c>
      <c r="M6" s="253">
        <f>'27EquinoxSolstice'!G39</f>
        <v>-16.664921153125949</v>
      </c>
      <c r="N6" s="253">
        <f>'27EquinoxSolstice'!H39</f>
        <v>4.6972668035533396E-3</v>
      </c>
      <c r="O6" s="253">
        <f>'27EquinoxSolstice'!I39</f>
        <v>-5.3025039295493169E-3</v>
      </c>
      <c r="P6" s="253">
        <f>'27EquinoxSolstice'!J39</f>
        <v>-0.12529975271349661</v>
      </c>
      <c r="Q6" s="253">
        <f>'27EquinoxSolstice'!K39</f>
        <v>-0.12529975271349661</v>
      </c>
      <c r="R6" s="253">
        <f>'27EquinoxSolstice'!L39</f>
        <v>-0.11529998198240832</v>
      </c>
      <c r="S6" s="253">
        <f>'27EquinoxSolstice'!M39</f>
        <v>-0.11529998198240832</v>
      </c>
      <c r="T6" s="253">
        <f>'27EquinoxSolstice'!N39</f>
        <v>-0.99527980586860654</v>
      </c>
      <c r="U6" s="253">
        <f>'27EquinoxSolstice'!O39</f>
        <v>-3.9952110275876831</v>
      </c>
      <c r="V6" s="253">
        <f>'27EquinoxSolstice'!P39</f>
        <v>-3.9952110275876831</v>
      </c>
      <c r="W6" s="253">
        <f>'27EquinoxSolstice'!Q39</f>
        <v>-11.625034330284469</v>
      </c>
      <c r="X6" s="253">
        <f>'27EquinoxSolstice'!R39</f>
        <v>-21.224818000075675</v>
      </c>
      <c r="Y6" s="253">
        <f>'27EquinoxSolstice'!S39</f>
        <v>-21.214818226961778</v>
      </c>
      <c r="Z6" s="253">
        <f>'27EquinoxSolstice'!T39</f>
        <v>-29.994618130047908</v>
      </c>
      <c r="AA6" s="253">
        <f>'27EquinoxSolstice'!U39</f>
        <v>-29.994618130047908</v>
      </c>
      <c r="AB6" s="253">
        <f>'27EquinoxSolstice'!V39</f>
        <v>-30.00461790130985</v>
      </c>
      <c r="AC6" s="253">
        <f>'27EquinoxSolstice'!W39</f>
        <v>-67.113768676575447</v>
      </c>
      <c r="AD6" s="253">
        <f>'27EquinoxSolstice'!X39</f>
        <v>-0.12529975271349661</v>
      </c>
      <c r="AE6" s="253">
        <f>'27EquinoxSolstice'!Y39</f>
        <v>-7.5300899056448753E-2</v>
      </c>
      <c r="AF6" s="253">
        <f>'27EquinoxSolstice'!Z39</f>
        <v>-0.22529746001585044</v>
      </c>
      <c r="AG6" s="253">
        <f>'27EquinoxSolstice'!AA39</f>
        <v>0.44468717925719697</v>
      </c>
      <c r="AH6" s="253">
        <f>'27EquinoxSolstice'!AB39</f>
        <v>4.6972668035533396E-3</v>
      </c>
      <c r="AI6" s="253">
        <f>'27EquinoxSolstice'!AC39</f>
        <v>-0.45529218675882327</v>
      </c>
      <c r="AJ6" s="253">
        <f>'27EquinoxSolstice'!AD39</f>
        <v>-0.21529768928629203</v>
      </c>
      <c r="AK6" s="253">
        <f>'27EquinoxSolstice'!AE39</f>
        <v>-0.11529998198240832</v>
      </c>
      <c r="AL6" s="253">
        <f>'27EquinoxSolstice'!AF39</f>
        <v>-0.22529746001585044</v>
      </c>
      <c r="AM6" s="253">
        <f>'27EquinoxSolstice'!AG39</f>
        <v>-7.5300899056448753E-2</v>
      </c>
      <c r="AN6" s="253">
        <f>'27EquinoxSolstice'!AH39</f>
        <v>-7.5300899056448753E-2</v>
      </c>
      <c r="AO6" s="253">
        <f>'27EquinoxSolstice'!AI39</f>
        <v>-8.5300669788187247E-2</v>
      </c>
      <c r="AP6" s="253">
        <f>'27EquinoxSolstice'!AJ39</f>
        <v>-7.5300899056448753E-2</v>
      </c>
      <c r="AQ6" s="253">
        <f>'27EquinoxSolstice'!AK39</f>
        <v>-6.5301128324544502E-2</v>
      </c>
      <c r="AR6" s="253">
        <f>'27EquinoxSolstice'!AL39</f>
        <v>-1.8152610051474858</v>
      </c>
      <c r="AS6" s="253">
        <f>'27EquinoxSolstice'!AM39</f>
        <v>-9.5300440519760013E-2</v>
      </c>
      <c r="AT6" s="253">
        <f>'27EquinoxSolstice'!AN39</f>
        <v>-13.774986169486199</v>
      </c>
      <c r="AU6" s="253">
        <f>'27EquinoxSolstice'!AO39</f>
        <v>4.6972668035533396E-3</v>
      </c>
      <c r="AV6" s="253">
        <f>'27EquinoxSolstice'!AP39</f>
        <v>-19.984846112644121</v>
      </c>
      <c r="AW6" s="253">
        <f>'27EquinoxSolstice'!AQ39</f>
        <v>-0.37529402094275466</v>
      </c>
      <c r="AX6" s="253">
        <f>'27EquinoxSolstice'!AR39</f>
        <v>-0.37529402094275466</v>
      </c>
      <c r="AY6" s="253">
        <f>'27EquinoxSolstice'!AS39</f>
        <v>-0.37529402094275466</v>
      </c>
      <c r="AZ6" s="253">
        <f>'27EquinoxSolstice'!AT39</f>
        <v>-0.37529402094275466</v>
      </c>
      <c r="BA6" s="253">
        <f>'27EquinoxSolstice'!AU39</f>
        <v>-0.37529402094275466</v>
      </c>
      <c r="BB6" s="253">
        <f>'27EquinoxSolstice'!AV39</f>
        <v>-0.37529402094275466</v>
      </c>
      <c r="BC6" s="253">
        <f>'27EquinoxSolstice'!AW39</f>
        <v>-0.37529402094275466</v>
      </c>
      <c r="BD6" s="253">
        <f>'27EquinoxSolstice'!AX39</f>
        <v>-0.37529402094275466</v>
      </c>
      <c r="BE6" s="253">
        <f>'27EquinoxSolstice'!AY39</f>
        <v>-0.37529402094275466</v>
      </c>
      <c r="BF6" s="253">
        <f>'27EquinoxSolstice'!AZ39</f>
        <v>-0.37529402094275466</v>
      </c>
      <c r="BG6" s="253">
        <f>'27EquinoxSolstice'!BA39</f>
        <v>-0.37529402094275466</v>
      </c>
      <c r="BH6" s="253">
        <f>'27EquinoxSolstice'!BB39</f>
        <v>-0.37529402094275466</v>
      </c>
      <c r="BI6" s="253">
        <f>'27EquinoxSolstice'!BC39</f>
        <v>-0.37529402094275466</v>
      </c>
      <c r="BJ6" s="253">
        <f>'27EquinoxSolstice'!BD39</f>
        <v>-0.37529402094275466</v>
      </c>
      <c r="BK6" s="253">
        <f>'27EquinoxSolstice'!BE39</f>
        <v>-0.37529402094275466</v>
      </c>
      <c r="BL6" s="253">
        <f>'27EquinoxSolstice'!BF39</f>
        <v>-0.37529402094275466</v>
      </c>
      <c r="BM6" s="253">
        <f>'27EquinoxSolstice'!BG39</f>
        <v>-0.22529746001585044</v>
      </c>
    </row>
    <row r="7" spans="1:65" s="8" customFormat="1" x14ac:dyDescent="0.25">
      <c r="I7" s="231" t="s">
        <v>728</v>
      </c>
      <c r="J7" s="231" t="s">
        <v>2</v>
      </c>
      <c r="K7" s="253">
        <f>'27EquinoxSolstice'!E61</f>
        <v>-0.37273044091718838</v>
      </c>
      <c r="L7" s="253">
        <f>'27EquinoxSolstice'!F61</f>
        <v>-0.42272934691453945</v>
      </c>
      <c r="M7" s="253">
        <f>'27EquinoxSolstice'!G61</f>
        <v>-16.662382788626473</v>
      </c>
      <c r="N7" s="253">
        <f>'27EquinoxSolstice'!H61</f>
        <v>7.261249828882245E-3</v>
      </c>
      <c r="O7" s="253">
        <f>'27EquinoxSolstice'!I61</f>
        <v>-2.7385316236603757E-3</v>
      </c>
      <c r="P7" s="253">
        <f>'27EquinoxSolstice'!J61</f>
        <v>-0.12273590856004177</v>
      </c>
      <c r="Q7" s="253">
        <f>'27EquinoxSolstice'!K61</f>
        <v>-0.12273590856004177</v>
      </c>
      <c r="R7" s="253">
        <f>'27EquinoxSolstice'!L61</f>
        <v>-0.11273612718352211</v>
      </c>
      <c r="S7" s="253">
        <f>'27EquinoxSolstice'!M61</f>
        <v>-0.11273612718352211</v>
      </c>
      <c r="T7" s="253">
        <f>'27EquinoxSolstice'!N61</f>
        <v>-0.99271686414214622</v>
      </c>
      <c r="U7" s="253">
        <f>'27EquinoxSolstice'!O61</f>
        <v>-3.9926508307655602</v>
      </c>
      <c r="V7" s="253">
        <f>'27EquinoxSolstice'!P61</f>
        <v>-3.9926508307655602</v>
      </c>
      <c r="W7" s="253">
        <f>'27EquinoxSolstice'!Q61</f>
        <v>-11.622484400804128</v>
      </c>
      <c r="X7" s="253">
        <f>'27EquinoxSolstice'!R61</f>
        <v>-21.222289408489647</v>
      </c>
      <c r="Y7" s="253">
        <f>'27EquinoxSolstice'!S61</f>
        <v>-21.212289614729215</v>
      </c>
      <c r="Z7" s="253">
        <f>'27EquinoxSolstice'!T61</f>
        <v>-29.992106132511978</v>
      </c>
      <c r="AA7" s="253">
        <f>'27EquinoxSolstice'!U61</f>
        <v>-29.992106132511978</v>
      </c>
      <c r="AB7" s="253">
        <f>'27EquinoxSolstice'!V61</f>
        <v>-30.002105920818011</v>
      </c>
      <c r="AC7" s="253">
        <f>'27EquinoxSolstice'!W61</f>
        <v>-67.111274138509586</v>
      </c>
      <c r="AD7" s="253">
        <f>'27EquinoxSolstice'!X61</f>
        <v>-0.12273590856004177</v>
      </c>
      <c r="AE7" s="253">
        <f>'27EquinoxSolstice'!Y61</f>
        <v>-7.2737001614067584E-2</v>
      </c>
      <c r="AF7" s="253">
        <f>'27EquinoxSolstice'!Z61</f>
        <v>-0.22273372197726424</v>
      </c>
      <c r="AG7" s="253">
        <f>'27EquinoxSolstice'!AA61</f>
        <v>0.44725164002358331</v>
      </c>
      <c r="AH7" s="253">
        <f>'27EquinoxSolstice'!AB61</f>
        <v>7.261249828882245E-3</v>
      </c>
      <c r="AI7" s="253">
        <f>'27EquinoxSolstice'!AC61</f>
        <v>-0.45272869043715153</v>
      </c>
      <c r="AJ7" s="253">
        <f>'27EquinoxSolstice'!AD61</f>
        <v>-0.21273394066401841</v>
      </c>
      <c r="AK7" s="253">
        <f>'27EquinoxSolstice'!AE61</f>
        <v>-0.11273612718352211</v>
      </c>
      <c r="AL7" s="253">
        <f>'27EquinoxSolstice'!AF61</f>
        <v>-0.22273372197726424</v>
      </c>
      <c r="AM7" s="253">
        <f>'27EquinoxSolstice'!AG61</f>
        <v>-7.2737001614067584E-2</v>
      </c>
      <c r="AN7" s="253">
        <f>'27EquinoxSolstice'!AH61</f>
        <v>-7.2737001614067584E-2</v>
      </c>
      <c r="AO7" s="253">
        <f>'27EquinoxSolstice'!AI61</f>
        <v>-8.2736783015932486E-2</v>
      </c>
      <c r="AP7" s="253">
        <f>'27EquinoxSolstice'!AJ61</f>
        <v>-7.2737001614067584E-2</v>
      </c>
      <c r="AQ7" s="253">
        <f>'27EquinoxSolstice'!AK61</f>
        <v>-6.2737220205866376E-2</v>
      </c>
      <c r="AR7" s="253">
        <f>'27EquinoxSolstice'!AL61</f>
        <v>-1.8126988706720801</v>
      </c>
      <c r="AS7" s="253">
        <f>'27EquinoxSolstice'!AM61</f>
        <v>-9.2736564411461095E-2</v>
      </c>
      <c r="AT7" s="253">
        <f>'27EquinoxSolstice'!AN61</f>
        <v>-13.772441264813871</v>
      </c>
      <c r="AU7" s="253">
        <f>'27EquinoxSolstice'!AO61</f>
        <v>7.261249828882245E-3</v>
      </c>
      <c r="AV7" s="253">
        <f>'27EquinoxSolstice'!AP61</f>
        <v>-19.982314933724933</v>
      </c>
      <c r="AW7" s="253">
        <f>'27EquinoxSolstice'!AQ61</f>
        <v>-0.37273044091718838</v>
      </c>
      <c r="AX7" s="253">
        <f>'27EquinoxSolstice'!AR61</f>
        <v>-0.37273044091718838</v>
      </c>
      <c r="AY7" s="253">
        <f>'27EquinoxSolstice'!AS61</f>
        <v>-0.37273044091718838</v>
      </c>
      <c r="AZ7" s="253">
        <f>'27EquinoxSolstice'!AT61</f>
        <v>-0.37273044091718838</v>
      </c>
      <c r="BA7" s="253">
        <f>'27EquinoxSolstice'!AU61</f>
        <v>-0.37273044091718838</v>
      </c>
      <c r="BB7" s="253">
        <f>'27EquinoxSolstice'!AV61</f>
        <v>-0.37273044091718838</v>
      </c>
      <c r="BC7" s="253">
        <f>'27EquinoxSolstice'!AW61</f>
        <v>-0.37273044091718838</v>
      </c>
      <c r="BD7" s="253">
        <f>'27EquinoxSolstice'!AX61</f>
        <v>-0.37273044091718838</v>
      </c>
      <c r="BE7" s="253">
        <f>'27EquinoxSolstice'!AY61</f>
        <v>-0.37273044091718838</v>
      </c>
      <c r="BF7" s="253">
        <f>'27EquinoxSolstice'!AZ61</f>
        <v>-0.37273044091718838</v>
      </c>
      <c r="BG7" s="253">
        <f>'27EquinoxSolstice'!BA61</f>
        <v>-0.37273044091718838</v>
      </c>
      <c r="BH7" s="253">
        <f>'27EquinoxSolstice'!BB61</f>
        <v>-0.37273044091718838</v>
      </c>
      <c r="BI7" s="253">
        <f>'27EquinoxSolstice'!BC61</f>
        <v>-0.37273044091718838</v>
      </c>
      <c r="BJ7" s="253">
        <f>'27EquinoxSolstice'!BD61</f>
        <v>-0.37273044091718838</v>
      </c>
      <c r="BK7" s="253">
        <f>'27EquinoxSolstice'!BE61</f>
        <v>-0.37273044091718838</v>
      </c>
      <c r="BL7" s="253">
        <f>'27EquinoxSolstice'!BF61</f>
        <v>-0.37273044091718838</v>
      </c>
      <c r="BM7" s="253">
        <f>'27EquinoxSolstice'!BG61</f>
        <v>-0.22273372197726424</v>
      </c>
    </row>
    <row r="8" spans="1:65" s="8" customFormat="1" x14ac:dyDescent="0.25">
      <c r="I8" s="231" t="s">
        <v>729</v>
      </c>
      <c r="J8" s="231" t="s">
        <v>2</v>
      </c>
      <c r="K8" s="253">
        <f>'27EquinoxSolstice'!E83</f>
        <v>-0.37027144501604076</v>
      </c>
      <c r="L8" s="253">
        <f>'27EquinoxSolstice'!F83</f>
        <v>-0.42027045055879642</v>
      </c>
      <c r="M8" s="253">
        <f>'27EquinoxSolstice'!G83</f>
        <v>-16.659951239868466</v>
      </c>
      <c r="N8" s="253">
        <f>'27EquinoxSolstice'!H83</f>
        <v>9.7209998631109153E-3</v>
      </c>
      <c r="O8" s="253">
        <f>'27EquinoxSolstice'!I83</f>
        <v>-2.78801380629249E-4</v>
      </c>
      <c r="P8" s="253">
        <f>'27EquinoxSolstice'!J83</f>
        <v>-0.12027641604027872</v>
      </c>
      <c r="Q8" s="253">
        <f>'27EquinoxSolstice'!K83</f>
        <v>-0.12027641604027872</v>
      </c>
      <c r="R8" s="253">
        <f>'27EquinoxSolstice'!L83</f>
        <v>-0.11027661483732296</v>
      </c>
      <c r="S8" s="253">
        <f>'27EquinoxSolstice'!M83</f>
        <v>-0.11027661483732296</v>
      </c>
      <c r="T8" s="253">
        <f>'27EquinoxSolstice'!N83</f>
        <v>-0.99025910786852178</v>
      </c>
      <c r="U8" s="253">
        <f>'27EquinoxSolstice'!O83</f>
        <v>-3.990199239910424</v>
      </c>
      <c r="V8" s="253">
        <f>'27EquinoxSolstice'!P83</f>
        <v>-3.990199239910424</v>
      </c>
      <c r="W8" s="253">
        <f>'27EquinoxSolstice'!Q83</f>
        <v>-11.62004918634349</v>
      </c>
      <c r="X8" s="253">
        <f>'27EquinoxSolstice'!R83</f>
        <v>-21.219862411693803</v>
      </c>
      <c r="Y8" s="253">
        <f>'27EquinoxSolstice'!S83</f>
        <v>-21.209862606598513</v>
      </c>
      <c r="Z8" s="253">
        <f>'27EquinoxSolstice'!T83</f>
        <v>-29.989691561396302</v>
      </c>
      <c r="AA8" s="253">
        <f>'27EquinoxSolstice'!U83</f>
        <v>-29.989691561396302</v>
      </c>
      <c r="AB8" s="253">
        <f>'27EquinoxSolstice'!V83</f>
        <v>-29.999691366870906</v>
      </c>
      <c r="AC8" s="253">
        <f>'27EquinoxSolstice'!W83</f>
        <v>-67.108989420618656</v>
      </c>
      <c r="AD8" s="253">
        <f>'27EquinoxSolstice'!X83</f>
        <v>-0.12027641604027872</v>
      </c>
      <c r="AE8" s="253">
        <f>'27EquinoxSolstice'!Y83</f>
        <v>-7.027740999154905E-2</v>
      </c>
      <c r="AF8" s="253">
        <f>'27EquinoxSolstice'!Z83</f>
        <v>-0.22027442788366103</v>
      </c>
      <c r="AG8" s="253">
        <f>'27EquinoxSolstice'!AA83</f>
        <v>0.44971225798056091</v>
      </c>
      <c r="AH8" s="253">
        <f>'27EquinoxSolstice'!AB83</f>
        <v>9.7209998631109153E-3</v>
      </c>
      <c r="AI8" s="253">
        <f>'27EquinoxSolstice'!AC83</f>
        <v>-0.45026985384423152</v>
      </c>
      <c r="AJ8" s="253">
        <f>'27EquinoxSolstice'!AD83</f>
        <v>-0.21027462671452868</v>
      </c>
      <c r="AK8" s="253">
        <f>'27EquinoxSolstice'!AE83</f>
        <v>-0.11027661483732296</v>
      </c>
      <c r="AL8" s="253">
        <f>'27EquinoxSolstice'!AF83</f>
        <v>-0.22027442788366103</v>
      </c>
      <c r="AM8" s="253">
        <f>'27EquinoxSolstice'!AG83</f>
        <v>-7.027740999154905E-2</v>
      </c>
      <c r="AN8" s="253">
        <f>'27EquinoxSolstice'!AH83</f>
        <v>-7.027740999154905E-2</v>
      </c>
      <c r="AO8" s="253">
        <f>'27EquinoxSolstice'!AI83</f>
        <v>-8.0277211208082608E-2</v>
      </c>
      <c r="AP8" s="253">
        <f>'27EquinoxSolstice'!AJ83</f>
        <v>-7.027740999154905E-2</v>
      </c>
      <c r="AQ8" s="253">
        <f>'27EquinoxSolstice'!AK83</f>
        <v>-6.0277608771624219E-2</v>
      </c>
      <c r="AR8" s="253">
        <f>'27EquinoxSolstice'!AL83</f>
        <v>-1.8102427717217695</v>
      </c>
      <c r="AS8" s="253">
        <f>'27EquinoxSolstice'!AM83</f>
        <v>-9.0277012421224906E-2</v>
      </c>
      <c r="AT8" s="253">
        <f>'27EquinoxSolstice'!AN83</f>
        <v>-13.770007445370373</v>
      </c>
      <c r="AU8" s="253">
        <f>'27EquinoxSolstice'!AO83</f>
        <v>9.7209998631109153E-3</v>
      </c>
      <c r="AV8" s="253">
        <f>'27EquinoxSolstice'!AP83</f>
        <v>-19.97988657761594</v>
      </c>
      <c r="AW8" s="253">
        <f>'27EquinoxSolstice'!AQ83</f>
        <v>-0.37027144501604076</v>
      </c>
      <c r="AX8" s="253">
        <f>'27EquinoxSolstice'!AR83</f>
        <v>-0.37027144501604076</v>
      </c>
      <c r="AY8" s="253">
        <f>'27EquinoxSolstice'!AS83</f>
        <v>-0.37027144501604076</v>
      </c>
      <c r="AZ8" s="253">
        <f>'27EquinoxSolstice'!AT83</f>
        <v>-0.37027144501604076</v>
      </c>
      <c r="BA8" s="253">
        <f>'27EquinoxSolstice'!AU83</f>
        <v>-0.37027144501604076</v>
      </c>
      <c r="BB8" s="253">
        <f>'27EquinoxSolstice'!AV83</f>
        <v>-0.37027144501604076</v>
      </c>
      <c r="BC8" s="253">
        <f>'27EquinoxSolstice'!AW83</f>
        <v>-0.37027144501604076</v>
      </c>
      <c r="BD8" s="253">
        <f>'27EquinoxSolstice'!AX83</f>
        <v>-0.37027144501604076</v>
      </c>
      <c r="BE8" s="253">
        <f>'27EquinoxSolstice'!AY83</f>
        <v>-0.37027144501604076</v>
      </c>
      <c r="BF8" s="253">
        <f>'27EquinoxSolstice'!AZ83</f>
        <v>-0.37027144501604076</v>
      </c>
      <c r="BG8" s="253">
        <f>'27EquinoxSolstice'!BA83</f>
        <v>-0.37027144501604076</v>
      </c>
      <c r="BH8" s="253">
        <f>'27EquinoxSolstice'!BB83</f>
        <v>-0.37027144501604076</v>
      </c>
      <c r="BI8" s="253">
        <f>'27EquinoxSolstice'!BC83</f>
        <v>-0.37027144501604076</v>
      </c>
      <c r="BJ8" s="253">
        <f>'27EquinoxSolstice'!BD83</f>
        <v>-0.37027144501604076</v>
      </c>
      <c r="BK8" s="253">
        <f>'27EquinoxSolstice'!BE83</f>
        <v>-0.37027144501604076</v>
      </c>
      <c r="BL8" s="253">
        <f>'27EquinoxSolstice'!BF83</f>
        <v>-0.37027144501604076</v>
      </c>
      <c r="BM8" s="253">
        <f>'27EquinoxSolstice'!BG83</f>
        <v>-0.22027442788366103</v>
      </c>
    </row>
    <row r="9" spans="1:65" x14ac:dyDescent="0.25">
      <c r="C9" s="214" t="s">
        <v>732</v>
      </c>
      <c r="D9" s="214"/>
      <c r="E9" s="214"/>
      <c r="F9" s="214"/>
      <c r="G9" s="214"/>
    </row>
    <row r="10" spans="1:65" x14ac:dyDescent="0.25">
      <c r="C10" s="17" t="s">
        <v>30</v>
      </c>
      <c r="D10" s="17" t="s">
        <v>31</v>
      </c>
      <c r="E10" s="17" t="s">
        <v>33</v>
      </c>
      <c r="F10" s="17" t="s">
        <v>34</v>
      </c>
      <c r="G10" s="17" t="s">
        <v>4</v>
      </c>
      <c r="J10" s="20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</row>
    <row r="11" spans="1:65" x14ac:dyDescent="0.25">
      <c r="A11" t="s">
        <v>751</v>
      </c>
      <c r="B11">
        <v>178</v>
      </c>
      <c r="C11">
        <v>1721139.29189</v>
      </c>
      <c r="D11">
        <v>365242.13740000001</v>
      </c>
      <c r="E11">
        <v>6.1339999999999999E-2</v>
      </c>
      <c r="F11">
        <v>1.1100000000000001E-3</v>
      </c>
      <c r="G11">
        <v>7.1000000000000002E-4</v>
      </c>
      <c r="H11" s="17" t="s">
        <v>726</v>
      </c>
      <c r="I11" t="s">
        <v>730</v>
      </c>
      <c r="J11" s="20" t="s">
        <v>731</v>
      </c>
      <c r="K11" s="246">
        <f>$C11+$D11*K$4+$E11*K$4^2+$F11*K$4^3+$G11*K$4^4</f>
        <v>1707260.0907573155</v>
      </c>
      <c r="L11" s="246">
        <f t="shared" ref="L11:BM11" si="0">$C11+$D11*L$4+$E11*L$4^2+$F11*L$4^3+$G11*L$4^4</f>
        <v>1705433.8800951317</v>
      </c>
      <c r="M11" s="246">
        <f t="shared" si="0"/>
        <v>1842764.9304958496</v>
      </c>
      <c r="N11" s="246">
        <f t="shared" si="0"/>
        <v>1721139.29189</v>
      </c>
      <c r="O11" s="246">
        <f t="shared" si="0"/>
        <v>1720774.0497526613</v>
      </c>
      <c r="P11" s="246">
        <f t="shared" si="0"/>
        <v>1716391.1441141642</v>
      </c>
      <c r="Q11" s="246">
        <f t="shared" si="0"/>
        <v>1716391.1441141642</v>
      </c>
      <c r="R11" s="246">
        <f t="shared" si="0"/>
        <v>1716756.3862500309</v>
      </c>
      <c r="S11" s="246">
        <f t="shared" si="0"/>
        <v>1716756.3862500309</v>
      </c>
      <c r="T11" s="246">
        <f t="shared" si="0"/>
        <v>1684615.0787623611</v>
      </c>
      <c r="U11" s="246">
        <f t="shared" si="0"/>
        <v>1575042.4466915361</v>
      </c>
      <c r="V11" s="246">
        <f t="shared" si="0"/>
        <v>1575042.4466915361</v>
      </c>
      <c r="W11" s="246">
        <f t="shared" si="0"/>
        <v>2026847.0048660459</v>
      </c>
      <c r="X11" s="246">
        <f t="shared" si="0"/>
        <v>1676214.5099159097</v>
      </c>
      <c r="Y11" s="246">
        <f t="shared" si="0"/>
        <v>1676579.7520383263</v>
      </c>
      <c r="Z11" s="246">
        <f t="shared" si="0"/>
        <v>1355897.2154300001</v>
      </c>
      <c r="AA11" s="246">
        <f t="shared" si="0"/>
        <v>1355897.2154300001</v>
      </c>
      <c r="AB11" s="246">
        <f t="shared" si="0"/>
        <v>1355531.9734148525</v>
      </c>
      <c r="AC11" s="246">
        <f t="shared" si="0"/>
        <v>119.93627049581075</v>
      </c>
      <c r="AD11" s="246">
        <f t="shared" si="0"/>
        <v>1716391.1441141642</v>
      </c>
      <c r="AE11" s="246">
        <f t="shared" si="0"/>
        <v>1718217.3547947253</v>
      </c>
      <c r="AF11" s="246">
        <f t="shared" si="0"/>
        <v>1712738.7227622357</v>
      </c>
      <c r="AG11" s="246">
        <f t="shared" si="0"/>
        <v>1737209.9460544514</v>
      </c>
      <c r="AH11" s="246">
        <f t="shared" si="0"/>
        <v>1721139.29189</v>
      </c>
      <c r="AI11" s="246">
        <f t="shared" si="0"/>
        <v>1704338.1536992907</v>
      </c>
      <c r="AJ11" s="246">
        <f t="shared" si="0"/>
        <v>1713103.9648968768</v>
      </c>
      <c r="AK11" s="246">
        <f t="shared" si="0"/>
        <v>1716756.3862500309</v>
      </c>
      <c r="AL11" s="246">
        <f t="shared" si="0"/>
        <v>1712738.7227622357</v>
      </c>
      <c r="AM11" s="246">
        <f t="shared" si="0"/>
        <v>1718217.3547947253</v>
      </c>
      <c r="AN11" s="246">
        <f t="shared" si="0"/>
        <v>1718217.3547947253</v>
      </c>
      <c r="AO11" s="246">
        <f t="shared" si="0"/>
        <v>1717852.112658368</v>
      </c>
      <c r="AP11" s="246">
        <f t="shared" si="0"/>
        <v>1718217.3547947253</v>
      </c>
      <c r="AQ11" s="246">
        <f t="shared" si="0"/>
        <v>1718582.5969312051</v>
      </c>
      <c r="AR11" s="246">
        <f t="shared" si="0"/>
        <v>1654665.2249091135</v>
      </c>
      <c r="AS11" s="246">
        <f t="shared" si="0"/>
        <v>1717486.8705221328</v>
      </c>
      <c r="AT11" s="246">
        <f t="shared" si="0"/>
        <v>1948319.9254576492</v>
      </c>
      <c r="AU11" s="246">
        <f t="shared" si="0"/>
        <v>1721139.29189</v>
      </c>
      <c r="AV11" s="246">
        <f t="shared" si="0"/>
        <v>1721504.5340274612</v>
      </c>
      <c r="AW11" s="246">
        <f t="shared" si="0"/>
        <v>1707260.0907573155</v>
      </c>
      <c r="AX11" s="246">
        <f t="shared" si="0"/>
        <v>1707260.0907573155</v>
      </c>
      <c r="AY11" s="246">
        <f t="shared" si="0"/>
        <v>1707260.0907573155</v>
      </c>
      <c r="AZ11" s="246">
        <f t="shared" si="0"/>
        <v>1707260.0907573155</v>
      </c>
      <c r="BA11" s="246">
        <f t="shared" si="0"/>
        <v>1707260.0907573155</v>
      </c>
      <c r="BB11" s="246">
        <f t="shared" si="0"/>
        <v>1707260.0907573155</v>
      </c>
      <c r="BC11" s="246">
        <f t="shared" si="0"/>
        <v>1707260.0907573155</v>
      </c>
      <c r="BD11" s="246">
        <f t="shared" si="0"/>
        <v>1707260.0907573155</v>
      </c>
      <c r="BE11" s="246">
        <f t="shared" si="0"/>
        <v>1707260.0907573155</v>
      </c>
      <c r="BF11" s="246">
        <f t="shared" si="0"/>
        <v>1707260.0907573155</v>
      </c>
      <c r="BG11" s="246">
        <f t="shared" si="0"/>
        <v>1707260.0907573155</v>
      </c>
      <c r="BH11" s="246">
        <f t="shared" si="0"/>
        <v>1707260.0907573155</v>
      </c>
      <c r="BI11" s="246">
        <f t="shared" si="0"/>
        <v>1707260.0907573155</v>
      </c>
      <c r="BJ11" s="246">
        <f t="shared" si="0"/>
        <v>1707260.0907573155</v>
      </c>
      <c r="BK11" s="246">
        <f t="shared" si="0"/>
        <v>1707260.0907573155</v>
      </c>
      <c r="BL11" s="246">
        <f t="shared" si="0"/>
        <v>1707260.0907573155</v>
      </c>
      <c r="BM11" s="246">
        <f t="shared" si="0"/>
        <v>1712738.7227622357</v>
      </c>
    </row>
    <row r="13" spans="1:65" x14ac:dyDescent="0.25">
      <c r="C13" s="214" t="s">
        <v>733</v>
      </c>
      <c r="D13" s="214"/>
      <c r="E13" s="214"/>
      <c r="F13" s="214"/>
      <c r="G13" s="214"/>
      <c r="J13" s="2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40"/>
      <c r="AT13" s="240"/>
      <c r="AU13" s="240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40"/>
      <c r="BI13" s="240"/>
      <c r="BJ13" s="240"/>
      <c r="BK13" s="240"/>
      <c r="BL13" s="240"/>
      <c r="BM13" s="240"/>
    </row>
    <row r="14" spans="1:65" x14ac:dyDescent="0.25">
      <c r="A14" t="s">
        <v>752</v>
      </c>
      <c r="B14">
        <v>178</v>
      </c>
      <c r="C14">
        <v>2451623.8098399998</v>
      </c>
      <c r="D14">
        <v>365242.37404000002</v>
      </c>
      <c r="E14">
        <v>5.169E-2</v>
      </c>
      <c r="F14">
        <v>4.1099999999999999E-3</v>
      </c>
      <c r="G14">
        <v>5.6999999999999998E-4</v>
      </c>
      <c r="H14" s="17" t="s">
        <v>726</v>
      </c>
      <c r="I14" t="s">
        <v>730</v>
      </c>
      <c r="J14" s="20" t="s">
        <v>731</v>
      </c>
      <c r="K14" s="246">
        <f t="shared" ref="K14:BM14" si="1">$C14+$D14*K$4+$E14*K$4^2+$F14*K$4^3+$G14*K$4^4</f>
        <v>2437744.5997008961</v>
      </c>
      <c r="L14" s="246">
        <f t="shared" si="1"/>
        <v>2435918.3878515293</v>
      </c>
      <c r="M14" s="246">
        <f t="shared" si="1"/>
        <v>2573249.5262859473</v>
      </c>
      <c r="N14" s="246">
        <f t="shared" si="1"/>
        <v>2451623.8098399998</v>
      </c>
      <c r="O14" s="246">
        <f t="shared" si="1"/>
        <v>2451258.5674660113</v>
      </c>
      <c r="P14" s="246">
        <f t="shared" si="1"/>
        <v>2446875.6589862066</v>
      </c>
      <c r="Q14" s="246">
        <f t="shared" si="1"/>
        <v>2446875.6589862066</v>
      </c>
      <c r="R14" s="246">
        <f t="shared" si="1"/>
        <v>2447240.901358956</v>
      </c>
      <c r="S14" s="246">
        <f t="shared" si="1"/>
        <v>2447240.901358956</v>
      </c>
      <c r="T14" s="246">
        <f t="shared" si="1"/>
        <v>2415099.5729488465</v>
      </c>
      <c r="U14" s="246">
        <f t="shared" si="1"/>
        <v>2305526.8682459518</v>
      </c>
      <c r="V14" s="246">
        <f t="shared" si="1"/>
        <v>2305526.8682459518</v>
      </c>
      <c r="W14" s="246">
        <f t="shared" si="1"/>
        <v>2757331.7158136521</v>
      </c>
      <c r="X14" s="246">
        <f t="shared" si="1"/>
        <v>2406698.9986075801</v>
      </c>
      <c r="Y14" s="246">
        <f t="shared" si="1"/>
        <v>2407064.2409691368</v>
      </c>
      <c r="Z14" s="246">
        <f t="shared" si="1"/>
        <v>2086381.4839499996</v>
      </c>
      <c r="AA14" s="246">
        <f t="shared" si="1"/>
        <v>2086381.4839499996</v>
      </c>
      <c r="AB14" s="246">
        <f t="shared" si="1"/>
        <v>2086016.2416693326</v>
      </c>
      <c r="AC14" s="246">
        <f t="shared" si="1"/>
        <v>730602.74203768827</v>
      </c>
      <c r="AD14" s="246">
        <f t="shared" si="1"/>
        <v>2446875.6589862066</v>
      </c>
      <c r="AE14" s="246">
        <f t="shared" si="1"/>
        <v>2448701.8708509854</v>
      </c>
      <c r="AF14" s="246">
        <f t="shared" si="1"/>
        <v>2443223.2352643739</v>
      </c>
      <c r="AG14" s="246">
        <f t="shared" si="1"/>
        <v>2467694.4743981841</v>
      </c>
      <c r="AH14" s="246">
        <f t="shared" si="1"/>
        <v>2451623.8098399998</v>
      </c>
      <c r="AI14" s="246">
        <f t="shared" si="1"/>
        <v>2434822.6607431378</v>
      </c>
      <c r="AJ14" s="246">
        <f t="shared" si="1"/>
        <v>2443588.4776360942</v>
      </c>
      <c r="AK14" s="246">
        <f t="shared" si="1"/>
        <v>2447240.901358956</v>
      </c>
      <c r="AL14" s="246">
        <f t="shared" si="1"/>
        <v>2443223.2352643739</v>
      </c>
      <c r="AM14" s="246">
        <f t="shared" si="1"/>
        <v>2448701.8708509854</v>
      </c>
      <c r="AN14" s="246">
        <f t="shared" si="1"/>
        <v>2448701.8708509854</v>
      </c>
      <c r="AO14" s="246">
        <f t="shared" si="1"/>
        <v>2448336.6284778239</v>
      </c>
      <c r="AP14" s="246">
        <f t="shared" si="1"/>
        <v>2448701.8708509854</v>
      </c>
      <c r="AQ14" s="246">
        <f t="shared" si="1"/>
        <v>2449067.1132242512</v>
      </c>
      <c r="AR14" s="246">
        <f t="shared" si="1"/>
        <v>2385149.6994527476</v>
      </c>
      <c r="AS14" s="246">
        <f t="shared" si="1"/>
        <v>2447971.3861047644</v>
      </c>
      <c r="AT14" s="246">
        <f t="shared" si="1"/>
        <v>2678804.5875652689</v>
      </c>
      <c r="AU14" s="246">
        <f t="shared" si="1"/>
        <v>2451623.8098399998</v>
      </c>
      <c r="AV14" s="246">
        <f t="shared" si="1"/>
        <v>2451989.0522140916</v>
      </c>
      <c r="AW14" s="246">
        <f t="shared" si="1"/>
        <v>2437744.5997008961</v>
      </c>
      <c r="AX14" s="246">
        <f t="shared" si="1"/>
        <v>2437744.5997008961</v>
      </c>
      <c r="AY14" s="246">
        <f t="shared" si="1"/>
        <v>2437744.5997008961</v>
      </c>
      <c r="AZ14" s="246">
        <f t="shared" si="1"/>
        <v>2437744.5997008961</v>
      </c>
      <c r="BA14" s="246">
        <f t="shared" si="1"/>
        <v>2437744.5997008961</v>
      </c>
      <c r="BB14" s="246">
        <f t="shared" si="1"/>
        <v>2437744.5997008961</v>
      </c>
      <c r="BC14" s="246">
        <f t="shared" si="1"/>
        <v>2437744.5997008961</v>
      </c>
      <c r="BD14" s="246">
        <f t="shared" si="1"/>
        <v>2437744.5997008961</v>
      </c>
      <c r="BE14" s="246">
        <f t="shared" si="1"/>
        <v>2437744.5997008961</v>
      </c>
      <c r="BF14" s="246">
        <f t="shared" si="1"/>
        <v>2437744.5997008961</v>
      </c>
      <c r="BG14" s="246">
        <f t="shared" si="1"/>
        <v>2437744.5997008961</v>
      </c>
      <c r="BH14" s="246">
        <f t="shared" si="1"/>
        <v>2437744.5997008961</v>
      </c>
      <c r="BI14" s="246">
        <f t="shared" si="1"/>
        <v>2437744.5997008961</v>
      </c>
      <c r="BJ14" s="246">
        <f t="shared" si="1"/>
        <v>2437744.5997008961</v>
      </c>
      <c r="BK14" s="246">
        <f t="shared" si="1"/>
        <v>2437744.5997008961</v>
      </c>
      <c r="BL14" s="246">
        <f t="shared" si="1"/>
        <v>2437744.5997008961</v>
      </c>
      <c r="BM14" s="246">
        <f t="shared" si="1"/>
        <v>2443223.2352643739</v>
      </c>
    </row>
    <row r="16" spans="1:65" x14ac:dyDescent="0.25">
      <c r="C16" s="214" t="s">
        <v>734</v>
      </c>
      <c r="D16" s="214"/>
      <c r="E16" s="214"/>
    </row>
    <row r="17" spans="1:65" x14ac:dyDescent="0.25">
      <c r="C17" s="214" t="s">
        <v>735</v>
      </c>
      <c r="D17" s="214"/>
      <c r="E17" s="214"/>
      <c r="F17" s="234"/>
      <c r="G17" s="234"/>
    </row>
    <row r="18" spans="1:65" x14ac:dyDescent="0.25">
      <c r="C18" s="9" t="s">
        <v>30</v>
      </c>
      <c r="D18" s="9" t="s">
        <v>31</v>
      </c>
      <c r="E18" s="9" t="s">
        <v>33</v>
      </c>
      <c r="I18" s="61" t="s">
        <v>746</v>
      </c>
      <c r="J18" s="230" t="s">
        <v>741</v>
      </c>
      <c r="K18">
        <f>SUM(K19:K42)</f>
        <v>475.80799586137579</v>
      </c>
      <c r="L18">
        <f t="shared" ref="L18:BM18" si="2">SUM(L19:L42)</f>
        <v>-80.857184153839</v>
      </c>
      <c r="M18">
        <f t="shared" si="2"/>
        <v>237.22050625160713</v>
      </c>
      <c r="N18">
        <f t="shared" si="2"/>
        <v>721.10551463349077</v>
      </c>
      <c r="O18">
        <f t="shared" si="2"/>
        <v>689.12314280001362</v>
      </c>
      <c r="P18">
        <f t="shared" si="2"/>
        <v>299.04643694571183</v>
      </c>
      <c r="Q18">
        <f t="shared" si="2"/>
        <v>299.04643694571183</v>
      </c>
      <c r="R18">
        <f t="shared" si="2"/>
        <v>143.89410734373109</v>
      </c>
      <c r="S18">
        <f t="shared" si="2"/>
        <v>143.89410734373109</v>
      </c>
      <c r="T18">
        <f t="shared" si="2"/>
        <v>-415.16670842853068</v>
      </c>
      <c r="U18">
        <f t="shared" si="2"/>
        <v>-485.52470056493081</v>
      </c>
      <c r="V18">
        <f t="shared" si="2"/>
        <v>-485.52470056493081</v>
      </c>
      <c r="W18">
        <f t="shared" si="2"/>
        <v>-677.17265482769028</v>
      </c>
      <c r="X18">
        <f t="shared" si="2"/>
        <v>632.21829982043255</v>
      </c>
      <c r="Y18">
        <f t="shared" si="2"/>
        <v>933.79667121345778</v>
      </c>
      <c r="Z18">
        <f t="shared" si="2"/>
        <v>322.32052327010598</v>
      </c>
      <c r="AA18">
        <f t="shared" si="2"/>
        <v>322.32052327010598</v>
      </c>
      <c r="AB18">
        <f t="shared" si="2"/>
        <v>-377.1217715652615</v>
      </c>
      <c r="AC18">
        <f t="shared" si="2"/>
        <v>297.2426895156147</v>
      </c>
      <c r="AD18">
        <f t="shared" si="2"/>
        <v>299.04643694571183</v>
      </c>
      <c r="AE18">
        <f t="shared" si="2"/>
        <v>-341.48729525667869</v>
      </c>
      <c r="AF18">
        <f t="shared" si="2"/>
        <v>330.7085759818923</v>
      </c>
      <c r="AG18">
        <f t="shared" si="2"/>
        <v>-90.246675617195592</v>
      </c>
      <c r="AH18">
        <f t="shared" si="2"/>
        <v>721.10551463349077</v>
      </c>
      <c r="AI18">
        <f t="shared" si="2"/>
        <v>163.38125605441465</v>
      </c>
      <c r="AJ18">
        <f t="shared" si="2"/>
        <v>466.68802648511382</v>
      </c>
      <c r="AK18">
        <f t="shared" si="2"/>
        <v>143.89410734373109</v>
      </c>
      <c r="AL18">
        <f t="shared" si="2"/>
        <v>330.7085759818923</v>
      </c>
      <c r="AM18">
        <f t="shared" si="2"/>
        <v>-341.48729525667869</v>
      </c>
      <c r="AN18">
        <f t="shared" si="2"/>
        <v>-341.48729525667869</v>
      </c>
      <c r="AO18">
        <f t="shared" si="2"/>
        <v>-129.73221672307892</v>
      </c>
      <c r="AP18">
        <f t="shared" si="2"/>
        <v>-341.48729525667869</v>
      </c>
      <c r="AQ18">
        <f t="shared" si="2"/>
        <v>-62.966813592078182</v>
      </c>
      <c r="AR18">
        <f t="shared" si="2"/>
        <v>189.64153396094312</v>
      </c>
      <c r="AS18">
        <f t="shared" si="2"/>
        <v>279.97415279890174</v>
      </c>
      <c r="AT18">
        <f t="shared" si="2"/>
        <v>154.76967114847082</v>
      </c>
      <c r="AU18">
        <f t="shared" si="2"/>
        <v>721.10551463349077</v>
      </c>
      <c r="AV18">
        <f t="shared" si="2"/>
        <v>-571.41787933000808</v>
      </c>
      <c r="AW18">
        <f t="shared" si="2"/>
        <v>475.80799586137579</v>
      </c>
      <c r="AX18">
        <f t="shared" si="2"/>
        <v>475.80799586137579</v>
      </c>
      <c r="AY18">
        <f t="shared" si="2"/>
        <v>475.80799586137579</v>
      </c>
      <c r="AZ18">
        <f t="shared" si="2"/>
        <v>475.80799586137579</v>
      </c>
      <c r="BA18">
        <f t="shared" si="2"/>
        <v>475.80799586137579</v>
      </c>
      <c r="BB18">
        <f t="shared" si="2"/>
        <v>475.80799586137579</v>
      </c>
      <c r="BC18">
        <f t="shared" si="2"/>
        <v>475.80799586137579</v>
      </c>
      <c r="BD18">
        <f t="shared" si="2"/>
        <v>475.80799586137579</v>
      </c>
      <c r="BE18">
        <f t="shared" si="2"/>
        <v>475.80799586137579</v>
      </c>
      <c r="BF18">
        <f t="shared" si="2"/>
        <v>475.80799586137579</v>
      </c>
      <c r="BG18">
        <f t="shared" si="2"/>
        <v>475.80799586137579</v>
      </c>
      <c r="BH18">
        <f t="shared" si="2"/>
        <v>475.80799586137579</v>
      </c>
      <c r="BI18">
        <f t="shared" si="2"/>
        <v>475.80799586137579</v>
      </c>
      <c r="BJ18">
        <f t="shared" si="2"/>
        <v>475.80799586137579</v>
      </c>
      <c r="BK18">
        <f t="shared" si="2"/>
        <v>475.80799586137579</v>
      </c>
      <c r="BL18">
        <f t="shared" si="2"/>
        <v>475.80799586137579</v>
      </c>
      <c r="BM18">
        <f t="shared" si="2"/>
        <v>330.7085759818923</v>
      </c>
    </row>
    <row r="19" spans="1:65" x14ac:dyDescent="0.25">
      <c r="A19" t="s">
        <v>753</v>
      </c>
      <c r="B19">
        <v>179</v>
      </c>
      <c r="C19">
        <v>485</v>
      </c>
      <c r="D19">
        <v>324.95999999999998</v>
      </c>
      <c r="E19">
        <v>1934.136</v>
      </c>
      <c r="J19" s="61" t="s">
        <v>740</v>
      </c>
      <c r="K19" s="239">
        <f>$C19*COS(($D19+$E19*K$5)*Deg2Rad)</f>
        <v>337.98514583055976</v>
      </c>
      <c r="L19" s="239">
        <f>$C19*COS(($D19+$E19*L$5)*Deg2Rad)</f>
        <v>-384.91975208033278</v>
      </c>
      <c r="M19" s="239">
        <f>$C19*COS(($D19+$E19*M$5)*Deg2Rad)</f>
        <v>-297.0438791723596</v>
      </c>
      <c r="N19" s="239">
        <f>$C19*COS(($D19+$E19*N$5)*Deg2Rad)</f>
        <v>416.30606654205297</v>
      </c>
      <c r="O19" s="239">
        <f>$C19*COS(($D19+$E19*O$5)*Deg2Rad)</f>
        <v>310.40326182029668</v>
      </c>
      <c r="P19" s="239">
        <f>$C19*COS(($D19+$E19*P$5)*Deg2Rad)</f>
        <v>103.31272940516229</v>
      </c>
      <c r="Q19" s="239">
        <f>$C19*COS(($D19+$E19*Q$5)*Deg2Rad)</f>
        <v>103.31272940516229</v>
      </c>
      <c r="R19" s="239">
        <f>$C19*COS(($D19+$E19*R$5)*Deg2Rad)</f>
        <v>-59.457837926686928</v>
      </c>
      <c r="S19" s="239">
        <f>$C19*COS(($D19+$E19*S$5)*Deg2Rad)</f>
        <v>-59.457837926686928</v>
      </c>
      <c r="T19" s="239">
        <f>$C19*COS(($D19+$E19*T$5)*Deg2Rad)</f>
        <v>-468.39135810007122</v>
      </c>
      <c r="U19" s="239">
        <f>$C19*COS(($D19+$E19*U$5)*Deg2Rad)</f>
        <v>-431.17808567660364</v>
      </c>
      <c r="V19" s="239">
        <f>$C19*COS(($D19+$E19*V$5)*Deg2Rad)</f>
        <v>-431.17808567660364</v>
      </c>
      <c r="W19" s="239">
        <f>$C19*COS(($D19+$E19*W$5)*Deg2Rad)</f>
        <v>-441.70000180305135</v>
      </c>
      <c r="X19" s="239">
        <f>$C19*COS(($D19+$E19*X$5)*Deg2Rad)</f>
        <v>300.57350222763785</v>
      </c>
      <c r="Y19" s="239">
        <f>$C19*COS(($D19+$E19*Y$5)*Deg2Rad)</f>
        <v>409.67146122374407</v>
      </c>
      <c r="Z19" s="239">
        <f>$C19*COS(($D19+$E19*Z$5)*Deg2Rad)</f>
        <v>-31.359908895506251</v>
      </c>
      <c r="AA19" s="239">
        <f>$C19*COS(($D19+$E19*AA$5)*Deg2Rad)</f>
        <v>-31.359908895506251</v>
      </c>
      <c r="AB19" s="239">
        <f>$C19*COS(($D19+$E19*AB$5)*Deg2Rad)</f>
        <v>-189.88046012688207</v>
      </c>
      <c r="AC19" s="239">
        <f>$C19*COS(($D19+$E19*AC$5)*Deg2Rad)</f>
        <v>-187.87603629609598</v>
      </c>
      <c r="AD19" s="239">
        <f>$C19*COS(($D19+$E19*AD$5)*Deg2Rad)</f>
        <v>103.31272940516229</v>
      </c>
      <c r="AE19" s="239">
        <f>$C19*COS(($D19+$E19*AE$5)*Deg2Rad)</f>
        <v>-482.6899354718073</v>
      </c>
      <c r="AF19" s="239">
        <f>$C19*COS(($D19+$E19*AF$5)*Deg2Rad)</f>
        <v>-210.39111523768699</v>
      </c>
      <c r="AG19" s="239">
        <f>$C19*COS(($D19+$E19*AG$5)*Deg2Rad)</f>
        <v>-85.347476691979494</v>
      </c>
      <c r="AH19" s="239">
        <f>$C19*COS(($D19+$E19*AH$5)*Deg2Rad)</f>
        <v>416.30606654205297</v>
      </c>
      <c r="AI19" s="239">
        <f>$C19*COS(($D19+$E19*AI$5)*Deg2Rad)</f>
        <v>-454.13553270776879</v>
      </c>
      <c r="AJ19" s="239">
        <f>$C19*COS(($D19+$E19*AJ$5)*Deg2Rad)</f>
        <v>-53.791195770040751</v>
      </c>
      <c r="AK19" s="239">
        <f>$C19*COS(($D19+$E19*AK$5)*Deg2Rad)</f>
        <v>-59.457837926686928</v>
      </c>
      <c r="AL19" s="239">
        <f>$C19*COS(($D19+$E19*AL$5)*Deg2Rad)</f>
        <v>-210.39111523768699</v>
      </c>
      <c r="AM19" s="239">
        <f>$C19*COS(($D19+$E19*AM$5)*Deg2Rad)</f>
        <v>-482.6899354718073</v>
      </c>
      <c r="AN19" s="239">
        <f>$C19*COS(($D19+$E19*AN$5)*Deg2Rad)</f>
        <v>-482.6899354718073</v>
      </c>
      <c r="AO19" s="239">
        <f>$C19*COS(($D19+$E19*AO$5)*Deg2Rad)</f>
        <v>-439.7903534876624</v>
      </c>
      <c r="AP19" s="239">
        <f>$C19*COS(($D19+$E19*AP$5)*Deg2Rad)</f>
        <v>-482.6899354718073</v>
      </c>
      <c r="AQ19" s="239">
        <f>$C19*COS(($D19+$E19*AQ$5)*Deg2Rad)</f>
        <v>-471.10777578995942</v>
      </c>
      <c r="AR19" s="239">
        <f>$C19*COS(($D19+$E19*AR$5)*Deg2Rad)</f>
        <v>317.68144520756744</v>
      </c>
      <c r="AS19" s="239">
        <f>$C19*COS(($D19+$E19*AS$5)*Deg2Rad)</f>
        <v>-347.25115268237903</v>
      </c>
      <c r="AT19" s="239">
        <f>$C19*COS(($D19+$E19*AT$5)*Deg2Rad)</f>
        <v>356.44123649702385</v>
      </c>
      <c r="AU19" s="239">
        <f>$C19*COS(($D19+$E19*AU$5)*Deg2Rad)</f>
        <v>416.30606654205297</v>
      </c>
      <c r="AV19" s="239">
        <f>$C19*COS(($D19+$E19*AV$5)*Deg2Rad)</f>
        <v>-481.81098587882792</v>
      </c>
      <c r="AW19" s="239">
        <f>$C19*COS(($D19+$E19*AW$5)*Deg2Rad)</f>
        <v>337.98514583055976</v>
      </c>
      <c r="AX19" s="239">
        <f>$C19*COS(($D19+$E19*AX$5)*Deg2Rad)</f>
        <v>337.98514583055976</v>
      </c>
      <c r="AY19" s="239">
        <f>$C19*COS(($D19+$E19*AY$5)*Deg2Rad)</f>
        <v>337.98514583055976</v>
      </c>
      <c r="AZ19" s="239">
        <f>$C19*COS(($D19+$E19*AZ$5)*Deg2Rad)</f>
        <v>337.98514583055976</v>
      </c>
      <c r="BA19" s="239">
        <f>$C19*COS(($D19+$E19*BA$5)*Deg2Rad)</f>
        <v>337.98514583055976</v>
      </c>
      <c r="BB19" s="239">
        <f>$C19*COS(($D19+$E19*BB$5)*Deg2Rad)</f>
        <v>337.98514583055976</v>
      </c>
      <c r="BC19" s="239">
        <f>$C19*COS(($D19+$E19*BC$5)*Deg2Rad)</f>
        <v>337.98514583055976</v>
      </c>
      <c r="BD19" s="239">
        <f>$C19*COS(($D19+$E19*BD$5)*Deg2Rad)</f>
        <v>337.98514583055976</v>
      </c>
      <c r="BE19" s="239">
        <f>$C19*COS(($D19+$E19*BE$5)*Deg2Rad)</f>
        <v>337.98514583055976</v>
      </c>
      <c r="BF19" s="239">
        <f>$C19*COS(($D19+$E19*BF$5)*Deg2Rad)</f>
        <v>337.98514583055976</v>
      </c>
      <c r="BG19" s="239">
        <f>$C19*COS(($D19+$E19*BG$5)*Deg2Rad)</f>
        <v>337.98514583055976</v>
      </c>
      <c r="BH19" s="239">
        <f>$C19*COS(($D19+$E19*BH$5)*Deg2Rad)</f>
        <v>337.98514583055976</v>
      </c>
      <c r="BI19" s="239">
        <f>$C19*COS(($D19+$E19*BI$5)*Deg2Rad)</f>
        <v>337.98514583055976</v>
      </c>
      <c r="BJ19" s="239">
        <f>$C19*COS(($D19+$E19*BJ$5)*Deg2Rad)</f>
        <v>337.98514583055976</v>
      </c>
      <c r="BK19" s="239">
        <f>$C19*COS(($D19+$E19*BK$5)*Deg2Rad)</f>
        <v>337.98514583055976</v>
      </c>
      <c r="BL19" s="239">
        <f>$C19*COS(($D19+$E19*BL$5)*Deg2Rad)</f>
        <v>337.98514583055976</v>
      </c>
      <c r="BM19" s="239">
        <f>$C19*COS(($D19+$E19*BM$5)*Deg2Rad)</f>
        <v>-210.39111523768699</v>
      </c>
    </row>
    <row r="20" spans="1:65" x14ac:dyDescent="0.25">
      <c r="C20">
        <v>203</v>
      </c>
      <c r="D20">
        <v>337.23</v>
      </c>
      <c r="E20">
        <v>32964.466999999997</v>
      </c>
      <c r="J20" s="61" t="s">
        <v>740</v>
      </c>
      <c r="K20" s="239">
        <f>$C20*COS(($D20+$E20*K$5)*Deg2Rad)</f>
        <v>-107.93824582207777</v>
      </c>
      <c r="L20" s="239">
        <f>$C20*COS(($D20+$E20*L$5)*Deg2Rad)</f>
        <v>13.922050718163241</v>
      </c>
      <c r="M20" s="239">
        <f>$C20*COS(($D20+$E20*M$5)*Deg2Rad)</f>
        <v>-27.169701121803005</v>
      </c>
      <c r="N20" s="239">
        <f>$C20*COS(($D20+$E20*N$5)*Deg2Rad)</f>
        <v>134.89013480609748</v>
      </c>
      <c r="O20" s="239">
        <f>$C20*COS(($D20+$E20*O$5)*Deg2Rad)</f>
        <v>39.709296586326005</v>
      </c>
      <c r="P20" s="239">
        <f>$C20*COS(($D20+$E20*P$5)*Deg2Rad)</f>
        <v>24.507138902386959</v>
      </c>
      <c r="Q20" s="239">
        <f>$C20*COS(($D20+$E20*Q$5)*Deg2Rad)</f>
        <v>24.507138902386959</v>
      </c>
      <c r="R20" s="239">
        <f>$C20*COS(($D20+$E20*R$5)*Deg2Rad)</f>
        <v>123.0047933513537</v>
      </c>
      <c r="S20" s="239">
        <f>$C20*COS(($D20+$E20*S$5)*Deg2Rad)</f>
        <v>123.0047933513537</v>
      </c>
      <c r="T20" s="239">
        <f>$C20*COS(($D20+$E20*T$5)*Deg2Rad)</f>
        <v>-184.60587242973247</v>
      </c>
      <c r="U20" s="239">
        <f>$C20*COS(($D20+$E20*U$5)*Deg2Rad)</f>
        <v>139.09100894196084</v>
      </c>
      <c r="V20" s="239">
        <f>$C20*COS(($D20+$E20*V$5)*Deg2Rad)</f>
        <v>139.09100894196084</v>
      </c>
      <c r="W20" s="239">
        <f>$C20*COS(($D20+$E20*W$5)*Deg2Rad)</f>
        <v>36.369601582141229</v>
      </c>
      <c r="X20" s="239">
        <f>$C20*COS(($D20+$E20*X$5)*Deg2Rad)</f>
        <v>77.457605948016976</v>
      </c>
      <c r="Y20" s="239">
        <f>$C20*COS(($D20+$E20*Y$5)*Deg2Rad)</f>
        <v>161.68072431275323</v>
      </c>
      <c r="Z20" s="239">
        <f>$C20*COS(($D20+$E20*Z$5)*Deg2Rad)</f>
        <v>115.06437756788139</v>
      </c>
      <c r="AA20" s="239">
        <f>$C20*COS(($D20+$E20*AA$5)*Deg2Rad)</f>
        <v>115.06437756788139</v>
      </c>
      <c r="AB20" s="239">
        <f>$C20*COS(($D20+$E20*AB$5)*Deg2Rad)</f>
        <v>14.747941387050627</v>
      </c>
      <c r="AC20" s="239">
        <f>$C20*COS(($D20+$E20*AC$5)*Deg2Rad)</f>
        <v>27.612298996495884</v>
      </c>
      <c r="AD20" s="239">
        <f>$C20*COS(($D20+$E20*AD$5)*Deg2Rad)</f>
        <v>24.507138902386959</v>
      </c>
      <c r="AE20" s="239">
        <f>$C20*COS(($D20+$E20*AE$5)*Deg2Rad)</f>
        <v>73.59141994348586</v>
      </c>
      <c r="AF20" s="239">
        <f>$C20*COS(($D20+$E20*AF$5)*Deg2Rad)</f>
        <v>181.37316267249648</v>
      </c>
      <c r="AG20" s="239">
        <f>$C20*COS(($D20+$E20*AG$5)*Deg2Rad)</f>
        <v>-179.93219508385505</v>
      </c>
      <c r="AH20" s="239">
        <f>$C20*COS(($D20+$E20*AH$5)*Deg2Rad)</f>
        <v>134.89013480609748</v>
      </c>
      <c r="AI20" s="239">
        <f>$C20*COS(($D20+$E20*AI$5)*Deg2Rad)</f>
        <v>202.22159305872995</v>
      </c>
      <c r="AJ20" s="239">
        <f>$C20*COS(($D20+$E20*AJ$5)*Deg2Rad)</f>
        <v>202.58279240649429</v>
      </c>
      <c r="AK20" s="239">
        <f>$C20*COS(($D20+$E20*AK$5)*Deg2Rad)</f>
        <v>123.0047933513537</v>
      </c>
      <c r="AL20" s="239">
        <f>$C20*COS(($D20+$E20*AL$5)*Deg2Rad)</f>
        <v>181.37316267249648</v>
      </c>
      <c r="AM20" s="239">
        <f>$C20*COS(($D20+$E20*AM$5)*Deg2Rad)</f>
        <v>73.59141994348586</v>
      </c>
      <c r="AN20" s="239">
        <f>$C20*COS(($D20+$E20*AN$5)*Deg2Rad)</f>
        <v>73.59141994348586</v>
      </c>
      <c r="AO20" s="239">
        <f>$C20*COS(($D20+$E20*AO$5)*Deg2Rad)</f>
        <v>159.1276386523509</v>
      </c>
      <c r="AP20" s="239">
        <f>$C20*COS(($D20+$E20*AP$5)*Deg2Rad)</f>
        <v>73.59141994348586</v>
      </c>
      <c r="AQ20" s="239">
        <f>$C20*COS(($D20+$E20*AQ$5)*Deg2Rad)</f>
        <v>-32.131335339848597</v>
      </c>
      <c r="AR20" s="239">
        <f>$C20*COS(($D20+$E20*AR$5)*Deg2Rad)</f>
        <v>-201.98976131206439</v>
      </c>
      <c r="AS20" s="239">
        <f>$C20*COS(($D20+$E20*AS$5)*Deg2Rad)</f>
        <v>201.01425868260134</v>
      </c>
      <c r="AT20" s="239">
        <f>$C20*COS(($D20+$E20*AT$5)*Deg2Rad)</f>
        <v>-123.81123106585601</v>
      </c>
      <c r="AU20" s="239">
        <f>$C20*COS(($D20+$E20*AU$5)*Deg2Rad)</f>
        <v>134.89013480609748</v>
      </c>
      <c r="AV20" s="239">
        <f>$C20*COS(($D20+$E20*AV$5)*Deg2Rad)</f>
        <v>-26.048198943795626</v>
      </c>
      <c r="AW20" s="239">
        <f>$C20*COS(($D20+$E20*AW$5)*Deg2Rad)</f>
        <v>-107.93824582207777</v>
      </c>
      <c r="AX20" s="239">
        <f>$C20*COS(($D20+$E20*AX$5)*Deg2Rad)</f>
        <v>-107.93824582207777</v>
      </c>
      <c r="AY20" s="239">
        <f>$C20*COS(($D20+$E20*AY$5)*Deg2Rad)</f>
        <v>-107.93824582207777</v>
      </c>
      <c r="AZ20" s="239">
        <f>$C20*COS(($D20+$E20*AZ$5)*Deg2Rad)</f>
        <v>-107.93824582207777</v>
      </c>
      <c r="BA20" s="239">
        <f>$C20*COS(($D20+$E20*BA$5)*Deg2Rad)</f>
        <v>-107.93824582207777</v>
      </c>
      <c r="BB20" s="239">
        <f>$C20*COS(($D20+$E20*BB$5)*Deg2Rad)</f>
        <v>-107.93824582207777</v>
      </c>
      <c r="BC20" s="239">
        <f>$C20*COS(($D20+$E20*BC$5)*Deg2Rad)</f>
        <v>-107.93824582207777</v>
      </c>
      <c r="BD20" s="239">
        <f>$C20*COS(($D20+$E20*BD$5)*Deg2Rad)</f>
        <v>-107.93824582207777</v>
      </c>
      <c r="BE20" s="239">
        <f>$C20*COS(($D20+$E20*BE$5)*Deg2Rad)</f>
        <v>-107.93824582207777</v>
      </c>
      <c r="BF20" s="239">
        <f>$C20*COS(($D20+$E20*BF$5)*Deg2Rad)</f>
        <v>-107.93824582207777</v>
      </c>
      <c r="BG20" s="239">
        <f>$C20*COS(($D20+$E20*BG$5)*Deg2Rad)</f>
        <v>-107.93824582207777</v>
      </c>
      <c r="BH20" s="239">
        <f>$C20*COS(($D20+$E20*BH$5)*Deg2Rad)</f>
        <v>-107.93824582207777</v>
      </c>
      <c r="BI20" s="239">
        <f>$C20*COS(($D20+$E20*BI$5)*Deg2Rad)</f>
        <v>-107.93824582207777</v>
      </c>
      <c r="BJ20" s="239">
        <f>$C20*COS(($D20+$E20*BJ$5)*Deg2Rad)</f>
        <v>-107.93824582207777</v>
      </c>
      <c r="BK20" s="239">
        <f>$C20*COS(($D20+$E20*BK$5)*Deg2Rad)</f>
        <v>-107.93824582207777</v>
      </c>
      <c r="BL20" s="239">
        <f>$C20*COS(($D20+$E20*BL$5)*Deg2Rad)</f>
        <v>-107.93824582207777</v>
      </c>
      <c r="BM20" s="239">
        <f>$C20*COS(($D20+$E20*BM$5)*Deg2Rad)</f>
        <v>181.37316267249648</v>
      </c>
    </row>
    <row r="21" spans="1:65" x14ac:dyDescent="0.25">
      <c r="C21">
        <v>199</v>
      </c>
      <c r="D21">
        <v>342.08</v>
      </c>
      <c r="E21">
        <v>20.186</v>
      </c>
      <c r="J21" s="61" t="s">
        <v>740</v>
      </c>
      <c r="K21" s="239">
        <f>$C21*COS(($D21+$E21*K$5)*Deg2Rad)</f>
        <v>179.54418734076458</v>
      </c>
      <c r="L21" s="239">
        <f>$C21*COS(($D21+$E21*L$5)*Deg2Rad)</f>
        <v>178.00468960170193</v>
      </c>
      <c r="M21" s="239">
        <f>$C21*COS(($D21+$E21*M$5)*Deg2Rad)</f>
        <v>198.04004120146817</v>
      </c>
      <c r="N21" s="239">
        <f>$C21*COS(($D21+$E21*N$5)*Deg2Rad)</f>
        <v>189.39241589227339</v>
      </c>
      <c r="O21" s="239">
        <f>$C21*COS(($D21+$E21*O$5)*Deg2Rad)</f>
        <v>189.17603168091873</v>
      </c>
      <c r="P21" s="239">
        <f>$C21*COS(($D21+$E21*P$5)*Deg2Rad)</f>
        <v>186.39707238768051</v>
      </c>
      <c r="Q21" s="239">
        <f>$C21*COS(($D21+$E21*Q$5)*Deg2Rad)</f>
        <v>186.39707238768051</v>
      </c>
      <c r="R21" s="239">
        <f>$C21*COS(($D21+$E21*R$5)*Deg2Rad)</f>
        <v>186.64144733495499</v>
      </c>
      <c r="S21" s="239">
        <f>$C21*COS(($D21+$E21*S$5)*Deg2Rad)</f>
        <v>186.64144733495499</v>
      </c>
      <c r="T21" s="239">
        <f>$C21*COS(($D21+$E21*T$5)*Deg2Rad)</f>
        <v>156.68142315526254</v>
      </c>
      <c r="U21" s="239">
        <f>$C21*COS(($D21+$E21*U$5)*Deg2Rad)</f>
        <v>-29.821937538332921</v>
      </c>
      <c r="V21" s="239">
        <f>$C21*COS(($D21+$E21*V$5)*Deg2Rad)</f>
        <v>-29.821937538332921</v>
      </c>
      <c r="W21" s="239">
        <f>$C21*COS(($D21+$E21*W$5)*Deg2Rad)</f>
        <v>-59.394163913260947</v>
      </c>
      <c r="X21" s="239">
        <f>$C21*COS(($D21+$E21*X$5)*Deg2Rad)</f>
        <v>12.439388816057118</v>
      </c>
      <c r="Y21" s="239">
        <f>$C21*COS(($D21+$E21*Y$5)*Deg2Rad)</f>
        <v>13.13902518830888</v>
      </c>
      <c r="Z21" s="239">
        <f>$C21*COS(($D21+$E21*Z$5)*Deg2Rad)</f>
        <v>-22.722370923289063</v>
      </c>
      <c r="AA21" s="239">
        <f>$C21*COS(($D21+$E21*AA$5)*Deg2Rad)</f>
        <v>-22.722370923289063</v>
      </c>
      <c r="AB21" s="239">
        <f>$C21*COS(($D21+$E21*AB$5)*Deg2Rad)</f>
        <v>-22.025730743677958</v>
      </c>
      <c r="AC21" s="239">
        <f>$C21*COS(($D21+$E21*AC$5)*Deg2Rad)</f>
        <v>76.894143273552757</v>
      </c>
      <c r="AD21" s="239">
        <f>$C21*COS(($D21+$E21*AD$5)*Deg2Rad)</f>
        <v>186.39707238768051</v>
      </c>
      <c r="AE21" s="239">
        <f>$C21*COS(($D21+$E21*AE$5)*Deg2Rad)</f>
        <v>187.59575155937199</v>
      </c>
      <c r="AF21" s="239">
        <f>$C21*COS(($D21+$E21*AF$5)*Deg2Rad)</f>
        <v>183.82659323523902</v>
      </c>
      <c r="AG21" s="239">
        <f>$C21*COS(($D21+$E21*AG$5)*Deg2Rad)</f>
        <v>196.55280963486891</v>
      </c>
      <c r="AH21" s="239">
        <f>$C21*COS(($D21+$E21*AH$5)*Deg2Rad)</f>
        <v>189.39241589227339</v>
      </c>
      <c r="AI21" s="239">
        <f>$C21*COS(($D21+$E21*AI$5)*Deg2Rad)</f>
        <v>177.05444791082181</v>
      </c>
      <c r="AJ21" s="239">
        <f>$C21*COS(($D21+$E21*AJ$5)*Deg2Rad)</f>
        <v>184.0939622987643</v>
      </c>
      <c r="AK21" s="239">
        <f>$C21*COS(($D21+$E21*AK$5)*Deg2Rad)</f>
        <v>186.64144733495499</v>
      </c>
      <c r="AL21" s="239">
        <f>$C21*COS(($D21+$E21*AL$5)*Deg2Rad)</f>
        <v>183.82659323523902</v>
      </c>
      <c r="AM21" s="239">
        <f>$C21*COS(($D21+$E21*AM$5)*Deg2Rad)</f>
        <v>187.59575155937199</v>
      </c>
      <c r="AN21" s="239">
        <f>$C21*COS(($D21+$E21*AN$5)*Deg2Rad)</f>
        <v>187.59575155937199</v>
      </c>
      <c r="AO21" s="239">
        <f>$C21*COS(($D21+$E21*AO$5)*Deg2Rad)</f>
        <v>187.36066078915866</v>
      </c>
      <c r="AP21" s="239">
        <f>$C21*COS(($D21+$E21*AP$5)*Deg2Rad)</f>
        <v>187.59575155937199</v>
      </c>
      <c r="AQ21" s="239">
        <f>$C21*COS(($D21+$E21*AQ$5)*Deg2Rad)</f>
        <v>187.82851391842109</v>
      </c>
      <c r="AR21" s="239">
        <f>$C21*COS(($D21+$E21*AR$5)*Deg2Rad)</f>
        <v>115.23675720937449</v>
      </c>
      <c r="AS21" s="239">
        <f>$C21*COS(($D21+$E21*AS$5)*Deg2Rad)</f>
        <v>187.1232445256943</v>
      </c>
      <c r="AT21" s="239">
        <f>$C21*COS(($D21+$E21*AT$5)*Deg2Rad)</f>
        <v>87.340912883056788</v>
      </c>
      <c r="AU21" s="239">
        <f>$C21*COS(($D21+$E21*AU$5)*Deg2Rad)</f>
        <v>189.39241589227339</v>
      </c>
      <c r="AV21" s="239">
        <f>$C21*COS(($D21+$E21*AV$5)*Deg2Rad)</f>
        <v>95.302268847623822</v>
      </c>
      <c r="AW21" s="239">
        <f>$C21*COS(($D21+$E21*AW$5)*Deg2Rad)</f>
        <v>179.54418734076458</v>
      </c>
      <c r="AX21" s="239">
        <f>$C21*COS(($D21+$E21*AX$5)*Deg2Rad)</f>
        <v>179.54418734076458</v>
      </c>
      <c r="AY21" s="239">
        <f>$C21*COS(($D21+$E21*AY$5)*Deg2Rad)</f>
        <v>179.54418734076458</v>
      </c>
      <c r="AZ21" s="239">
        <f>$C21*COS(($D21+$E21*AZ$5)*Deg2Rad)</f>
        <v>179.54418734076458</v>
      </c>
      <c r="BA21" s="239">
        <f>$C21*COS(($D21+$E21*BA$5)*Deg2Rad)</f>
        <v>179.54418734076458</v>
      </c>
      <c r="BB21" s="239">
        <f>$C21*COS(($D21+$E21*BB$5)*Deg2Rad)</f>
        <v>179.54418734076458</v>
      </c>
      <c r="BC21" s="239">
        <f>$C21*COS(($D21+$E21*BC$5)*Deg2Rad)</f>
        <v>179.54418734076458</v>
      </c>
      <c r="BD21" s="239">
        <f>$C21*COS(($D21+$E21*BD$5)*Deg2Rad)</f>
        <v>179.54418734076458</v>
      </c>
      <c r="BE21" s="239">
        <f>$C21*COS(($D21+$E21*BE$5)*Deg2Rad)</f>
        <v>179.54418734076458</v>
      </c>
      <c r="BF21" s="239">
        <f>$C21*COS(($D21+$E21*BF$5)*Deg2Rad)</f>
        <v>179.54418734076458</v>
      </c>
      <c r="BG21" s="239">
        <f>$C21*COS(($D21+$E21*BG$5)*Deg2Rad)</f>
        <v>179.54418734076458</v>
      </c>
      <c r="BH21" s="239">
        <f>$C21*COS(($D21+$E21*BH$5)*Deg2Rad)</f>
        <v>179.54418734076458</v>
      </c>
      <c r="BI21" s="239">
        <f>$C21*COS(($D21+$E21*BI$5)*Deg2Rad)</f>
        <v>179.54418734076458</v>
      </c>
      <c r="BJ21" s="239">
        <f>$C21*COS(($D21+$E21*BJ$5)*Deg2Rad)</f>
        <v>179.54418734076458</v>
      </c>
      <c r="BK21" s="239">
        <f>$C21*COS(($D21+$E21*BK$5)*Deg2Rad)</f>
        <v>179.54418734076458</v>
      </c>
      <c r="BL21" s="239">
        <f>$C21*COS(($D21+$E21*BL$5)*Deg2Rad)</f>
        <v>179.54418734076458</v>
      </c>
      <c r="BM21" s="239">
        <f>$C21*COS(($D21+$E21*BM$5)*Deg2Rad)</f>
        <v>183.82659323523902</v>
      </c>
    </row>
    <row r="22" spans="1:65" x14ac:dyDescent="0.25">
      <c r="C22">
        <v>182</v>
      </c>
      <c r="D22">
        <v>27.85</v>
      </c>
      <c r="E22">
        <v>445267.11200000002</v>
      </c>
      <c r="J22" s="61" t="s">
        <v>740</v>
      </c>
      <c r="K22" s="239">
        <f>$C22*COS(($D22+$E22*K$5)*Deg2Rad)</f>
        <v>2.0076654333534587</v>
      </c>
      <c r="L22" s="239">
        <f>$C22*COS(($D22+$E22*L$5)*Deg2Rad)</f>
        <v>153.90811303134021</v>
      </c>
      <c r="M22" s="239">
        <f>$C22*COS(($D22+$E22*M$5)*Deg2Rad)</f>
        <v>98.449031956571247</v>
      </c>
      <c r="N22" s="239">
        <f>$C22*COS(($D22+$E22*N$5)*Deg2Rad)</f>
        <v>-4.443517485123393</v>
      </c>
      <c r="O22" s="239">
        <f>$C22*COS(($D22+$E22*O$5)*Deg2Rad)</f>
        <v>-130.97022113881684</v>
      </c>
      <c r="P22" s="239">
        <f>$C22*COS(($D22+$E22*P$5)*Deg2Rad)</f>
        <v>175.86826635234115</v>
      </c>
      <c r="Q22" s="239">
        <f>$C22*COS(($D22+$E22*Q$5)*Deg2Rad)</f>
        <v>175.86826635234115</v>
      </c>
      <c r="R22" s="239">
        <f>$C22*COS(($D22+$E22*R$5)*Deg2Rad)</f>
        <v>-84.497829780660297</v>
      </c>
      <c r="S22" s="239">
        <f>$C22*COS(($D22+$E22*S$5)*Deg2Rad)</f>
        <v>-84.497829780660297</v>
      </c>
      <c r="T22" s="239">
        <f>$C22*COS(($D22+$E22*T$5)*Deg2Rad)</f>
        <v>158.85919733627119</v>
      </c>
      <c r="U22" s="239">
        <f>$C22*COS(($D22+$E22*U$5)*Deg2Rad)</f>
        <v>-168.06969336233905</v>
      </c>
      <c r="V22" s="239">
        <f>$C22*COS(($D22+$E22*V$5)*Deg2Rad)</f>
        <v>-168.06969336233905</v>
      </c>
      <c r="W22" s="239">
        <f>$C22*COS(($D22+$E22*W$5)*Deg2Rad)</f>
        <v>-172.22351238213858</v>
      </c>
      <c r="X22" s="239">
        <f>$C22*COS(($D22+$E22*X$5)*Deg2Rad)</f>
        <v>154.93431624705872</v>
      </c>
      <c r="Y22" s="239">
        <f>$C22*COS(($D22+$E22*Y$5)*Deg2Rad)</f>
        <v>-34.499782787489373</v>
      </c>
      <c r="Z22" s="239">
        <f>$C22*COS(($D22+$E22*Z$5)*Deg2Rad)</f>
        <v>171.63766217895483</v>
      </c>
      <c r="AA22" s="239">
        <f>$C22*COS(($D22+$E22*AA$5)*Deg2Rad)</f>
        <v>171.63766217895483</v>
      </c>
      <c r="AB22" s="239">
        <f>$C22*COS(($D22+$E22*AB$5)*Deg2Rad)</f>
        <v>-160.69812352005613</v>
      </c>
      <c r="AC22" s="239">
        <f>$C22*COS(($D22+$E22*AC$5)*Deg2Rad)</f>
        <v>181.99963520906172</v>
      </c>
      <c r="AD22" s="239">
        <f>$C22*COS(($D22+$E22*AD$5)*Deg2Rad)</f>
        <v>175.86826635234115</v>
      </c>
      <c r="AE22" s="239">
        <f>$C22*COS(($D22+$E22*AE$5)*Deg2Rad)</f>
        <v>56.167973258907651</v>
      </c>
      <c r="AF22" s="239">
        <f>$C22*COS(($D22+$E22*AF$5)*Deg2Rad)</f>
        <v>-29.423754145379057</v>
      </c>
      <c r="AG22" s="239">
        <f>$C22*COS(($D22+$E22*AG$5)*Deg2Rad)</f>
        <v>173.1324687566615</v>
      </c>
      <c r="AH22" s="239">
        <f>$C22*COS(($D22+$E22*AH$5)*Deg2Rad)</f>
        <v>-4.443517485123393</v>
      </c>
      <c r="AI22" s="239">
        <f>$C22*COS(($D22+$E22*AI$5)*Deg2Rad)</f>
        <v>62.269278279921195</v>
      </c>
      <c r="AJ22" s="239">
        <f>$C22*COS(($D22+$E22*AJ$5)*Deg2Rad)</f>
        <v>-112.34574681517448</v>
      </c>
      <c r="AK22" s="239">
        <f>$C22*COS(($D22+$E22*AK$5)*Deg2Rad)</f>
        <v>-84.497829780660297</v>
      </c>
      <c r="AL22" s="239">
        <f>$C22*COS(($D22+$E22*AL$5)*Deg2Rad)</f>
        <v>-29.423754145379057</v>
      </c>
      <c r="AM22" s="239">
        <f>$C22*COS(($D22+$E22*AM$5)*Deg2Rad)</f>
        <v>56.167973258907651</v>
      </c>
      <c r="AN22" s="239">
        <f>$C22*COS(($D22+$E22*AN$5)*Deg2Rad)</f>
        <v>56.167973258907651</v>
      </c>
      <c r="AO22" s="239">
        <f>$C22*COS(($D22+$E22*AO$5)*Deg2Rad)</f>
        <v>-165.47787083214635</v>
      </c>
      <c r="AP22" s="239">
        <f>$C22*COS(($D22+$E22*AP$5)*Deg2Rad)</f>
        <v>56.167973258907651</v>
      </c>
      <c r="AQ22" s="239">
        <f>$C22*COS(($D22+$E22*AQ$5)*Deg2Rad)</f>
        <v>89.47191430013055</v>
      </c>
      <c r="AR22" s="239">
        <f>$C22*COS(($D22+$E22*AR$5)*Deg2Rad)</f>
        <v>-33.486736489502789</v>
      </c>
      <c r="AS22" s="239">
        <f>$C22*COS(($D22+$E22*AS$5)*Deg2Rad)</f>
        <v>167.75506436646492</v>
      </c>
      <c r="AT22" s="239">
        <f>$C22*COS(($D22+$E22*AT$5)*Deg2Rad)</f>
        <v>-22.842036939913289</v>
      </c>
      <c r="AU22" s="239">
        <f>$C22*COS(($D22+$E22*AU$5)*Deg2Rad)</f>
        <v>-4.443517485123393</v>
      </c>
      <c r="AV22" s="239">
        <f>$C22*COS(($D22+$E22*AV$5)*Deg2Rad)</f>
        <v>-161.1799465354685</v>
      </c>
      <c r="AW22" s="239">
        <f>$C22*COS(($D22+$E22*AW$5)*Deg2Rad)</f>
        <v>2.0076654333534587</v>
      </c>
      <c r="AX22" s="239">
        <f>$C22*COS(($D22+$E22*AX$5)*Deg2Rad)</f>
        <v>2.0076654333534587</v>
      </c>
      <c r="AY22" s="239">
        <f>$C22*COS(($D22+$E22*AY$5)*Deg2Rad)</f>
        <v>2.0076654333534587</v>
      </c>
      <c r="AZ22" s="239">
        <f>$C22*COS(($D22+$E22*AZ$5)*Deg2Rad)</f>
        <v>2.0076654333534587</v>
      </c>
      <c r="BA22" s="239">
        <f>$C22*COS(($D22+$E22*BA$5)*Deg2Rad)</f>
        <v>2.0076654333534587</v>
      </c>
      <c r="BB22" s="239">
        <f>$C22*COS(($D22+$E22*BB$5)*Deg2Rad)</f>
        <v>2.0076654333534587</v>
      </c>
      <c r="BC22" s="239">
        <f>$C22*COS(($D22+$E22*BC$5)*Deg2Rad)</f>
        <v>2.0076654333534587</v>
      </c>
      <c r="BD22" s="239">
        <f>$C22*COS(($D22+$E22*BD$5)*Deg2Rad)</f>
        <v>2.0076654333534587</v>
      </c>
      <c r="BE22" s="239">
        <f>$C22*COS(($D22+$E22*BE$5)*Deg2Rad)</f>
        <v>2.0076654333534587</v>
      </c>
      <c r="BF22" s="239">
        <f>$C22*COS(($D22+$E22*BF$5)*Deg2Rad)</f>
        <v>2.0076654333534587</v>
      </c>
      <c r="BG22" s="239">
        <f>$C22*COS(($D22+$E22*BG$5)*Deg2Rad)</f>
        <v>2.0076654333534587</v>
      </c>
      <c r="BH22" s="239">
        <f>$C22*COS(($D22+$E22*BH$5)*Deg2Rad)</f>
        <v>2.0076654333534587</v>
      </c>
      <c r="BI22" s="239">
        <f>$C22*COS(($D22+$E22*BI$5)*Deg2Rad)</f>
        <v>2.0076654333534587</v>
      </c>
      <c r="BJ22" s="239">
        <f>$C22*COS(($D22+$E22*BJ$5)*Deg2Rad)</f>
        <v>2.0076654333534587</v>
      </c>
      <c r="BK22" s="239">
        <f>$C22*COS(($D22+$E22*BK$5)*Deg2Rad)</f>
        <v>2.0076654333534587</v>
      </c>
      <c r="BL22" s="239">
        <f>$C22*COS(($D22+$E22*BL$5)*Deg2Rad)</f>
        <v>2.0076654333534587</v>
      </c>
      <c r="BM22" s="239">
        <f>$C22*COS(($D22+$E22*BM$5)*Deg2Rad)</f>
        <v>-29.423754145379057</v>
      </c>
    </row>
    <row r="23" spans="1:65" x14ac:dyDescent="0.25">
      <c r="C23">
        <v>156</v>
      </c>
      <c r="D23">
        <v>73.14</v>
      </c>
      <c r="E23">
        <v>45036.885999999999</v>
      </c>
      <c r="J23" s="61" t="s">
        <v>740</v>
      </c>
      <c r="K23" s="239">
        <f>$C23*COS(($D23+$E23*K$5)*Deg2Rad)</f>
        <v>143.23088871063311</v>
      </c>
      <c r="L23" s="239">
        <f>$C23*COS(($D23+$E23*L$5)*Deg2Rad)</f>
        <v>-66.275263129372206</v>
      </c>
      <c r="M23" s="239">
        <f>$C23*COS(($D23+$E23*M$5)*Deg2Rad)</f>
        <v>145.34744155024075</v>
      </c>
      <c r="N23" s="239">
        <f>$C23*COS(($D23+$E23*N$5)*Deg2Rad)</f>
        <v>-153.77702975966784</v>
      </c>
      <c r="O23" s="239">
        <f>$C23*COS(($D23+$E23*O$5)*Deg2Rad)</f>
        <v>27.20589651888092</v>
      </c>
      <c r="P23" s="239">
        <f>$C23*COS(($D23+$E23*P$5)*Deg2Rad)</f>
        <v>38.682285793756193</v>
      </c>
      <c r="Q23" s="239">
        <f>$C23*COS(($D23+$E23*Q$5)*Deg2Rad)</f>
        <v>38.682285793756193</v>
      </c>
      <c r="R23" s="239">
        <f>$C23*COS(($D23+$E23*R$5)*Deg2Rad)</f>
        <v>-151.36773222886981</v>
      </c>
      <c r="S23" s="239">
        <f>$C23*COS(($D23+$E23*S$5)*Deg2Rad)</f>
        <v>-151.36773222886981</v>
      </c>
      <c r="T23" s="239">
        <f>$C23*COS(($D23+$E23*T$5)*Deg2Rad)</f>
        <v>-109.09075495647373</v>
      </c>
      <c r="U23" s="239">
        <f>$C23*COS(($D23+$E23*U$5)*Deg2Rad)</f>
        <v>139.55742560861125</v>
      </c>
      <c r="V23" s="239">
        <f>$C23*COS(($D23+$E23*V$5)*Deg2Rad)</f>
        <v>139.55742560861125</v>
      </c>
      <c r="W23" s="239">
        <f>$C23*COS(($D23+$E23*W$5)*Deg2Rad)</f>
        <v>-144.26928033503688</v>
      </c>
      <c r="X23" s="239">
        <f>$C23*COS(($D23+$E23*X$5)*Deg2Rad)</f>
        <v>-123.74692978696116</v>
      </c>
      <c r="Y23" s="239">
        <f>$C23*COS(($D23+$E23*Y$5)*Deg2Rad)</f>
        <v>95.761690664258566</v>
      </c>
      <c r="Z23" s="239">
        <f>$C23*COS(($D23+$E23*Z$5)*Deg2Rad)</f>
        <v>-154.69929603542832</v>
      </c>
      <c r="AA23" s="239">
        <f>$C23*COS(($D23+$E23*AA$5)*Deg2Rad)</f>
        <v>-154.69929603542832</v>
      </c>
      <c r="AB23" s="239">
        <f>$C23*COS(($D23+$E23*AB$5)*Deg2Rad)</f>
        <v>21.071872337992257</v>
      </c>
      <c r="AC23" s="239">
        <f>$C23*COS(($D23+$E23*AC$5)*Deg2Rad)</f>
        <v>30.48157626527632</v>
      </c>
      <c r="AD23" s="239">
        <f>$C23*COS(($D23+$E23*AD$5)*Deg2Rad)</f>
        <v>38.682285793756193</v>
      </c>
      <c r="AE23" s="239">
        <f>$C23*COS(($D23+$E23*AE$5)*Deg2Rad)</f>
        <v>-152.26688346417555</v>
      </c>
      <c r="AF23" s="239">
        <f>$C23*COS(($D23+$E23*AF$5)*Deg2Rad)</f>
        <v>-48.081235352577345</v>
      </c>
      <c r="AG23" s="239">
        <f>$C23*COS(($D23+$E23*AG$5)*Deg2Rad)</f>
        <v>-155.10739976501389</v>
      </c>
      <c r="AH23" s="239">
        <f>$C23*COS(($D23+$E23*AH$5)*Deg2Rad)</f>
        <v>-153.77702975966784</v>
      </c>
      <c r="AI23" s="239">
        <f>$C23*COS(($D23+$E23*AI$5)*Deg2Rad)</f>
        <v>139.94948158260121</v>
      </c>
      <c r="AJ23" s="239">
        <f>$C23*COS(($D23+$E23*AJ$5)*Deg2Rad)</f>
        <v>148.70423063585943</v>
      </c>
      <c r="AK23" s="239">
        <f>$C23*COS(($D23+$E23*AK$5)*Deg2Rad)</f>
        <v>-151.36773222886981</v>
      </c>
      <c r="AL23" s="239">
        <f>$C23*COS(($D23+$E23*AL$5)*Deg2Rad)</f>
        <v>-48.081235352577345</v>
      </c>
      <c r="AM23" s="239">
        <f>$C23*COS(($D23+$E23*AM$5)*Deg2Rad)</f>
        <v>-152.26688346417555</v>
      </c>
      <c r="AN23" s="239">
        <f>$C23*COS(($D23+$E23*AN$5)*Deg2Rad)</f>
        <v>-152.26688346417555</v>
      </c>
      <c r="AO23" s="239">
        <f>$C23*COS(($D23+$E23*AO$5)*Deg2Rad)</f>
        <v>34.877988106682686</v>
      </c>
      <c r="AP23" s="239">
        <f>$C23*COS(($D23+$E23*AP$5)*Deg2Rad)</f>
        <v>-152.26688346417555</v>
      </c>
      <c r="AQ23" s="239">
        <f>$C23*COS(($D23+$E23*AQ$5)*Deg2Rad)</f>
        <v>-32.967450788887199</v>
      </c>
      <c r="AR23" s="239">
        <f>$C23*COS(($D23+$E23*AR$5)*Deg2Rad)</f>
        <v>40.104382217789954</v>
      </c>
      <c r="AS23" s="239">
        <f>$C23*COS(($D23+$E23*AS$5)*Deg2Rad)</f>
        <v>151.82925925844177</v>
      </c>
      <c r="AT23" s="239">
        <f>$C23*COS(($D23+$E23*AT$5)*Deg2Rad)</f>
        <v>-127.60578312586446</v>
      </c>
      <c r="AU23" s="239">
        <f>$C23*COS(($D23+$E23*AU$5)*Deg2Rad)</f>
        <v>-153.77702975966784</v>
      </c>
      <c r="AV23" s="239">
        <f>$C23*COS(($D23+$E23*AV$5)*Deg2Rad)</f>
        <v>-21.58941019942641</v>
      </c>
      <c r="AW23" s="239">
        <f>$C23*COS(($D23+$E23*AW$5)*Deg2Rad)</f>
        <v>143.23088871063311</v>
      </c>
      <c r="AX23" s="239">
        <f>$C23*COS(($D23+$E23*AX$5)*Deg2Rad)</f>
        <v>143.23088871063311</v>
      </c>
      <c r="AY23" s="239">
        <f>$C23*COS(($D23+$E23*AY$5)*Deg2Rad)</f>
        <v>143.23088871063311</v>
      </c>
      <c r="AZ23" s="239">
        <f>$C23*COS(($D23+$E23*AZ$5)*Deg2Rad)</f>
        <v>143.23088871063311</v>
      </c>
      <c r="BA23" s="239">
        <f>$C23*COS(($D23+$E23*BA$5)*Deg2Rad)</f>
        <v>143.23088871063311</v>
      </c>
      <c r="BB23" s="239">
        <f>$C23*COS(($D23+$E23*BB$5)*Deg2Rad)</f>
        <v>143.23088871063311</v>
      </c>
      <c r="BC23" s="239">
        <f>$C23*COS(($D23+$E23*BC$5)*Deg2Rad)</f>
        <v>143.23088871063311</v>
      </c>
      <c r="BD23" s="239">
        <f>$C23*COS(($D23+$E23*BD$5)*Deg2Rad)</f>
        <v>143.23088871063311</v>
      </c>
      <c r="BE23" s="239">
        <f>$C23*COS(($D23+$E23*BE$5)*Deg2Rad)</f>
        <v>143.23088871063311</v>
      </c>
      <c r="BF23" s="239">
        <f>$C23*COS(($D23+$E23*BF$5)*Deg2Rad)</f>
        <v>143.23088871063311</v>
      </c>
      <c r="BG23" s="239">
        <f>$C23*COS(($D23+$E23*BG$5)*Deg2Rad)</f>
        <v>143.23088871063311</v>
      </c>
      <c r="BH23" s="239">
        <f>$C23*COS(($D23+$E23*BH$5)*Deg2Rad)</f>
        <v>143.23088871063311</v>
      </c>
      <c r="BI23" s="239">
        <f>$C23*COS(($D23+$E23*BI$5)*Deg2Rad)</f>
        <v>143.23088871063311</v>
      </c>
      <c r="BJ23" s="239">
        <f>$C23*COS(($D23+$E23*BJ$5)*Deg2Rad)</f>
        <v>143.23088871063311</v>
      </c>
      <c r="BK23" s="239">
        <f>$C23*COS(($D23+$E23*BK$5)*Deg2Rad)</f>
        <v>143.23088871063311</v>
      </c>
      <c r="BL23" s="239">
        <f>$C23*COS(($D23+$E23*BL$5)*Deg2Rad)</f>
        <v>143.23088871063311</v>
      </c>
      <c r="BM23" s="239">
        <f>$C23*COS(($D23+$E23*BM$5)*Deg2Rad)</f>
        <v>-48.081235352577345</v>
      </c>
    </row>
    <row r="24" spans="1:65" x14ac:dyDescent="0.25">
      <c r="C24">
        <v>136</v>
      </c>
      <c r="D24">
        <v>171.52</v>
      </c>
      <c r="E24">
        <v>22518.442999999999</v>
      </c>
      <c r="J24" s="61" t="s">
        <v>740</v>
      </c>
      <c r="K24" s="239">
        <f>$C24*COS(($D24+$E24*K$5)*Deg2Rad)</f>
        <v>74.624078505366896</v>
      </c>
      <c r="L24" s="239">
        <f>$C24*COS(($D24+$E24*L$5)*Deg2Rad)</f>
        <v>-29.714534699003721</v>
      </c>
      <c r="M24" s="239">
        <f>$C24*COS(($D24+$E24*M$5)*Deg2Rad)</f>
        <v>112.21298806277319</v>
      </c>
      <c r="N24" s="239">
        <f>$C24*COS(($D24+$E24*N$5)*Deg2Rad)</f>
        <v>-104.01715391360378</v>
      </c>
      <c r="O24" s="239">
        <f>$C24*COS(($D24+$E24*O$5)*Deg2Rad)</f>
        <v>135.46752341898818</v>
      </c>
      <c r="P24" s="239">
        <f>$C24*COS(($D24+$E24*P$5)*Deg2Rad)</f>
        <v>-134.91909990109039</v>
      </c>
      <c r="Q24" s="239">
        <f>$C24*COS(($D24+$E24*Q$5)*Deg2Rad)</f>
        <v>-134.91909990109039</v>
      </c>
      <c r="R24" s="239">
        <f>$C24*COS(($D24+$E24*R$5)*Deg2Rad)</f>
        <v>107.24071795469983</v>
      </c>
      <c r="S24" s="239">
        <f>$C24*COS(($D24+$E24*S$5)*Deg2Rad)</f>
        <v>107.24071795469983</v>
      </c>
      <c r="T24" s="239">
        <f>$C24*COS(($D24+$E24*T$5)*Deg2Rad)</f>
        <v>125.97623581829681</v>
      </c>
      <c r="U24" s="239">
        <f>$C24*COS(($D24+$E24*U$5)*Deg2Rad)</f>
        <v>-115.61231930146056</v>
      </c>
      <c r="V24" s="239">
        <f>$C24*COS(($D24+$E24*V$5)*Deg2Rad)</f>
        <v>-115.61231930146056</v>
      </c>
      <c r="W24" s="239">
        <f>$C24*COS(($D24+$E24*W$5)*Deg2Rad)</f>
        <v>75.792918670901912</v>
      </c>
      <c r="X24" s="239">
        <f>$C24*COS(($D24+$E24*X$5)*Deg2Rad)</f>
        <v>-60.247289369131828</v>
      </c>
      <c r="Y24" s="239">
        <f>$C24*COS(($D24+$E24*Y$5)*Deg2Rad)</f>
        <v>-44.017862891605994</v>
      </c>
      <c r="Z24" s="239">
        <f>$C24*COS(($D24+$E24*Z$5)*Deg2Rad)</f>
        <v>102.25334882694538</v>
      </c>
      <c r="AA24" s="239">
        <f>$C24*COS(($D24+$E24*AA$5)*Deg2Rad)</f>
        <v>102.25334882694538</v>
      </c>
      <c r="AB24" s="239">
        <f>$C24*COS(($D24+$E24*AB$5)*Deg2Rad)</f>
        <v>-135.67995423659653</v>
      </c>
      <c r="AC24" s="239">
        <f>$C24*COS(($D24+$E24*AC$5)*Deg2Rad)</f>
        <v>-13.233220342659232</v>
      </c>
      <c r="AD24" s="239">
        <f>$C24*COS(($D24+$E24*AD$5)*Deg2Rad)</f>
        <v>-134.91909990109039</v>
      </c>
      <c r="AE24" s="239">
        <f>$C24*COS(($D24+$E24*AE$5)*Deg2Rad)</f>
        <v>-106.18285860342212</v>
      </c>
      <c r="AF24" s="239">
        <f>$C24*COS(($D24+$E24*AF$5)*Deg2Rad)</f>
        <v>21.33554001398204</v>
      </c>
      <c r="AG24" s="239">
        <f>$C24*COS(($D24+$E24*AG$5)*Deg2Rad)</f>
        <v>90.9734236388325</v>
      </c>
      <c r="AH24" s="239">
        <f>$C24*COS(($D24+$E24*AH$5)*Deg2Rad)</f>
        <v>-104.01715391360378</v>
      </c>
      <c r="AI24" s="239">
        <f>$C24*COS(($D24+$E24*AI$5)*Deg2Rad)</f>
        <v>71.74769239508268</v>
      </c>
      <c r="AJ24" s="239">
        <f>$C24*COS(($D24+$E24*AJ$5)*Deg2Rad)</f>
        <v>80.234120317535528</v>
      </c>
      <c r="AK24" s="239">
        <f>$C24*COS(($D24+$E24*AK$5)*Deg2Rad)</f>
        <v>107.24071795469983</v>
      </c>
      <c r="AL24" s="239">
        <f>$C24*COS(($D24+$E24*AL$5)*Deg2Rad)</f>
        <v>21.33554001398204</v>
      </c>
      <c r="AM24" s="239">
        <f>$C24*COS(($D24+$E24*AM$5)*Deg2Rad)</f>
        <v>-106.18285860342212</v>
      </c>
      <c r="AN24" s="239">
        <f>$C24*COS(($D24+$E24*AN$5)*Deg2Rad)</f>
        <v>-106.18285860342212</v>
      </c>
      <c r="AO24" s="239">
        <f>$C24*COS(($D24+$E24*AO$5)*Deg2Rad)</f>
        <v>135.12319013835827</v>
      </c>
      <c r="AP24" s="239">
        <f>$C24*COS(($D24+$E24*AP$5)*Deg2Rad)</f>
        <v>-106.18285860342212</v>
      </c>
      <c r="AQ24" s="239">
        <f>$C24*COS(($D24+$E24*AQ$5)*Deg2Rad)</f>
        <v>14.570265567940027</v>
      </c>
      <c r="AR24" s="239">
        <f>$C24*COS(($D24+$E24*AR$5)*Deg2Rad)</f>
        <v>17.512473514826151</v>
      </c>
      <c r="AS24" s="239">
        <f>$C24*COS(($D24+$E24*AS$5)*Deg2Rad)</f>
        <v>-84.309821447287021</v>
      </c>
      <c r="AT24" s="239">
        <f>$C24*COS(($D24+$E24*AT$5)*Deg2Rad)</f>
        <v>-62.780618559316395</v>
      </c>
      <c r="AU24" s="239">
        <f>$C24*COS(($D24+$E24*AU$5)*Deg2Rad)</f>
        <v>-104.01715391360378</v>
      </c>
      <c r="AV24" s="239">
        <f>$C24*COS(($D24+$E24*AV$5)*Deg2Rad)</f>
        <v>9.5518827487744282</v>
      </c>
      <c r="AW24" s="239">
        <f>$C24*COS(($D24+$E24*AW$5)*Deg2Rad)</f>
        <v>74.624078505366896</v>
      </c>
      <c r="AX24" s="239">
        <f>$C24*COS(($D24+$E24*AX$5)*Deg2Rad)</f>
        <v>74.624078505366896</v>
      </c>
      <c r="AY24" s="239">
        <f>$C24*COS(($D24+$E24*AY$5)*Deg2Rad)</f>
        <v>74.624078505366896</v>
      </c>
      <c r="AZ24" s="239">
        <f>$C24*COS(($D24+$E24*AZ$5)*Deg2Rad)</f>
        <v>74.624078505366896</v>
      </c>
      <c r="BA24" s="239">
        <f>$C24*COS(($D24+$E24*BA$5)*Deg2Rad)</f>
        <v>74.624078505366896</v>
      </c>
      <c r="BB24" s="239">
        <f>$C24*COS(($D24+$E24*BB$5)*Deg2Rad)</f>
        <v>74.624078505366896</v>
      </c>
      <c r="BC24" s="239">
        <f>$C24*COS(($D24+$E24*BC$5)*Deg2Rad)</f>
        <v>74.624078505366896</v>
      </c>
      <c r="BD24" s="239">
        <f>$C24*COS(($D24+$E24*BD$5)*Deg2Rad)</f>
        <v>74.624078505366896</v>
      </c>
      <c r="BE24" s="239">
        <f>$C24*COS(($D24+$E24*BE$5)*Deg2Rad)</f>
        <v>74.624078505366896</v>
      </c>
      <c r="BF24" s="239">
        <f>$C24*COS(($D24+$E24*BF$5)*Deg2Rad)</f>
        <v>74.624078505366896</v>
      </c>
      <c r="BG24" s="239">
        <f>$C24*COS(($D24+$E24*BG$5)*Deg2Rad)</f>
        <v>74.624078505366896</v>
      </c>
      <c r="BH24" s="239">
        <f>$C24*COS(($D24+$E24*BH$5)*Deg2Rad)</f>
        <v>74.624078505366896</v>
      </c>
      <c r="BI24" s="239">
        <f>$C24*COS(($D24+$E24*BI$5)*Deg2Rad)</f>
        <v>74.624078505366896</v>
      </c>
      <c r="BJ24" s="239">
        <f>$C24*COS(($D24+$E24*BJ$5)*Deg2Rad)</f>
        <v>74.624078505366896</v>
      </c>
      <c r="BK24" s="239">
        <f>$C24*COS(($D24+$E24*BK$5)*Deg2Rad)</f>
        <v>74.624078505366896</v>
      </c>
      <c r="BL24" s="239">
        <f>$C24*COS(($D24+$E24*BL$5)*Deg2Rad)</f>
        <v>74.624078505366896</v>
      </c>
      <c r="BM24" s="239">
        <f>$C24*COS(($D24+$E24*BM$5)*Deg2Rad)</f>
        <v>21.33554001398204</v>
      </c>
    </row>
    <row r="25" spans="1:65" x14ac:dyDescent="0.25">
      <c r="C25">
        <v>77</v>
      </c>
      <c r="D25">
        <v>222.54</v>
      </c>
      <c r="E25">
        <v>65928.933999999994</v>
      </c>
      <c r="J25" s="61" t="s">
        <v>740</v>
      </c>
      <c r="K25" s="239">
        <f>$C25*COS(($D25+$E25*K$5)*Deg2Rad)</f>
        <v>-68.189593783218371</v>
      </c>
      <c r="L25" s="239">
        <f>$C25*COS(($D25+$E25*L$5)*Deg2Rad)</f>
        <v>-7.9752292403535385</v>
      </c>
      <c r="M25" s="239">
        <f>$C25*COS(($D25+$E25*M$5)*Deg2Rad)</f>
        <v>22.901970314283787</v>
      </c>
      <c r="N25" s="239">
        <f>$C25*COS(($D25+$E25*N$5)*Deg2Rad)</f>
        <v>76.730558693051506</v>
      </c>
      <c r="O25" s="239">
        <f>$C25*COS(($D25+$E25*O$5)*Deg2Rad)</f>
        <v>31.908129558850892</v>
      </c>
      <c r="P25" s="239">
        <f>$C25*COS(($D25+$E25*P$5)*Deg2Rad)</f>
        <v>20.949895390792953</v>
      </c>
      <c r="Q25" s="239">
        <f>$C25*COS(($D25+$E25*Q$5)*Deg2Rad)</f>
        <v>20.949895390792953</v>
      </c>
      <c r="R25" s="239">
        <f>$C25*COS(($D25+$E25*R$5)*Deg2Rad)</f>
        <v>74.876340806175378</v>
      </c>
      <c r="S25" s="239">
        <f>$C25*COS(($D25+$E25*S$5)*Deg2Rad)</f>
        <v>74.876340806175378</v>
      </c>
      <c r="T25" s="239">
        <f>$C25*COS(($D25+$E25*T$5)*Deg2Rad)</f>
        <v>56.531907374578182</v>
      </c>
      <c r="U25" s="239">
        <f>$C25*COS(($D25+$E25*U$5)*Deg2Rad)</f>
        <v>-76.655625181472573</v>
      </c>
      <c r="V25" s="239">
        <f>$C25*COS(($D25+$E25*V$5)*Deg2Rad)</f>
        <v>-76.655625181472573</v>
      </c>
      <c r="W25" s="239">
        <f>$C25*COS(($D25+$E25*W$5)*Deg2Rad)</f>
        <v>29.543266077853573</v>
      </c>
      <c r="X25" s="239">
        <f>$C25*COS(($D25+$E25*X$5)*Deg2Rad)</f>
        <v>56.113339147962598</v>
      </c>
      <c r="Y25" s="239">
        <f>$C25*COS(($D25+$E25*Y$5)*Deg2Rad)</f>
        <v>73.433724650455588</v>
      </c>
      <c r="Z25" s="239">
        <f>$C25*COS(($D25+$E25*Z$5)*Deg2Rad)</f>
        <v>72.79507392798962</v>
      </c>
      <c r="AA25" s="239">
        <f>$C25*COS(($D25+$E25*AA$5)*Deg2Rad)</f>
        <v>72.79507392798962</v>
      </c>
      <c r="AB25" s="239">
        <f>$C25*COS(($D25+$E25*AB$5)*Deg2Rad)</f>
        <v>13.704843626287916</v>
      </c>
      <c r="AC25" s="239">
        <f>$C25*COS(($D25+$E25*AC$5)*Deg2Rad)</f>
        <v>23.225274863976527</v>
      </c>
      <c r="AD25" s="239">
        <f>$C25*COS(($D25+$E25*AD$5)*Deg2Rad)</f>
        <v>20.949895390792953</v>
      </c>
      <c r="AE25" s="239">
        <f>$C25*COS(($D25+$E25*AE$5)*Deg2Rad)</f>
        <v>-50.099402580287794</v>
      </c>
      <c r="AF25" s="239">
        <f>$C25*COS(($D25+$E25*AF$5)*Deg2Rad)</f>
        <v>60.224345697772378</v>
      </c>
      <c r="AG25" s="239">
        <f>$C25*COS(($D25+$E25*AG$5)*Deg2Rad)</f>
        <v>-64.636081506203851</v>
      </c>
      <c r="AH25" s="239">
        <f>$C25*COS(($D25+$E25*AH$5)*Deg2Rad)</f>
        <v>76.730558693051506</v>
      </c>
      <c r="AI25" s="239">
        <f>$C25*COS(($D25+$E25*AI$5)*Deg2Rad)</f>
        <v>10.873793427445937</v>
      </c>
      <c r="AJ25" s="239">
        <f>$C25*COS(($D25+$E25*AJ$5)*Deg2Rad)</f>
        <v>-12.401074411399327</v>
      </c>
      <c r="AK25" s="239">
        <f>$C25*COS(($D25+$E25*AK$5)*Deg2Rad)</f>
        <v>74.876340806175378</v>
      </c>
      <c r="AL25" s="239">
        <f>$C25*COS(($D25+$E25*AL$5)*Deg2Rad)</f>
        <v>60.224345697772378</v>
      </c>
      <c r="AM25" s="239">
        <f>$C25*COS(($D25+$E25*AM$5)*Deg2Rad)</f>
        <v>-50.099402580287794</v>
      </c>
      <c r="AN25" s="239">
        <f>$C25*COS(($D25+$E25*AN$5)*Deg2Rad)</f>
        <v>-50.099402580287794</v>
      </c>
      <c r="AO25" s="239">
        <f>$C25*COS(($D25+$E25*AO$5)*Deg2Rad)</f>
        <v>-75.503529228869994</v>
      </c>
      <c r="AP25" s="239">
        <f>$C25*COS(($D25+$E25*AP$5)*Deg2Rad)</f>
        <v>-50.099402580287794</v>
      </c>
      <c r="AQ25" s="239">
        <f>$C25*COS(($D25+$E25*AQ$5)*Deg2Rad)</f>
        <v>26.505249063450965</v>
      </c>
      <c r="AR25" s="239">
        <f>$C25*COS(($D25+$E25*AR$5)*Deg2Rad)</f>
        <v>-17.788360507054328</v>
      </c>
      <c r="AS25" s="239">
        <f>$C25*COS(($D25+$E25*AS$5)*Deg2Rad)</f>
        <v>-23.744652605370401</v>
      </c>
      <c r="AT25" s="239">
        <f>$C25*COS(($D25+$E25*AT$5)*Deg2Rad)</f>
        <v>-73.731304328291415</v>
      </c>
      <c r="AU25" s="239">
        <f>$C25*COS(($D25+$E25*AU$5)*Deg2Rad)</f>
        <v>76.730558693051506</v>
      </c>
      <c r="AV25" s="239">
        <f>$C25*COS(($D25+$E25*AV$5)*Deg2Rad)</f>
        <v>22.08120290873546</v>
      </c>
      <c r="AW25" s="239">
        <f>$C25*COS(($D25+$E25*AW$5)*Deg2Rad)</f>
        <v>-68.189593783218371</v>
      </c>
      <c r="AX25" s="239">
        <f>$C25*COS(($D25+$E25*AX$5)*Deg2Rad)</f>
        <v>-68.189593783218371</v>
      </c>
      <c r="AY25" s="239">
        <f>$C25*COS(($D25+$E25*AY$5)*Deg2Rad)</f>
        <v>-68.189593783218371</v>
      </c>
      <c r="AZ25" s="239">
        <f>$C25*COS(($D25+$E25*AZ$5)*Deg2Rad)</f>
        <v>-68.189593783218371</v>
      </c>
      <c r="BA25" s="239">
        <f>$C25*COS(($D25+$E25*BA$5)*Deg2Rad)</f>
        <v>-68.189593783218371</v>
      </c>
      <c r="BB25" s="239">
        <f>$C25*COS(($D25+$E25*BB$5)*Deg2Rad)</f>
        <v>-68.189593783218371</v>
      </c>
      <c r="BC25" s="239">
        <f>$C25*COS(($D25+$E25*BC$5)*Deg2Rad)</f>
        <v>-68.189593783218371</v>
      </c>
      <c r="BD25" s="239">
        <f>$C25*COS(($D25+$E25*BD$5)*Deg2Rad)</f>
        <v>-68.189593783218371</v>
      </c>
      <c r="BE25" s="239">
        <f>$C25*COS(($D25+$E25*BE$5)*Deg2Rad)</f>
        <v>-68.189593783218371</v>
      </c>
      <c r="BF25" s="239">
        <f>$C25*COS(($D25+$E25*BF$5)*Deg2Rad)</f>
        <v>-68.189593783218371</v>
      </c>
      <c r="BG25" s="239">
        <f>$C25*COS(($D25+$E25*BG$5)*Deg2Rad)</f>
        <v>-68.189593783218371</v>
      </c>
      <c r="BH25" s="239">
        <f>$C25*COS(($D25+$E25*BH$5)*Deg2Rad)</f>
        <v>-68.189593783218371</v>
      </c>
      <c r="BI25" s="239">
        <f>$C25*COS(($D25+$E25*BI$5)*Deg2Rad)</f>
        <v>-68.189593783218371</v>
      </c>
      <c r="BJ25" s="239">
        <f>$C25*COS(($D25+$E25*BJ$5)*Deg2Rad)</f>
        <v>-68.189593783218371</v>
      </c>
      <c r="BK25" s="239">
        <f>$C25*COS(($D25+$E25*BK$5)*Deg2Rad)</f>
        <v>-68.189593783218371</v>
      </c>
      <c r="BL25" s="239">
        <f>$C25*COS(($D25+$E25*BL$5)*Deg2Rad)</f>
        <v>-68.189593783218371</v>
      </c>
      <c r="BM25" s="239">
        <f>$C25*COS(($D25+$E25*BM$5)*Deg2Rad)</f>
        <v>60.224345697772378</v>
      </c>
    </row>
    <row r="26" spans="1:65" x14ac:dyDescent="0.25">
      <c r="C26">
        <v>74</v>
      </c>
      <c r="D26">
        <v>296.72000000000003</v>
      </c>
      <c r="E26">
        <v>3034.9059999999999</v>
      </c>
      <c r="J26" s="61" t="s">
        <v>740</v>
      </c>
      <c r="K26" s="239">
        <f>$C26*COS(($D26+$E26*K$5)*Deg2Rad)</f>
        <v>-47.538368042280986</v>
      </c>
      <c r="L26" s="239">
        <f>$C26*COS(($D26+$E26*L$5)*Deg2Rad)</f>
        <v>15.023865584508872</v>
      </c>
      <c r="M26" s="239">
        <f>$C26*COS(($D26+$E26*M$5)*Deg2Rad)</f>
        <v>-28.264657676569275</v>
      </c>
      <c r="N26" s="239">
        <f>$C26*COS(($D26+$E26*N$5)*Deg2Rad)</f>
        <v>40.59357505787861</v>
      </c>
      <c r="O26" s="239">
        <f>$C26*COS(($D26+$E26*O$5)*Deg2Rad)</f>
        <v>3.7696463132194316</v>
      </c>
      <c r="P26" s="239">
        <f>$C26*COS(($D26+$E26*P$5)*Deg2Rad)</f>
        <v>-1.6286830169856883</v>
      </c>
      <c r="Q26" s="239">
        <f>$C26*COS(($D26+$E26*Q$5)*Deg2Rad)</f>
        <v>-1.6286830169856883</v>
      </c>
      <c r="R26" s="239">
        <f>$C26*COS(($D26+$E26*R$5)*Deg2Rad)</f>
        <v>35.974472062555463</v>
      </c>
      <c r="S26" s="239">
        <f>$C26*COS(($D26+$E26*S$5)*Deg2Rad)</f>
        <v>35.974472062555463</v>
      </c>
      <c r="T26" s="239">
        <f>$C26*COS(($D26+$E26*T$5)*Deg2Rad)</f>
        <v>-63.045254770103583</v>
      </c>
      <c r="U26" s="239">
        <f>$C26*COS(($D26+$E26*U$5)*Deg2Rad)</f>
        <v>53.322098164039375</v>
      </c>
      <c r="V26" s="239">
        <f>$C26*COS(($D26+$E26*V$5)*Deg2Rad)</f>
        <v>53.322098164039375</v>
      </c>
      <c r="W26" s="239">
        <f>$C26*COS(($D26+$E26*W$5)*Deg2Rad)</f>
        <v>22.934654123344789</v>
      </c>
      <c r="X26" s="239">
        <f>$C26*COS(($D26+$E26*X$5)*Deg2Rad)</f>
        <v>51.013960950546128</v>
      </c>
      <c r="Y26" s="239">
        <f>$C26*COS(($D26+$E26*Y$5)*Deg2Rad)</f>
        <v>71.108137295066868</v>
      </c>
      <c r="Z26" s="239">
        <f>$C26*COS(($D26+$E26*Z$5)*Deg2Rad)</f>
        <v>68.627657782163183</v>
      </c>
      <c r="AA26" s="239">
        <f>$C26*COS(($D26+$E26*AA$5)*Deg2Rad)</f>
        <v>68.627657782163183</v>
      </c>
      <c r="AB26" s="239">
        <f>$C26*COS(($D26+$E26*AB$5)*Deg2Rad)</f>
        <v>45.237472622260285</v>
      </c>
      <c r="AC26" s="239">
        <f>$C26*COS(($D26+$E26*AC$5)*Deg2Rad)</f>
        <v>73.732290384757249</v>
      </c>
      <c r="AD26" s="239">
        <f>$C26*COS(($D26+$E26*AD$5)*Deg2Rad)</f>
        <v>-1.6286830169856883</v>
      </c>
      <c r="AE26" s="239">
        <f>$C26*COS(($D26+$E26*AE$5)*Deg2Rad)</f>
        <v>36.460706715762733</v>
      </c>
      <c r="AF26" s="239">
        <f>$C26*COS(($D26+$E26*AF$5)*Deg2Rad)</f>
        <v>60.805259786433979</v>
      </c>
      <c r="AG26" s="239">
        <f>$C26*COS(($D26+$E26*AG$5)*Deg2Rad)</f>
        <v>-70.135203533944548</v>
      </c>
      <c r="AH26" s="239">
        <f>$C26*COS(($D26+$E26*AH$5)*Deg2Rad)</f>
        <v>40.59357505787861</v>
      </c>
      <c r="AI26" s="239">
        <f>$C26*COS(($D26+$E26*AI$5)*Deg2Rad)</f>
        <v>72.172708691576446</v>
      </c>
      <c r="AJ26" s="239">
        <f>$C26*COS(($D26+$E26*AJ$5)*Deg2Rad)</f>
        <v>73.782203433996386</v>
      </c>
      <c r="AK26" s="239">
        <f>$C26*COS(($D26+$E26*AK$5)*Deg2Rad)</f>
        <v>35.974472062555463</v>
      </c>
      <c r="AL26" s="239">
        <f>$C26*COS(($D26+$E26*AL$5)*Deg2Rad)</f>
        <v>60.805259786433979</v>
      </c>
      <c r="AM26" s="239">
        <f>$C26*COS(($D26+$E26*AM$5)*Deg2Rad)</f>
        <v>36.460706715762733</v>
      </c>
      <c r="AN26" s="239">
        <f>$C26*COS(($D26+$E26*AN$5)*Deg2Rad)</f>
        <v>36.460706715762733</v>
      </c>
      <c r="AO26" s="239">
        <f>$C26*COS(($D26+$E26*AO$5)*Deg2Rad)</f>
        <v>64.000100254027885</v>
      </c>
      <c r="AP26" s="239">
        <f>$C26*COS(($D26+$E26*AP$5)*Deg2Rad)</f>
        <v>36.460706715762733</v>
      </c>
      <c r="AQ26" s="239">
        <f>$C26*COS(($D26+$E26*AQ$5)*Deg2Rad)</f>
        <v>-1.0711944155127398</v>
      </c>
      <c r="AR26" s="239">
        <f>$C26*COS(($D26+$E26*AR$5)*Deg2Rad)</f>
        <v>-73.999762862562804</v>
      </c>
      <c r="AS26" s="239">
        <f>$C26*COS(($D26+$E26*AS$5)*Deg2Rad)</f>
        <v>73.999474834090037</v>
      </c>
      <c r="AT26" s="239">
        <f>$C26*COS(($D26+$E26*AT$5)*Deg2Rad)</f>
        <v>-33.427418944193022</v>
      </c>
      <c r="AU26" s="239">
        <f>$C26*COS(($D26+$E26*AU$5)*Deg2Rad)</f>
        <v>40.59357505787861</v>
      </c>
      <c r="AV26" s="239">
        <f>$C26*COS(($D26+$E26*AV$5)*Deg2Rad)</f>
        <v>-33.345607099788197</v>
      </c>
      <c r="AW26" s="239">
        <f>$C26*COS(($D26+$E26*AW$5)*Deg2Rad)</f>
        <v>-47.538368042280986</v>
      </c>
      <c r="AX26" s="239">
        <f>$C26*COS(($D26+$E26*AX$5)*Deg2Rad)</f>
        <v>-47.538368042280986</v>
      </c>
      <c r="AY26" s="239">
        <f>$C26*COS(($D26+$E26*AY$5)*Deg2Rad)</f>
        <v>-47.538368042280986</v>
      </c>
      <c r="AZ26" s="239">
        <f>$C26*COS(($D26+$E26*AZ$5)*Deg2Rad)</f>
        <v>-47.538368042280986</v>
      </c>
      <c r="BA26" s="239">
        <f>$C26*COS(($D26+$E26*BA$5)*Deg2Rad)</f>
        <v>-47.538368042280986</v>
      </c>
      <c r="BB26" s="239">
        <f>$C26*COS(($D26+$E26*BB$5)*Deg2Rad)</f>
        <v>-47.538368042280986</v>
      </c>
      <c r="BC26" s="239">
        <f>$C26*COS(($D26+$E26*BC$5)*Deg2Rad)</f>
        <v>-47.538368042280986</v>
      </c>
      <c r="BD26" s="239">
        <f>$C26*COS(($D26+$E26*BD$5)*Deg2Rad)</f>
        <v>-47.538368042280986</v>
      </c>
      <c r="BE26" s="239">
        <f>$C26*COS(($D26+$E26*BE$5)*Deg2Rad)</f>
        <v>-47.538368042280986</v>
      </c>
      <c r="BF26" s="239">
        <f>$C26*COS(($D26+$E26*BF$5)*Deg2Rad)</f>
        <v>-47.538368042280986</v>
      </c>
      <c r="BG26" s="239">
        <f>$C26*COS(($D26+$E26*BG$5)*Deg2Rad)</f>
        <v>-47.538368042280986</v>
      </c>
      <c r="BH26" s="239">
        <f>$C26*COS(($D26+$E26*BH$5)*Deg2Rad)</f>
        <v>-47.538368042280986</v>
      </c>
      <c r="BI26" s="239">
        <f>$C26*COS(($D26+$E26*BI$5)*Deg2Rad)</f>
        <v>-47.538368042280986</v>
      </c>
      <c r="BJ26" s="239">
        <f>$C26*COS(($D26+$E26*BJ$5)*Deg2Rad)</f>
        <v>-47.538368042280986</v>
      </c>
      <c r="BK26" s="239">
        <f>$C26*COS(($D26+$E26*BK$5)*Deg2Rad)</f>
        <v>-47.538368042280986</v>
      </c>
      <c r="BL26" s="239">
        <f>$C26*COS(($D26+$E26*BL$5)*Deg2Rad)</f>
        <v>-47.538368042280986</v>
      </c>
      <c r="BM26" s="239">
        <f>$C26*COS(($D26+$E26*BM$5)*Deg2Rad)</f>
        <v>60.805259786433979</v>
      </c>
    </row>
    <row r="27" spans="1:65" x14ac:dyDescent="0.25">
      <c r="C27">
        <v>70</v>
      </c>
      <c r="D27">
        <v>243.58</v>
      </c>
      <c r="E27">
        <v>9037.5130000000008</v>
      </c>
      <c r="J27" s="61" t="s">
        <v>740</v>
      </c>
      <c r="K27" s="239">
        <f>$C27*COS(($D27+$E27*K$5)*Deg2Rad)</f>
        <v>25.20321263099002</v>
      </c>
      <c r="L27" s="239">
        <f>$C27*COS(($D27+$E27*L$5)*Deg2Rad)</f>
        <v>64.450021520194412</v>
      </c>
      <c r="M27" s="239">
        <f>$C27*COS(($D27+$E27*M$5)*Deg2Rad)</f>
        <v>-1.12776365203066</v>
      </c>
      <c r="N27" s="239">
        <f>$C27*COS(($D27+$E27*N$5)*Deg2Rad)</f>
        <v>-8.4335883455526286</v>
      </c>
      <c r="O27" s="239">
        <f>$C27*COS(($D27+$E27*O$5)*Deg2Rad)</f>
        <v>-69.433691085195292</v>
      </c>
      <c r="P27" s="239">
        <f>$C27*COS(($D27+$E27*P$5)*Deg2Rad)</f>
        <v>-68.527716033030046</v>
      </c>
      <c r="Q27" s="239">
        <f>$C27*COS(($D27+$E27*Q$5)*Deg2Rad)</f>
        <v>-68.527716033030046</v>
      </c>
      <c r="R27" s="239">
        <f>$C27*COS(($D27+$E27*R$5)*Deg2Rad)</f>
        <v>-13.834470161702569</v>
      </c>
      <c r="S27" s="239">
        <f>$C27*COS(($D27+$E27*S$5)*Deg2Rad)</f>
        <v>-13.834470161702569</v>
      </c>
      <c r="T27" s="239">
        <f>$C27*COS(($D27+$E27*T$5)*Deg2Rad)</f>
        <v>-48.840061153644555</v>
      </c>
      <c r="U27" s="239">
        <f>$C27*COS(($D27+$E27*U$5)*Deg2Rad)</f>
        <v>-28.231353661720206</v>
      </c>
      <c r="V27" s="239">
        <f>$C27*COS(($D27+$E27*V$5)*Deg2Rad)</f>
        <v>-28.231353661720206</v>
      </c>
      <c r="W27" s="239">
        <f>$C27*COS(($D27+$E27*W$5)*Deg2Rad)</f>
        <v>10.971304965668466</v>
      </c>
      <c r="X27" s="239">
        <f>$C27*COS(($D27+$E27*X$5)*Deg2Rad)</f>
        <v>13.056101473581519</v>
      </c>
      <c r="Y27" s="239">
        <f>$C27*COS(($D27+$E27*Y$5)*Deg2Rad)</f>
        <v>68.685142592728226</v>
      </c>
      <c r="Z27" s="239">
        <f>$C27*COS(($D27+$E27*Z$5)*Deg2Rad)</f>
        <v>-50.791732983895344</v>
      </c>
      <c r="AA27" s="239">
        <f>$C27*COS(($D27+$E27*AA$5)*Deg2Rad)</f>
        <v>-50.791732983895344</v>
      </c>
      <c r="AB27" s="239">
        <f>$C27*COS(($D27+$E27*AB$5)*Deg2Rad)</f>
        <v>-47.83663882561649</v>
      </c>
      <c r="AC27" s="239">
        <f>$C27*COS(($D27+$E27*AC$5)*Deg2Rad)</f>
        <v>10.467888075285364</v>
      </c>
      <c r="AD27" s="239">
        <f>$C27*COS(($D27+$E27*AD$5)*Deg2Rad)</f>
        <v>-68.527716033030046</v>
      </c>
      <c r="AE27" s="239">
        <f>$C27*COS(($D27+$E27*AE$5)*Deg2Rad)</f>
        <v>-12.041944984339686</v>
      </c>
      <c r="AF27" s="239">
        <f>$C27*COS(($D27+$E27*AF$5)*Deg2Rad)</f>
        <v>67.452701472130158</v>
      </c>
      <c r="AG27" s="239">
        <f>$C27*COS(($D27+$E27*AG$5)*Deg2Rad)</f>
        <v>11.55685632509527</v>
      </c>
      <c r="AH27" s="239">
        <f>$C27*COS(($D27+$E27*AH$5)*Deg2Rad)</f>
        <v>-8.4335883455526286</v>
      </c>
      <c r="AI27" s="239">
        <f>$C27*COS(($D27+$E27*AI$5)*Deg2Rad)</f>
        <v>28.570809102930557</v>
      </c>
      <c r="AJ27" s="239">
        <f>$C27*COS(($D27+$E27*AJ$5)*Deg2Rad)</f>
        <v>18.272041110848509</v>
      </c>
      <c r="AK27" s="239">
        <f>$C27*COS(($D27+$E27*AK$5)*Deg2Rad)</f>
        <v>-13.834470161702569</v>
      </c>
      <c r="AL27" s="239">
        <f>$C27*COS(($D27+$E27*AL$5)*Deg2Rad)</f>
        <v>67.452701472130158</v>
      </c>
      <c r="AM27" s="239">
        <f>$C27*COS(($D27+$E27*AM$5)*Deg2Rad)</f>
        <v>-12.041944984339686</v>
      </c>
      <c r="AN27" s="239">
        <f>$C27*COS(($D27+$E27*AN$5)*Deg2Rad)</f>
        <v>-12.041944984339686</v>
      </c>
      <c r="AO27" s="239">
        <f>$C27*COS(($D27+$E27*AO$5)*Deg2Rad)</f>
        <v>-68.876539226842212</v>
      </c>
      <c r="AP27" s="239">
        <f>$C27*COS(($D27+$E27*AP$5)*Deg2Rad)</f>
        <v>-12.041944984339686</v>
      </c>
      <c r="AQ27" s="239">
        <f>$C27*COS(($D27+$E27*AQ$5)*Deg2Rad)</f>
        <v>69.033428213425978</v>
      </c>
      <c r="AR27" s="239">
        <f>$C27*COS(($D27+$E27*AR$5)*Deg2Rad)</f>
        <v>67.567023468219915</v>
      </c>
      <c r="AS27" s="239">
        <f>$C27*COS(($D27+$E27*AS$5)*Deg2Rad)</f>
        <v>12.939305811701677</v>
      </c>
      <c r="AT27" s="239">
        <f>$C27*COS(($D27+$E27*AT$5)*Deg2Rad)</f>
        <v>22.532834548935295</v>
      </c>
      <c r="AU27" s="239">
        <f>$C27*COS(($D27+$E27*AU$5)*Deg2Rad)</f>
        <v>-8.4335883455526286</v>
      </c>
      <c r="AV27" s="239">
        <f>$C27*COS(($D27+$E27*AV$5)*Deg2Rad)</f>
        <v>58.723016169969753</v>
      </c>
      <c r="AW27" s="239">
        <f>$C27*COS(($D27+$E27*AW$5)*Deg2Rad)</f>
        <v>25.20321263099002</v>
      </c>
      <c r="AX27" s="239">
        <f>$C27*COS(($D27+$E27*AX$5)*Deg2Rad)</f>
        <v>25.20321263099002</v>
      </c>
      <c r="AY27" s="239">
        <f>$C27*COS(($D27+$E27*AY$5)*Deg2Rad)</f>
        <v>25.20321263099002</v>
      </c>
      <c r="AZ27" s="239">
        <f>$C27*COS(($D27+$E27*AZ$5)*Deg2Rad)</f>
        <v>25.20321263099002</v>
      </c>
      <c r="BA27" s="239">
        <f>$C27*COS(($D27+$E27*BA$5)*Deg2Rad)</f>
        <v>25.20321263099002</v>
      </c>
      <c r="BB27" s="239">
        <f>$C27*COS(($D27+$E27*BB$5)*Deg2Rad)</f>
        <v>25.20321263099002</v>
      </c>
      <c r="BC27" s="239">
        <f>$C27*COS(($D27+$E27*BC$5)*Deg2Rad)</f>
        <v>25.20321263099002</v>
      </c>
      <c r="BD27" s="239">
        <f>$C27*COS(($D27+$E27*BD$5)*Deg2Rad)</f>
        <v>25.20321263099002</v>
      </c>
      <c r="BE27" s="239">
        <f>$C27*COS(($D27+$E27*BE$5)*Deg2Rad)</f>
        <v>25.20321263099002</v>
      </c>
      <c r="BF27" s="239">
        <f>$C27*COS(($D27+$E27*BF$5)*Deg2Rad)</f>
        <v>25.20321263099002</v>
      </c>
      <c r="BG27" s="239">
        <f>$C27*COS(($D27+$E27*BG$5)*Deg2Rad)</f>
        <v>25.20321263099002</v>
      </c>
      <c r="BH27" s="239">
        <f>$C27*COS(($D27+$E27*BH$5)*Deg2Rad)</f>
        <v>25.20321263099002</v>
      </c>
      <c r="BI27" s="239">
        <f>$C27*COS(($D27+$E27*BI$5)*Deg2Rad)</f>
        <v>25.20321263099002</v>
      </c>
      <c r="BJ27" s="239">
        <f>$C27*COS(($D27+$E27*BJ$5)*Deg2Rad)</f>
        <v>25.20321263099002</v>
      </c>
      <c r="BK27" s="239">
        <f>$C27*COS(($D27+$E27*BK$5)*Deg2Rad)</f>
        <v>25.20321263099002</v>
      </c>
      <c r="BL27" s="239">
        <f>$C27*COS(($D27+$E27*BL$5)*Deg2Rad)</f>
        <v>25.20321263099002</v>
      </c>
      <c r="BM27" s="239">
        <f>$C27*COS(($D27+$E27*BM$5)*Deg2Rad)</f>
        <v>67.452701472130158</v>
      </c>
    </row>
    <row r="28" spans="1:65" x14ac:dyDescent="0.25">
      <c r="C28">
        <v>58</v>
      </c>
      <c r="D28">
        <v>119.81</v>
      </c>
      <c r="E28">
        <v>33718.146999999997</v>
      </c>
      <c r="J28" s="61" t="s">
        <v>740</v>
      </c>
      <c r="K28" s="239">
        <f>$C28*COS(($D28+$E28*K$5)*Deg2Rad)</f>
        <v>54.479712551001988</v>
      </c>
      <c r="L28" s="239">
        <f>$C28*COS(($D28+$E28*L$5)*Deg2Rad)</f>
        <v>-4.1095926517611128</v>
      </c>
      <c r="M28" s="239">
        <f>$C28*COS(($D28+$E28*M$5)*Deg2Rad)</f>
        <v>7.134133874760848</v>
      </c>
      <c r="N28" s="239">
        <f>$C28*COS(($D28+$E28*N$5)*Deg2Rad)</f>
        <v>-56.611219696978466</v>
      </c>
      <c r="O28" s="239">
        <f>$C28*COS(($D28+$E28*O$5)*Deg2Rad)</f>
        <v>-47.283817740638874</v>
      </c>
      <c r="P28" s="239">
        <f>$C28*COS(($D28+$E28*P$5)*Deg2Rad)</f>
        <v>-36.732896070811158</v>
      </c>
      <c r="Q28" s="239">
        <f>$C28*COS(($D28+$E28*Q$5)*Deg2Rad)</f>
        <v>-36.732896070811158</v>
      </c>
      <c r="R28" s="239">
        <f>$C28*COS(($D28+$E28*R$5)*Deg2Rad)</f>
        <v>-16.444110294321767</v>
      </c>
      <c r="S28" s="239">
        <f>$C28*COS(($D28+$E28*S$5)*Deg2Rad)</f>
        <v>-16.444110294321767</v>
      </c>
      <c r="T28" s="239">
        <f>$C28*COS(($D28+$E28*T$5)*Deg2Rad)</f>
        <v>41.098692524636668</v>
      </c>
      <c r="U28" s="239">
        <f>$C28*COS(($D28+$E28*U$5)*Deg2Rad)</f>
        <v>46.198049924194351</v>
      </c>
      <c r="V28" s="239">
        <f>$C28*COS(($D28+$E28*V$5)*Deg2Rad)</f>
        <v>46.198049924194351</v>
      </c>
      <c r="W28" s="239">
        <f>$C28*COS(($D28+$E28*W$5)*Deg2Rad)</f>
        <v>-8.8446853709702662</v>
      </c>
      <c r="X28" s="239">
        <f>$C28*COS(($D28+$E28*X$5)*Deg2Rad)</f>
        <v>36.114860133969692</v>
      </c>
      <c r="Y28" s="239">
        <f>$C28*COS(($D28+$E28*Y$5)*Deg2Rad)</f>
        <v>50.892539795820035</v>
      </c>
      <c r="Z28" s="239">
        <f>$C28*COS(($D28+$E28*Z$5)*Deg2Rad)</f>
        <v>-0.24250861124483938</v>
      </c>
      <c r="AA28" s="239">
        <f>$C28*COS(($D28+$E28*AA$5)*Deg2Rad)</f>
        <v>-0.24250861124483938</v>
      </c>
      <c r="AB28" s="239">
        <f>$C28*COS(($D28+$E28*AB$5)*Deg2Rad)</f>
        <v>22.27635866467736</v>
      </c>
      <c r="AC28" s="239">
        <f>$C28*COS(($D28+$E28*AC$5)*Deg2Rad)</f>
        <v>44.101036165610012</v>
      </c>
      <c r="AD28" s="239">
        <f>$C28*COS(($D28+$E28*AD$5)*Deg2Rad)</f>
        <v>-36.732896070811158</v>
      </c>
      <c r="AE28" s="239">
        <f>$C28*COS(($D28+$E28*AE$5)*Deg2Rad)</f>
        <v>55.979423260326847</v>
      </c>
      <c r="AF28" s="239">
        <f>$C28*COS(($D28+$E28*AF$5)*Deg2Rad)</f>
        <v>57.947053440603142</v>
      </c>
      <c r="AG28" s="239">
        <f>$C28*COS(($D28+$E28*AG$5)*Deg2Rad)</f>
        <v>-1.7828483660566998</v>
      </c>
      <c r="AH28" s="239">
        <f>$C28*COS(($D28+$E28*AH$5)*Deg2Rad)</f>
        <v>-56.611219696978466</v>
      </c>
      <c r="AI28" s="239">
        <f>$C28*COS(($D28+$E28*AI$5)*Deg2Rad)</f>
        <v>-55.327691708200021</v>
      </c>
      <c r="AJ28" s="239">
        <f>$C28*COS(($D28+$E28*AJ$5)*Deg2Rad)</f>
        <v>52.448059049210499</v>
      </c>
      <c r="AK28" s="239">
        <f>$C28*COS(($D28+$E28*AK$5)*Deg2Rad)</f>
        <v>-16.444110294321767</v>
      </c>
      <c r="AL28" s="239">
        <f>$C28*COS(($D28+$E28*AL$5)*Deg2Rad)</f>
        <v>57.947053440603142</v>
      </c>
      <c r="AM28" s="239">
        <f>$C28*COS(($D28+$E28*AM$5)*Deg2Rad)</f>
        <v>55.979423260326847</v>
      </c>
      <c r="AN28" s="239">
        <f>$C28*COS(($D28+$E28*AN$5)*Deg2Rad)</f>
        <v>55.979423260326847</v>
      </c>
      <c r="AO28" s="239">
        <f>$C28*COS(($D28+$E28*AO$5)*Deg2Rad)</f>
        <v>45.708588293098465</v>
      </c>
      <c r="AP28" s="239">
        <f>$C28*COS(($D28+$E28*AP$5)*Deg2Rad)</f>
        <v>55.979423260326847</v>
      </c>
      <c r="AQ28" s="239">
        <f>$C28*COS(($D28+$E28*AQ$5)*Deg2Rad)</f>
        <v>57.482773742840649</v>
      </c>
      <c r="AR28" s="239">
        <f>$C28*COS(($D28+$E28*AR$5)*Deg2Rad)</f>
        <v>51.761398770946037</v>
      </c>
      <c r="AS28" s="239">
        <f>$C28*COS(($D28+$E28*AS$5)*Deg2Rad)</f>
        <v>28.27888457394015</v>
      </c>
      <c r="AT28" s="239">
        <f>$C28*COS(($D28+$E28*AT$5)*Deg2Rad)</f>
        <v>48.252035722999871</v>
      </c>
      <c r="AU28" s="239">
        <f>$C28*COS(($D28+$E28*AU$5)*Deg2Rad)</f>
        <v>-56.611219696978466</v>
      </c>
      <c r="AV28" s="239">
        <f>$C28*COS(($D28+$E28*AV$5)*Deg2Rad)</f>
        <v>-11.156350943372665</v>
      </c>
      <c r="AW28" s="239">
        <f>$C28*COS(($D28+$E28*AW$5)*Deg2Rad)</f>
        <v>54.479712551001988</v>
      </c>
      <c r="AX28" s="239">
        <f>$C28*COS(($D28+$E28*AX$5)*Deg2Rad)</f>
        <v>54.479712551001988</v>
      </c>
      <c r="AY28" s="239">
        <f>$C28*COS(($D28+$E28*AY$5)*Deg2Rad)</f>
        <v>54.479712551001988</v>
      </c>
      <c r="AZ28" s="239">
        <f>$C28*COS(($D28+$E28*AZ$5)*Deg2Rad)</f>
        <v>54.479712551001988</v>
      </c>
      <c r="BA28" s="239">
        <f>$C28*COS(($D28+$E28*BA$5)*Deg2Rad)</f>
        <v>54.479712551001988</v>
      </c>
      <c r="BB28" s="239">
        <f>$C28*COS(($D28+$E28*BB$5)*Deg2Rad)</f>
        <v>54.479712551001988</v>
      </c>
      <c r="BC28" s="239">
        <f>$C28*COS(($D28+$E28*BC$5)*Deg2Rad)</f>
        <v>54.479712551001988</v>
      </c>
      <c r="BD28" s="239">
        <f>$C28*COS(($D28+$E28*BD$5)*Deg2Rad)</f>
        <v>54.479712551001988</v>
      </c>
      <c r="BE28" s="239">
        <f>$C28*COS(($D28+$E28*BE$5)*Deg2Rad)</f>
        <v>54.479712551001988</v>
      </c>
      <c r="BF28" s="239">
        <f>$C28*COS(($D28+$E28*BF$5)*Deg2Rad)</f>
        <v>54.479712551001988</v>
      </c>
      <c r="BG28" s="239">
        <f>$C28*COS(($D28+$E28*BG$5)*Deg2Rad)</f>
        <v>54.479712551001988</v>
      </c>
      <c r="BH28" s="239">
        <f>$C28*COS(($D28+$E28*BH$5)*Deg2Rad)</f>
        <v>54.479712551001988</v>
      </c>
      <c r="BI28" s="239">
        <f>$C28*COS(($D28+$E28*BI$5)*Deg2Rad)</f>
        <v>54.479712551001988</v>
      </c>
      <c r="BJ28" s="239">
        <f>$C28*COS(($D28+$E28*BJ$5)*Deg2Rad)</f>
        <v>54.479712551001988</v>
      </c>
      <c r="BK28" s="239">
        <f>$C28*COS(($D28+$E28*BK$5)*Deg2Rad)</f>
        <v>54.479712551001988</v>
      </c>
      <c r="BL28" s="239">
        <f>$C28*COS(($D28+$E28*BL$5)*Deg2Rad)</f>
        <v>54.479712551001988</v>
      </c>
      <c r="BM28" s="239">
        <f>$C28*COS(($D28+$E28*BM$5)*Deg2Rad)</f>
        <v>57.947053440603142</v>
      </c>
    </row>
    <row r="29" spans="1:65" x14ac:dyDescent="0.25">
      <c r="C29">
        <v>52</v>
      </c>
      <c r="D29">
        <v>297.17</v>
      </c>
      <c r="E29">
        <v>150.678</v>
      </c>
      <c r="J29" s="61" t="s">
        <v>740</v>
      </c>
      <c r="K29" s="239">
        <f>$C29*COS(($D29+$E29*K$5)*Deg2Rad)</f>
        <v>-25.812182770040149</v>
      </c>
      <c r="L29" s="239">
        <f>$C29*COS(($D29+$E29*L$5)*Deg2Rad)</f>
        <v>-31.507837164410859</v>
      </c>
      <c r="M29" s="239">
        <f>$C29*COS(($D29+$E29*M$5)*Deg2Rad)</f>
        <v>30.378001753488864</v>
      </c>
      <c r="N29" s="239">
        <f>$C29*COS(($D29+$E29*N$5)*Deg2Rad)</f>
        <v>24.006997096194294</v>
      </c>
      <c r="O29" s="239">
        <f>$C29*COS(($D29+$E29*O$5)*Deg2Rad)</f>
        <v>22.785811325899239</v>
      </c>
      <c r="P29" s="239">
        <f>$C29*COS(($D29+$E29*P$5)*Deg2Rad)</f>
        <v>7.1537563099202428</v>
      </c>
      <c r="Q29" s="239">
        <f>$C29*COS(($D29+$E29*Q$5)*Deg2Rad)</f>
        <v>7.1537563099202428</v>
      </c>
      <c r="R29" s="239">
        <f>$C29*COS(($D29+$E29*R$5)*Deg2Rad)</f>
        <v>8.5056058928949785</v>
      </c>
      <c r="S29" s="239">
        <f>$C29*COS(($D29+$E29*S$5)*Deg2Rad)</f>
        <v>8.5056058928949785</v>
      </c>
      <c r="T29" s="239">
        <f>$C29*COS(($D29+$E29*T$5)*Deg2Rad)</f>
        <v>-43.521812508628763</v>
      </c>
      <c r="U29" s="239">
        <f>$C29*COS(($D29+$E29*U$5)*Deg2Rad)</f>
        <v>29.977643909588195</v>
      </c>
      <c r="V29" s="239">
        <f>$C29*COS(($D29+$E29*V$5)*Deg2Rad)</f>
        <v>29.977643909588195</v>
      </c>
      <c r="W29" s="239">
        <f>$C29*COS(($D29+$E29*W$5)*Deg2Rad)</f>
        <v>50.262479179409802</v>
      </c>
      <c r="X29" s="239">
        <f>$C29*COS(($D29+$E29*X$5)*Deg2Rad)</f>
        <v>48.437729793072833</v>
      </c>
      <c r="Y29" s="239">
        <f>$C29*COS(($D29+$E29*Y$5)*Deg2Rad)</f>
        <v>48.918351822467031</v>
      </c>
      <c r="Z29" s="239">
        <f>$C29*COS(($D29+$E29*Z$5)*Deg2Rad)</f>
        <v>-6.5638528718068692</v>
      </c>
      <c r="AA29" s="239">
        <f>$C29*COS(($D29+$E29*AA$5)*Deg2Rad)</f>
        <v>-6.5638528718068692</v>
      </c>
      <c r="AB29" s="239">
        <f>$C29*COS(($D29+$E29*AB$5)*Deg2Rad)</f>
        <v>-5.2051975362347971</v>
      </c>
      <c r="AC29" s="239">
        <f>$C29*COS(($D29+$E29*AC$5)*Deg2Rad)</f>
        <v>-5.2449526017499855</v>
      </c>
      <c r="AD29" s="239">
        <f>$C29*COS(($D29+$E29*AD$5)*Deg2Rad)</f>
        <v>7.1537563099202428</v>
      </c>
      <c r="AE29" s="239">
        <f>$C29*COS(($D29+$E29*AE$5)*Deg2Rad)</f>
        <v>13.844901800768191</v>
      </c>
      <c r="AF29" s="239">
        <f>$C29*COS(($D29+$E29*AF$5)*Deg2Rad)</f>
        <v>-6.4813991404818205</v>
      </c>
      <c r="AG29" s="239">
        <f>$C29*COS(($D29+$E29*AG$5)*Deg2Rad)</f>
        <v>51.88615382167707</v>
      </c>
      <c r="AH29" s="239">
        <f>$C29*COS(($D29+$E29*AH$5)*Deg2Rad)</f>
        <v>24.006997096194294</v>
      </c>
      <c r="AI29" s="239">
        <f>$C29*COS(($D29+$E29*AI$5)*Deg2Rad)</f>
        <v>-34.670049000595405</v>
      </c>
      <c r="AJ29" s="239">
        <f>$C29*COS(($D29+$E29*AJ$5)*Deg2Rad)</f>
        <v>-5.1224968657798922</v>
      </c>
      <c r="AK29" s="239">
        <f>$C29*COS(($D29+$E29*AK$5)*Deg2Rad)</f>
        <v>8.5056058928949785</v>
      </c>
      <c r="AL29" s="239">
        <f>$C29*COS(($D29+$E29*AL$5)*Deg2Rad)</f>
        <v>-6.4813991404818205</v>
      </c>
      <c r="AM29" s="239">
        <f>$C29*COS(($D29+$E29*AM$5)*Deg2Rad)</f>
        <v>13.844901800768191</v>
      </c>
      <c r="AN29" s="239">
        <f>$C29*COS(($D29+$E29*AN$5)*Deg2Rad)</f>
        <v>13.844901800768191</v>
      </c>
      <c r="AO29" s="239">
        <f>$C29*COS(($D29+$E29*AO$5)*Deg2Rad)</f>
        <v>12.522144935952477</v>
      </c>
      <c r="AP29" s="239">
        <f>$C29*COS(($D29+$E29*AP$5)*Deg2Rad)</f>
        <v>13.844901800768191</v>
      </c>
      <c r="AQ29" s="239">
        <f>$C29*COS(($D29+$E29*AQ$5)*Deg2Rad)</f>
        <v>15.158084495777889</v>
      </c>
      <c r="AR29" s="239">
        <f>$C29*COS(($D29+$E29*AR$5)*Deg2Rad)</f>
        <v>47.771089902136914</v>
      </c>
      <c r="AS29" s="239">
        <f>$C29*COS(($D29+$E29*AS$5)*Deg2Rad)</f>
        <v>11.190728627885003</v>
      </c>
      <c r="AT29" s="239">
        <f>$C29*COS(($D29+$E29*AT$5)*Deg2Rad)</f>
        <v>48.482127273314461</v>
      </c>
      <c r="AU29" s="239">
        <f>$C29*COS(($D29+$E29*AU$5)*Deg2Rad)</f>
        <v>24.006997096194294</v>
      </c>
      <c r="AV29" s="239">
        <f>$C29*COS(($D29+$E29*AV$5)*Deg2Rad)</f>
        <v>-50.344979927928911</v>
      </c>
      <c r="AW29" s="239">
        <f>$C29*COS(($D29+$E29*AW$5)*Deg2Rad)</f>
        <v>-25.812182770040149</v>
      </c>
      <c r="AX29" s="239">
        <f>$C29*COS(($D29+$E29*AX$5)*Deg2Rad)</f>
        <v>-25.812182770040149</v>
      </c>
      <c r="AY29" s="239">
        <f>$C29*COS(($D29+$E29*AY$5)*Deg2Rad)</f>
        <v>-25.812182770040149</v>
      </c>
      <c r="AZ29" s="239">
        <f>$C29*COS(($D29+$E29*AZ$5)*Deg2Rad)</f>
        <v>-25.812182770040149</v>
      </c>
      <c r="BA29" s="239">
        <f>$C29*COS(($D29+$E29*BA$5)*Deg2Rad)</f>
        <v>-25.812182770040149</v>
      </c>
      <c r="BB29" s="239">
        <f>$C29*COS(($D29+$E29*BB$5)*Deg2Rad)</f>
        <v>-25.812182770040149</v>
      </c>
      <c r="BC29" s="239">
        <f>$C29*COS(($D29+$E29*BC$5)*Deg2Rad)</f>
        <v>-25.812182770040149</v>
      </c>
      <c r="BD29" s="239">
        <f>$C29*COS(($D29+$E29*BD$5)*Deg2Rad)</f>
        <v>-25.812182770040149</v>
      </c>
      <c r="BE29" s="239">
        <f>$C29*COS(($D29+$E29*BE$5)*Deg2Rad)</f>
        <v>-25.812182770040149</v>
      </c>
      <c r="BF29" s="239">
        <f>$C29*COS(($D29+$E29*BF$5)*Deg2Rad)</f>
        <v>-25.812182770040149</v>
      </c>
      <c r="BG29" s="239">
        <f>$C29*COS(($D29+$E29*BG$5)*Deg2Rad)</f>
        <v>-25.812182770040149</v>
      </c>
      <c r="BH29" s="239">
        <f>$C29*COS(($D29+$E29*BH$5)*Deg2Rad)</f>
        <v>-25.812182770040149</v>
      </c>
      <c r="BI29" s="239">
        <f>$C29*COS(($D29+$E29*BI$5)*Deg2Rad)</f>
        <v>-25.812182770040149</v>
      </c>
      <c r="BJ29" s="239">
        <f>$C29*COS(($D29+$E29*BJ$5)*Deg2Rad)</f>
        <v>-25.812182770040149</v>
      </c>
      <c r="BK29" s="239">
        <f>$C29*COS(($D29+$E29*BK$5)*Deg2Rad)</f>
        <v>-25.812182770040149</v>
      </c>
      <c r="BL29" s="239">
        <f>$C29*COS(($D29+$E29*BL$5)*Deg2Rad)</f>
        <v>-25.812182770040149</v>
      </c>
      <c r="BM29" s="239">
        <f>$C29*COS(($D29+$E29*BM$5)*Deg2Rad)</f>
        <v>-6.4813991404818205</v>
      </c>
    </row>
    <row r="30" spans="1:65" x14ac:dyDescent="0.25">
      <c r="C30">
        <v>50</v>
      </c>
      <c r="D30">
        <v>21.02</v>
      </c>
      <c r="E30">
        <v>2281.2260000000001</v>
      </c>
      <c r="J30" s="61" t="s">
        <v>740</v>
      </c>
      <c r="K30" s="239">
        <f>$C30*COS(($D30+$E30*K$5)*Deg2Rad)</f>
        <v>-25.681244147329263</v>
      </c>
      <c r="L30" s="239">
        <f>$C30*COS(($D30+$E30*L$5)*Deg2Rad)</f>
        <v>-28.704192086229678</v>
      </c>
      <c r="M30" s="239">
        <f>$C30*COS(($D30+$E30*M$5)*Deg2Rad)</f>
        <v>-46.587296136537475</v>
      </c>
      <c r="N30" s="239">
        <f>$C30*COS(($D30+$E30*N$5)*Deg2Rad)</f>
        <v>44.961794016010536</v>
      </c>
      <c r="O30" s="239">
        <f>$C30*COS(($D30+$E30*O$5)*Deg2Rad)</f>
        <v>49.925391445231639</v>
      </c>
      <c r="P30" s="239">
        <f>$C30*COS(($D30+$E30*P$5)*Deg2Rad)</f>
        <v>0.53318436194221042</v>
      </c>
      <c r="Q30" s="239">
        <f>$C30*COS(($D30+$E30*Q$5)*Deg2Rad)</f>
        <v>0.53318436194221042</v>
      </c>
      <c r="R30" s="239">
        <f>$C30*COS(($D30+$E30*R$5)*Deg2Rad)</f>
        <v>-18.892675841341593</v>
      </c>
      <c r="S30" s="239">
        <f>$C30*COS(($D30+$E30*S$5)*Deg2Rad)</f>
        <v>-18.892675841341593</v>
      </c>
      <c r="T30" s="239">
        <f>$C30*COS(($D30+$E30*T$5)*Deg2Rad)</f>
        <v>-4.5630425150875009</v>
      </c>
      <c r="U30" s="239">
        <f>$C30*COS(($D30+$E30*U$5)*Deg2Rad)</f>
        <v>-7.6241009193078568</v>
      </c>
      <c r="V30" s="239">
        <f>$C30*COS(($D30+$E30*V$5)*Deg2Rad)</f>
        <v>-7.6241009193078568</v>
      </c>
      <c r="W30" s="239">
        <f>$C30*COS(($D30+$E30*W$5)*Deg2Rad)</f>
        <v>-35.871369494568917</v>
      </c>
      <c r="X30" s="239">
        <f>$C30*COS(($D30+$E30*X$5)*Deg2Rad)</f>
        <v>-47.930656825144084</v>
      </c>
      <c r="Y30" s="239">
        <f>$C30*COS(($D30+$E30*Y$5)*Deg2Rad)</f>
        <v>-38.662480704508617</v>
      </c>
      <c r="Z30" s="239">
        <f>$C30*COS(($D30+$E30*Z$5)*Deg2Rad)</f>
        <v>49.332027933169861</v>
      </c>
      <c r="AA30" s="239">
        <f>$C30*COS(($D30+$E30*AA$5)*Deg2Rad)</f>
        <v>49.332027933169861</v>
      </c>
      <c r="AB30" s="239">
        <f>$C30*COS(($D30+$E30*AB$5)*Deg2Rad)</f>
        <v>42.315360022459245</v>
      </c>
      <c r="AC30" s="239">
        <f>$C30*COS(($D30+$E30*AC$5)*Deg2Rad)</f>
        <v>2.9946078492768766</v>
      </c>
      <c r="AD30" s="239">
        <f>$C30*COS(($D30+$E30*AD$5)*Deg2Rad)</f>
        <v>0.53318436194221042</v>
      </c>
      <c r="AE30" s="239">
        <f>$C30*COS(($D30+$E30*AE$5)*Deg2Rad)</f>
        <v>-45.871106454335717</v>
      </c>
      <c r="AF30" s="239">
        <f>$C30*COS(($D30+$E30*AF$5)*Deg2Rad)</f>
        <v>-37.57980787419848</v>
      </c>
      <c r="AG30" s="239">
        <f>$C30*COS(($D30+$E30*AG$5)*Deg2Rad)</f>
        <v>31.911983671694195</v>
      </c>
      <c r="AH30" s="239">
        <f>$C30*COS(($D30+$E30*AH$5)*Deg2Rad)</f>
        <v>44.961794016010536</v>
      </c>
      <c r="AI30" s="239">
        <f>$C30*COS(($D30+$E30*AI$5)*Deg2Rad)</f>
        <v>27.523929165445093</v>
      </c>
      <c r="AJ30" s="239">
        <f>$C30*COS(($D30+$E30*AJ$5)*Deg2Rad)</f>
        <v>-21.853471510563875</v>
      </c>
      <c r="AK30" s="239">
        <f>$C30*COS(($D30+$E30*AK$5)*Deg2Rad)</f>
        <v>-18.892675841341593</v>
      </c>
      <c r="AL30" s="239">
        <f>$C30*COS(($D30+$E30*AL$5)*Deg2Rad)</f>
        <v>-37.57980787419848</v>
      </c>
      <c r="AM30" s="239">
        <f>$C30*COS(($D30+$E30*AM$5)*Deg2Rad)</f>
        <v>-45.871106454335717</v>
      </c>
      <c r="AN30" s="239">
        <f>$C30*COS(($D30+$E30*AN$5)*Deg2Rad)</f>
        <v>-45.871106454335717</v>
      </c>
      <c r="AO30" s="239">
        <f>$C30*COS(($D30+$E30*AO$5)*Deg2Rad)</f>
        <v>-49.996918274768348</v>
      </c>
      <c r="AP30" s="239">
        <f>$C30*COS(($D30+$E30*AP$5)*Deg2Rad)</f>
        <v>-45.871106454335717</v>
      </c>
      <c r="AQ30" s="239">
        <f>$C30*COS(($D30+$E30*AQ$5)*Deg2Rad)</f>
        <v>-34.569533802556229</v>
      </c>
      <c r="AR30" s="239">
        <f>$C30*COS(($D30+$E30*AR$5)*Deg2Rad)</f>
        <v>-48.472767898414119</v>
      </c>
      <c r="AS30" s="239">
        <f>$C30*COS(($D30+$E30*AS$5)*Deg2Rad)</f>
        <v>-46.301555607079855</v>
      </c>
      <c r="AT30" s="239">
        <f>$C30*COS(($D30+$E30*AT$5)*Deg2Rad)</f>
        <v>1.1438996517295354</v>
      </c>
      <c r="AU30" s="239">
        <f>$C30*COS(($D30+$E30*AU$5)*Deg2Rad)</f>
        <v>44.961794016010536</v>
      </c>
      <c r="AV30" s="239">
        <f>$C30*COS(($D30+$E30*AV$5)*Deg2Rad)</f>
        <v>-41.057916854234655</v>
      </c>
      <c r="AW30" s="239">
        <f>$C30*COS(($D30+$E30*AW$5)*Deg2Rad)</f>
        <v>-25.681244147329263</v>
      </c>
      <c r="AX30" s="239">
        <f>$C30*COS(($D30+$E30*AX$5)*Deg2Rad)</f>
        <v>-25.681244147329263</v>
      </c>
      <c r="AY30" s="239">
        <f>$C30*COS(($D30+$E30*AY$5)*Deg2Rad)</f>
        <v>-25.681244147329263</v>
      </c>
      <c r="AZ30" s="239">
        <f>$C30*COS(($D30+$E30*AZ$5)*Deg2Rad)</f>
        <v>-25.681244147329263</v>
      </c>
      <c r="BA30" s="239">
        <f>$C30*COS(($D30+$E30*BA$5)*Deg2Rad)</f>
        <v>-25.681244147329263</v>
      </c>
      <c r="BB30" s="239">
        <f>$C30*COS(($D30+$E30*BB$5)*Deg2Rad)</f>
        <v>-25.681244147329263</v>
      </c>
      <c r="BC30" s="239">
        <f>$C30*COS(($D30+$E30*BC$5)*Deg2Rad)</f>
        <v>-25.681244147329263</v>
      </c>
      <c r="BD30" s="239">
        <f>$C30*COS(($D30+$E30*BD$5)*Deg2Rad)</f>
        <v>-25.681244147329263</v>
      </c>
      <c r="BE30" s="239">
        <f>$C30*COS(($D30+$E30*BE$5)*Deg2Rad)</f>
        <v>-25.681244147329263</v>
      </c>
      <c r="BF30" s="239">
        <f>$C30*COS(($D30+$E30*BF$5)*Deg2Rad)</f>
        <v>-25.681244147329263</v>
      </c>
      <c r="BG30" s="239">
        <f>$C30*COS(($D30+$E30*BG$5)*Deg2Rad)</f>
        <v>-25.681244147329263</v>
      </c>
      <c r="BH30" s="239">
        <f>$C30*COS(($D30+$E30*BH$5)*Deg2Rad)</f>
        <v>-25.681244147329263</v>
      </c>
      <c r="BI30" s="239">
        <f>$C30*COS(($D30+$E30*BI$5)*Deg2Rad)</f>
        <v>-25.681244147329263</v>
      </c>
      <c r="BJ30" s="239">
        <f>$C30*COS(($D30+$E30*BJ$5)*Deg2Rad)</f>
        <v>-25.681244147329263</v>
      </c>
      <c r="BK30" s="239">
        <f>$C30*COS(($D30+$E30*BK$5)*Deg2Rad)</f>
        <v>-25.681244147329263</v>
      </c>
      <c r="BL30" s="239">
        <f>$C30*COS(($D30+$E30*BL$5)*Deg2Rad)</f>
        <v>-25.681244147329263</v>
      </c>
      <c r="BM30" s="239">
        <f>$C30*COS(($D30+$E30*BM$5)*Deg2Rad)</f>
        <v>-37.57980787419848</v>
      </c>
    </row>
    <row r="31" spans="1:65" x14ac:dyDescent="0.25">
      <c r="C31">
        <v>45</v>
      </c>
      <c r="D31">
        <v>247.54</v>
      </c>
      <c r="E31">
        <v>29929.562000000002</v>
      </c>
      <c r="J31" s="61" t="s">
        <v>740</v>
      </c>
      <c r="K31" s="239">
        <f>$C31*COS(($D31+$E31*K$5)*Deg2Rad)</f>
        <v>-7.1348335029542547</v>
      </c>
      <c r="L31" s="239">
        <f>$C31*COS(($D31+$E31*L$5)*Deg2Rad)</f>
        <v>33.083930294652831</v>
      </c>
      <c r="M31" s="239">
        <f>$C31*COS(($D31+$E31*M$5)*Deg2Rad)</f>
        <v>44.932737253845531</v>
      </c>
      <c r="N31" s="239">
        <f>$C31*COS(($D31+$E31*N$5)*Deg2Rad)</f>
        <v>30.18020485594187</v>
      </c>
      <c r="O31" s="239">
        <f>$C31*COS(($D31+$E31*O$5)*Deg2Rad)</f>
        <v>43.87657854156086</v>
      </c>
      <c r="P31" s="239">
        <f>$C31*COS(($D31+$E31*P$5)*Deg2Rad)</f>
        <v>41.909801405275928</v>
      </c>
      <c r="Q31" s="239">
        <f>$C31*COS(($D31+$E31*Q$5)*Deg2Rad)</f>
        <v>41.909801405275928</v>
      </c>
      <c r="R31" s="239">
        <f>$C31*COS(($D31+$E31*R$5)*Deg2Rad)</f>
        <v>34.796152488673094</v>
      </c>
      <c r="S31" s="239">
        <f>$C31*COS(($D31+$E31*S$5)*Deg2Rad)</f>
        <v>34.796152488673094</v>
      </c>
      <c r="T31" s="239">
        <f>$C31*COS(($D31+$E31*T$5)*Deg2Rad)</f>
        <v>-5.3420579039774836</v>
      </c>
      <c r="U31" s="239">
        <f>$C31*COS(($D31+$E31*U$5)*Deg2Rad)</f>
        <v>-19.992422711525997</v>
      </c>
      <c r="V31" s="239">
        <f>$C31*COS(($D31+$E31*V$5)*Deg2Rad)</f>
        <v>-19.992422711525997</v>
      </c>
      <c r="W31" s="239">
        <f>$C31*COS(($D31+$E31*W$5)*Deg2Rad)</f>
        <v>44.98737251373344</v>
      </c>
      <c r="X31" s="239">
        <f>$C31*COS(($D31+$E31*X$5)*Deg2Rad)</f>
        <v>34.970215508177141</v>
      </c>
      <c r="Y31" s="239">
        <f>$C31*COS(($D31+$E31*Y$5)*Deg2Rad)</f>
        <v>-7.5925288347514552</v>
      </c>
      <c r="Z31" s="239">
        <f>$C31*COS(($D31+$E31*Z$5)*Deg2Rad)</f>
        <v>11.21999367032222</v>
      </c>
      <c r="AA31" s="239">
        <f>$C31*COS(($D31+$E31*AA$5)*Deg2Rad)</f>
        <v>11.21999367032222</v>
      </c>
      <c r="AB31" s="239">
        <f>$C31*COS(($D31+$E31*AB$5)*Deg2Rad)</f>
        <v>43.496799366313319</v>
      </c>
      <c r="AC31" s="239">
        <f>$C31*COS(($D31+$E31*AC$5)*Deg2Rad)</f>
        <v>11.092195173547426</v>
      </c>
      <c r="AD31" s="239">
        <f>$C31*COS(($D31+$E31*AD$5)*Deg2Rad)</f>
        <v>41.909801405275928</v>
      </c>
      <c r="AE31" s="239">
        <f>$C31*COS(($D31+$E31*AE$5)*Deg2Rad)</f>
        <v>9.5066027514945901</v>
      </c>
      <c r="AF31" s="239">
        <f>$C31*COS(($D31+$E31*AF$5)*Deg2Rad)</f>
        <v>-1.2067151209169815</v>
      </c>
      <c r="AG31" s="239">
        <f>$C31*COS(($D31+$E31*AG$5)*Deg2Rad)</f>
        <v>-42.510170215992083</v>
      </c>
      <c r="AH31" s="239">
        <f>$C31*COS(($D31+$E31*AH$5)*Deg2Rad)</f>
        <v>30.18020485594187</v>
      </c>
      <c r="AI31" s="239">
        <f>$C31*COS(($D31+$E31*AI$5)*Deg2Rad)</f>
        <v>-31.926305088669459</v>
      </c>
      <c r="AJ31" s="239">
        <f>$C31*COS(($D31+$E31*AJ$5)*Deg2Rad)</f>
        <v>-39.823438872502294</v>
      </c>
      <c r="AK31" s="239">
        <f>$C31*COS(($D31+$E31*AK$5)*Deg2Rad)</f>
        <v>34.796152488673094</v>
      </c>
      <c r="AL31" s="239">
        <f>$C31*COS(($D31+$E31*AL$5)*Deg2Rad)</f>
        <v>-1.2067151209169815</v>
      </c>
      <c r="AM31" s="239">
        <f>$C31*COS(($D31+$E31*AM$5)*Deg2Rad)</f>
        <v>9.5066027514945901</v>
      </c>
      <c r="AN31" s="239">
        <f>$C31*COS(($D31+$E31*AN$5)*Deg2Rad)</f>
        <v>9.5066027514945901</v>
      </c>
      <c r="AO31" s="239">
        <f>$C31*COS(($D31+$E31*AO$5)*Deg2Rad)</f>
        <v>-33.710580878768141</v>
      </c>
      <c r="AP31" s="239">
        <f>$C31*COS(($D31+$E31*AP$5)*Deg2Rad)</f>
        <v>9.5066027514945901</v>
      </c>
      <c r="AQ31" s="239">
        <f>$C31*COS(($D31+$E31*AQ$5)*Deg2Rad)</f>
        <v>43.012233712135412</v>
      </c>
      <c r="AR31" s="239">
        <f>$C31*COS(($D31+$E31*AR$5)*Deg2Rad)</f>
        <v>-41.881806471536741</v>
      </c>
      <c r="AS31" s="239">
        <f>$C31*COS(($D31+$E31*AS$5)*Deg2Rad)</f>
        <v>-42.490427657385766</v>
      </c>
      <c r="AT31" s="239">
        <f>$C31*COS(($D31+$E31*AT$5)*Deg2Rad)</f>
        <v>-1.1412590910254266</v>
      </c>
      <c r="AU31" s="239">
        <f>$C31*COS(($D31+$E31*AU$5)*Deg2Rad)</f>
        <v>30.18020485594187</v>
      </c>
      <c r="AV31" s="239">
        <f>$C31*COS(($D31+$E31*AV$5)*Deg2Rad)</f>
        <v>44.650503618261205</v>
      </c>
      <c r="AW31" s="239">
        <f>$C31*COS(($D31+$E31*AW$5)*Deg2Rad)</f>
        <v>-7.1348335029542547</v>
      </c>
      <c r="AX31" s="239">
        <f>$C31*COS(($D31+$E31*AX$5)*Deg2Rad)</f>
        <v>-7.1348335029542547</v>
      </c>
      <c r="AY31" s="239">
        <f>$C31*COS(($D31+$E31*AY$5)*Deg2Rad)</f>
        <v>-7.1348335029542547</v>
      </c>
      <c r="AZ31" s="239">
        <f>$C31*COS(($D31+$E31*AZ$5)*Deg2Rad)</f>
        <v>-7.1348335029542547</v>
      </c>
      <c r="BA31" s="239">
        <f>$C31*COS(($D31+$E31*BA$5)*Deg2Rad)</f>
        <v>-7.1348335029542547</v>
      </c>
      <c r="BB31" s="239">
        <f>$C31*COS(($D31+$E31*BB$5)*Deg2Rad)</f>
        <v>-7.1348335029542547</v>
      </c>
      <c r="BC31" s="239">
        <f>$C31*COS(($D31+$E31*BC$5)*Deg2Rad)</f>
        <v>-7.1348335029542547</v>
      </c>
      <c r="BD31" s="239">
        <f>$C31*COS(($D31+$E31*BD$5)*Deg2Rad)</f>
        <v>-7.1348335029542547</v>
      </c>
      <c r="BE31" s="239">
        <f>$C31*COS(($D31+$E31*BE$5)*Deg2Rad)</f>
        <v>-7.1348335029542547</v>
      </c>
      <c r="BF31" s="239">
        <f>$C31*COS(($D31+$E31*BF$5)*Deg2Rad)</f>
        <v>-7.1348335029542547</v>
      </c>
      <c r="BG31" s="239">
        <f>$C31*COS(($D31+$E31*BG$5)*Deg2Rad)</f>
        <v>-7.1348335029542547</v>
      </c>
      <c r="BH31" s="239">
        <f>$C31*COS(($D31+$E31*BH$5)*Deg2Rad)</f>
        <v>-7.1348335029542547</v>
      </c>
      <c r="BI31" s="239">
        <f>$C31*COS(($D31+$E31*BI$5)*Deg2Rad)</f>
        <v>-7.1348335029542547</v>
      </c>
      <c r="BJ31" s="239">
        <f>$C31*COS(($D31+$E31*BJ$5)*Deg2Rad)</f>
        <v>-7.1348335029542547</v>
      </c>
      <c r="BK31" s="239">
        <f>$C31*COS(($D31+$E31*BK$5)*Deg2Rad)</f>
        <v>-7.1348335029542547</v>
      </c>
      <c r="BL31" s="239">
        <f>$C31*COS(($D31+$E31*BL$5)*Deg2Rad)</f>
        <v>-7.1348335029542547</v>
      </c>
      <c r="BM31" s="239">
        <f>$C31*COS(($D31+$E31*BM$5)*Deg2Rad)</f>
        <v>-1.2067151209169815</v>
      </c>
    </row>
    <row r="32" spans="1:65" x14ac:dyDescent="0.25">
      <c r="C32">
        <v>44</v>
      </c>
      <c r="D32">
        <v>325.14999999999998</v>
      </c>
      <c r="E32">
        <v>31555.955999999998</v>
      </c>
      <c r="J32" s="61" t="s">
        <v>740</v>
      </c>
      <c r="K32" s="239">
        <f>$C32*COS(($D32+$E32*K$5)*Deg2Rad)</f>
        <v>9.3172813127822582</v>
      </c>
      <c r="L32" s="239">
        <f>$C32*COS(($D32+$E32*L$5)*Deg2Rad)</f>
        <v>-35.803442262371746</v>
      </c>
      <c r="M32" s="239">
        <f>$C32*COS(($D32+$E32*M$5)*Deg2Rad)</f>
        <v>36.721169553278663</v>
      </c>
      <c r="N32" s="239">
        <f>$C32*COS(($D32+$E32*N$5)*Deg2Rad)</f>
        <v>36.801577721632306</v>
      </c>
      <c r="O32" s="239">
        <f>$C32*COS(($D32+$E32*O$5)*Deg2Rad)</f>
        <v>9.3844541026465755</v>
      </c>
      <c r="P32" s="239">
        <f>$C32*COS(($D32+$E32*P$5)*Deg2Rad)</f>
        <v>-14.289027691037864</v>
      </c>
      <c r="Q32" s="239">
        <f>$C32*COS(($D32+$E32*Q$5)*Deg2Rad)</f>
        <v>-14.289027691037864</v>
      </c>
      <c r="R32" s="239">
        <f>$C32*COS(($D32+$E32*R$5)*Deg2Rad)</f>
        <v>-39.341925796298206</v>
      </c>
      <c r="S32" s="239">
        <f>$C32*COS(($D32+$E32*S$5)*Deg2Rad)</f>
        <v>-39.341925796298206</v>
      </c>
      <c r="T32" s="239">
        <f>$C32*COS(($D32+$E32*T$5)*Deg2Rad)</f>
        <v>-40.779223707384368</v>
      </c>
      <c r="U32" s="239">
        <f>$C32*COS(($D32+$E32*U$5)*Deg2Rad)</f>
        <v>-43.577810238441991</v>
      </c>
      <c r="V32" s="239">
        <f>$C32*COS(($D32+$E32*V$5)*Deg2Rad)</f>
        <v>-43.577810238441991</v>
      </c>
      <c r="W32" s="239">
        <f>$C32*COS(($D32+$E32*W$5)*Deg2Rad)</f>
        <v>-18.4573037128987</v>
      </c>
      <c r="X32" s="239">
        <f>$C32*COS(($D32+$E32*X$5)*Deg2Rad)</f>
        <v>11.755232689328762</v>
      </c>
      <c r="Y32" s="239">
        <f>$C32*COS(($D32+$E32*Y$5)*Deg2Rad)</f>
        <v>38.08315333026502</v>
      </c>
      <c r="Z32" s="239">
        <f>$C32*COS(($D32+$E32*Z$5)*Deg2Rad)</f>
        <v>-43.817486067955151</v>
      </c>
      <c r="AA32" s="239">
        <f>$C32*COS(($D32+$E32*AA$5)*Deg2Rad)</f>
        <v>-43.817486067955151</v>
      </c>
      <c r="AB32" s="239">
        <f>$C32*COS(($D32+$E32*AB$5)*Deg2Rad)</f>
        <v>-34.0845123579006</v>
      </c>
      <c r="AC32" s="239">
        <f>$C32*COS(($D32+$E32*AC$5)*Deg2Rad)</f>
        <v>10.819009756242675</v>
      </c>
      <c r="AD32" s="239">
        <f>$C32*COS(($D32+$E32*AD$5)*Deg2Rad)</f>
        <v>-14.289027691037864</v>
      </c>
      <c r="AE32" s="239">
        <f>$C32*COS(($D32+$E32*AE$5)*Deg2Rad)</f>
        <v>38.552170734620709</v>
      </c>
      <c r="AF32" s="239">
        <f>$C32*COS(($D32+$E32*AF$5)*Deg2Rad)</f>
        <v>40.044609653948477</v>
      </c>
      <c r="AG32" s="239">
        <f>$C32*COS(($D32+$E32*AG$5)*Deg2Rad)</f>
        <v>-23.596483701070113</v>
      </c>
      <c r="AH32" s="239">
        <f>$C32*COS(($D32+$E32*AH$5)*Deg2Rad)</f>
        <v>36.801577721632306</v>
      </c>
      <c r="AI32" s="239">
        <f>$C32*COS(($D32+$E32*AI$5)*Deg2Rad)</f>
        <v>5.972671352970468</v>
      </c>
      <c r="AJ32" s="239">
        <f>$C32*COS(($D32+$E32*AJ$5)*Deg2Rad)</f>
        <v>15.820372138695214</v>
      </c>
      <c r="AK32" s="239">
        <f>$C32*COS(($D32+$E32*AK$5)*Deg2Rad)</f>
        <v>-39.341925796298206</v>
      </c>
      <c r="AL32" s="239">
        <f>$C32*COS(($D32+$E32*AL$5)*Deg2Rad)</f>
        <v>40.044609653948477</v>
      </c>
      <c r="AM32" s="239">
        <f>$C32*COS(($D32+$E32*AM$5)*Deg2Rad)</f>
        <v>38.552170734620709</v>
      </c>
      <c r="AN32" s="239">
        <f>$C32*COS(($D32+$E32*AN$5)*Deg2Rad)</f>
        <v>38.552170734620709</v>
      </c>
      <c r="AO32" s="239">
        <f>$C32*COS(($D32+$E32*AO$5)*Deg2Rad)</f>
        <v>12.672241757680007</v>
      </c>
      <c r="AP32" s="239">
        <f>$C32*COS(($D32+$E32*AP$5)*Deg2Rad)</f>
        <v>38.552170734620709</v>
      </c>
      <c r="AQ32" s="239">
        <f>$C32*COS(($D32+$E32*AQ$5)*Deg2Rad)</f>
        <v>42.37240458630751</v>
      </c>
      <c r="AR32" s="239">
        <f>$C32*COS(($D32+$E32*AR$5)*Deg2Rad)</f>
        <v>-40.621604459808708</v>
      </c>
      <c r="AS32" s="239">
        <f>$C32*COS(($D32+$E32*AS$5)*Deg2Rad)</f>
        <v>-20.458791033826575</v>
      </c>
      <c r="AT32" s="239">
        <f>$C32*COS(($D32+$E32*AT$5)*Deg2Rad)</f>
        <v>6.6282301096384968</v>
      </c>
      <c r="AU32" s="239">
        <f>$C32*COS(($D32+$E32*AU$5)*Deg2Rad)</f>
        <v>36.801577721632306</v>
      </c>
      <c r="AV32" s="239">
        <f>$C32*COS(($D32+$E32*AV$5)*Deg2Rad)</f>
        <v>35.161541050863946</v>
      </c>
      <c r="AW32" s="239">
        <f>$C32*COS(($D32+$E32*AW$5)*Deg2Rad)</f>
        <v>9.3172813127822582</v>
      </c>
      <c r="AX32" s="239">
        <f>$C32*COS(($D32+$E32*AX$5)*Deg2Rad)</f>
        <v>9.3172813127822582</v>
      </c>
      <c r="AY32" s="239">
        <f>$C32*COS(($D32+$E32*AY$5)*Deg2Rad)</f>
        <v>9.3172813127822582</v>
      </c>
      <c r="AZ32" s="239">
        <f>$C32*COS(($D32+$E32*AZ$5)*Deg2Rad)</f>
        <v>9.3172813127822582</v>
      </c>
      <c r="BA32" s="239">
        <f>$C32*COS(($D32+$E32*BA$5)*Deg2Rad)</f>
        <v>9.3172813127822582</v>
      </c>
      <c r="BB32" s="239">
        <f>$C32*COS(($D32+$E32*BB$5)*Deg2Rad)</f>
        <v>9.3172813127822582</v>
      </c>
      <c r="BC32" s="239">
        <f>$C32*COS(($D32+$E32*BC$5)*Deg2Rad)</f>
        <v>9.3172813127822582</v>
      </c>
      <c r="BD32" s="239">
        <f>$C32*COS(($D32+$E32*BD$5)*Deg2Rad)</f>
        <v>9.3172813127822582</v>
      </c>
      <c r="BE32" s="239">
        <f>$C32*COS(($D32+$E32*BE$5)*Deg2Rad)</f>
        <v>9.3172813127822582</v>
      </c>
      <c r="BF32" s="239">
        <f>$C32*COS(($D32+$E32*BF$5)*Deg2Rad)</f>
        <v>9.3172813127822582</v>
      </c>
      <c r="BG32" s="239">
        <f>$C32*COS(($D32+$E32*BG$5)*Deg2Rad)</f>
        <v>9.3172813127822582</v>
      </c>
      <c r="BH32" s="239">
        <f>$C32*COS(($D32+$E32*BH$5)*Deg2Rad)</f>
        <v>9.3172813127822582</v>
      </c>
      <c r="BI32" s="239">
        <f>$C32*COS(($D32+$E32*BI$5)*Deg2Rad)</f>
        <v>9.3172813127822582</v>
      </c>
      <c r="BJ32" s="239">
        <f>$C32*COS(($D32+$E32*BJ$5)*Deg2Rad)</f>
        <v>9.3172813127822582</v>
      </c>
      <c r="BK32" s="239">
        <f>$C32*COS(($D32+$E32*BK$5)*Deg2Rad)</f>
        <v>9.3172813127822582</v>
      </c>
      <c r="BL32" s="239">
        <f>$C32*COS(($D32+$E32*BL$5)*Deg2Rad)</f>
        <v>9.3172813127822582</v>
      </c>
      <c r="BM32" s="239">
        <f>$C32*COS(($D32+$E32*BM$5)*Deg2Rad)</f>
        <v>40.044609653948477</v>
      </c>
    </row>
    <row r="33" spans="1:65" x14ac:dyDescent="0.25">
      <c r="C33">
        <v>29</v>
      </c>
      <c r="D33">
        <v>60.93</v>
      </c>
      <c r="E33">
        <v>4443.4170000000004</v>
      </c>
      <c r="J33" s="61" t="s">
        <v>740</v>
      </c>
      <c r="K33" s="239">
        <f>$C33*COS(($D33+$E33*K$5)*Deg2Rad)</f>
        <v>-28.981360983026114</v>
      </c>
      <c r="L33" s="239">
        <f>$C33*COS(($D33+$E33*L$5)*Deg2Rad)</f>
        <v>22.178852333086077</v>
      </c>
      <c r="M33" s="239">
        <f>$C33*COS(($D33+$E33*M$5)*Deg2Rad)</f>
        <v>-27.306383896861586</v>
      </c>
      <c r="N33" s="239">
        <f>$C33*COS(($D33+$E33*N$5)*Deg2Rad)</f>
        <v>9.6720287878386131</v>
      </c>
      <c r="O33" s="239">
        <f>$C33*COS(($D33+$E33*O$5)*Deg2Rad)</f>
        <v>26.046294679032421</v>
      </c>
      <c r="P33" s="239">
        <f>$C33*COS(($D33+$E33*P$5)*Deg2Rad)</f>
        <v>-24.35299087929091</v>
      </c>
      <c r="Q33" s="239">
        <f>$C33*COS(($D33+$E33*Q$5)*Deg2Rad)</f>
        <v>-24.35299087929091</v>
      </c>
      <c r="R33" s="239">
        <f>$C33*COS(($D33+$E33*R$5)*Deg2Rad)</f>
        <v>-6.3663378491181719</v>
      </c>
      <c r="S33" s="239">
        <f>$C33*COS(($D33+$E33*S$5)*Deg2Rad)</f>
        <v>-6.3663378491181719</v>
      </c>
      <c r="T33" s="239">
        <f>$C33*COS(($D33+$E33*T$5)*Deg2Rad)</f>
        <v>17.530704346901445</v>
      </c>
      <c r="U33" s="239">
        <f>$C33*COS(($D33+$E33*U$5)*Deg2Rad)</f>
        <v>13.265567210545335</v>
      </c>
      <c r="V33" s="239">
        <f>$C33*COS(($D33+$E33*V$5)*Deg2Rad)</f>
        <v>13.265567210545335</v>
      </c>
      <c r="W33" s="239">
        <f>$C33*COS(($D33+$E33*W$5)*Deg2Rad)</f>
        <v>-16.771899956833948</v>
      </c>
      <c r="X33" s="239">
        <f>$C33*COS(($D33+$E33*X$5)*Deg2Rad)</f>
        <v>15.033236569353509</v>
      </c>
      <c r="Y33" s="239">
        <f>$C33*COS(($D33+$E33*Y$5)*Deg2Rad)</f>
        <v>-6.6266414423095252</v>
      </c>
      <c r="Z33" s="239">
        <f>$C33*COS(($D33+$E33*Z$5)*Deg2Rad)</f>
        <v>25.328292095351962</v>
      </c>
      <c r="AA33" s="239">
        <f>$C33*COS(($D33+$E33*AA$5)*Deg2Rad)</f>
        <v>25.328292095351962</v>
      </c>
      <c r="AB33" s="239">
        <f>$C33*COS(($D33+$E33*AB$5)*Deg2Rad)</f>
        <v>8.1984528712936431</v>
      </c>
      <c r="AC33" s="239">
        <f>$C33*COS(($D33+$E33*AC$5)*Deg2Rad)</f>
        <v>2.5039212419637411</v>
      </c>
      <c r="AD33" s="239">
        <f>$C33*COS(($D33+$E33*AD$5)*Deg2Rad)</f>
        <v>-24.35299087929091</v>
      </c>
      <c r="AE33" s="239">
        <f>$C33*COS(($D33+$E33*AE$5)*Deg2Rad)</f>
        <v>7.4805198560022568</v>
      </c>
      <c r="AF33" s="239">
        <f>$C33*COS(($D33+$E33*AF$5)*Deg2Rad)</f>
        <v>-18.073900229961151</v>
      </c>
      <c r="AG33" s="239">
        <f>$C33*COS(($D33+$E33*AG$5)*Deg2Rad)</f>
        <v>-20.297390664633639</v>
      </c>
      <c r="AH33" s="239">
        <f>$C33*COS(($D33+$E33*AH$5)*Deg2Rad)</f>
        <v>9.6720287878386131</v>
      </c>
      <c r="AI33" s="239">
        <f>$C33*COS(($D33+$E33*AI$5)*Deg2Rad)</f>
        <v>-28.808483795082001</v>
      </c>
      <c r="AJ33" s="239">
        <f>$C33*COS(($D33+$E33*AJ$5)*Deg2Rad)</f>
        <v>-28.782987280333938</v>
      </c>
      <c r="AK33" s="239">
        <f>$C33*COS(($D33+$E33*AK$5)*Deg2Rad)</f>
        <v>-6.3663378491181719</v>
      </c>
      <c r="AL33" s="239">
        <f>$C33*COS(($D33+$E33*AL$5)*Deg2Rad)</f>
        <v>-18.073900229961151</v>
      </c>
      <c r="AM33" s="239">
        <f>$C33*COS(($D33+$E33*AM$5)*Deg2Rad)</f>
        <v>7.4805198560022568</v>
      </c>
      <c r="AN33" s="239">
        <f>$C33*COS(($D33+$E33*AN$5)*Deg2Rad)</f>
        <v>7.4805198560022568</v>
      </c>
      <c r="AO33" s="239">
        <f>$C33*COS(($D33+$E33*AO$5)*Deg2Rad)</f>
        <v>24.956786451379401</v>
      </c>
      <c r="AP33" s="239">
        <f>$C33*COS(($D33+$E33*AP$5)*Deg2Rad)</f>
        <v>7.4805198560022568</v>
      </c>
      <c r="AQ33" s="239">
        <f>$C33*COS(($D33+$E33*AQ$5)*Deg2Rad)</f>
        <v>-14.27360732204974</v>
      </c>
      <c r="AR33" s="239">
        <f>$C33*COS(($D33+$E33*AR$5)*Deg2Rad)</f>
        <v>-3.1985672068322271</v>
      </c>
      <c r="AS33" s="239">
        <f>$C33*COS(($D33+$E33*AS$5)*Deg2Rad)</f>
        <v>28.161096694127057</v>
      </c>
      <c r="AT33" s="239">
        <f>$C33*COS(($D33+$E33*AT$5)*Deg2Rad)</f>
        <v>21.712095652028054</v>
      </c>
      <c r="AU33" s="239">
        <f>$C33*COS(($D33+$E33*AU$5)*Deg2Rad)</f>
        <v>9.6720287878386131</v>
      </c>
      <c r="AV33" s="239">
        <f>$C33*COS(($D33+$E33*AV$5)*Deg2Rad)</f>
        <v>-28.417232133796759</v>
      </c>
      <c r="AW33" s="239">
        <f>$C33*COS(($D33+$E33*AW$5)*Deg2Rad)</f>
        <v>-28.981360983026114</v>
      </c>
      <c r="AX33" s="239">
        <f>$C33*COS(($D33+$E33*AX$5)*Deg2Rad)</f>
        <v>-28.981360983026114</v>
      </c>
      <c r="AY33" s="239">
        <f>$C33*COS(($D33+$E33*AY$5)*Deg2Rad)</f>
        <v>-28.981360983026114</v>
      </c>
      <c r="AZ33" s="239">
        <f>$C33*COS(($D33+$E33*AZ$5)*Deg2Rad)</f>
        <v>-28.981360983026114</v>
      </c>
      <c r="BA33" s="239">
        <f>$C33*COS(($D33+$E33*BA$5)*Deg2Rad)</f>
        <v>-28.981360983026114</v>
      </c>
      <c r="BB33" s="239">
        <f>$C33*COS(($D33+$E33*BB$5)*Deg2Rad)</f>
        <v>-28.981360983026114</v>
      </c>
      <c r="BC33" s="239">
        <f>$C33*COS(($D33+$E33*BC$5)*Deg2Rad)</f>
        <v>-28.981360983026114</v>
      </c>
      <c r="BD33" s="239">
        <f>$C33*COS(($D33+$E33*BD$5)*Deg2Rad)</f>
        <v>-28.981360983026114</v>
      </c>
      <c r="BE33" s="239">
        <f>$C33*COS(($D33+$E33*BE$5)*Deg2Rad)</f>
        <v>-28.981360983026114</v>
      </c>
      <c r="BF33" s="239">
        <f>$C33*COS(($D33+$E33*BF$5)*Deg2Rad)</f>
        <v>-28.981360983026114</v>
      </c>
      <c r="BG33" s="239">
        <f>$C33*COS(($D33+$E33*BG$5)*Deg2Rad)</f>
        <v>-28.981360983026114</v>
      </c>
      <c r="BH33" s="239">
        <f>$C33*COS(($D33+$E33*BH$5)*Deg2Rad)</f>
        <v>-28.981360983026114</v>
      </c>
      <c r="BI33" s="239">
        <f>$C33*COS(($D33+$E33*BI$5)*Deg2Rad)</f>
        <v>-28.981360983026114</v>
      </c>
      <c r="BJ33" s="239">
        <f>$C33*COS(($D33+$E33*BJ$5)*Deg2Rad)</f>
        <v>-28.981360983026114</v>
      </c>
      <c r="BK33" s="239">
        <f>$C33*COS(($D33+$E33*BK$5)*Deg2Rad)</f>
        <v>-28.981360983026114</v>
      </c>
      <c r="BL33" s="239">
        <f>$C33*COS(($D33+$E33*BL$5)*Deg2Rad)</f>
        <v>-28.981360983026114</v>
      </c>
      <c r="BM33" s="239">
        <f>$C33*COS(($D33+$E33*BM$5)*Deg2Rad)</f>
        <v>-18.073900229961151</v>
      </c>
    </row>
    <row r="34" spans="1:65" x14ac:dyDescent="0.25">
      <c r="C34">
        <v>18</v>
      </c>
      <c r="D34">
        <v>155.12</v>
      </c>
      <c r="E34">
        <v>67555.327999999994</v>
      </c>
      <c r="J34" s="61" t="s">
        <v>740</v>
      </c>
      <c r="K34" s="239">
        <f>$C34*COS(($D34+$E34*K$5)*Deg2Rad)</f>
        <v>-17.704551516638141</v>
      </c>
      <c r="L34" s="239">
        <f>$C34*COS(($D34+$E34*L$5)*Deg2Rad)</f>
        <v>10.907919278526155</v>
      </c>
      <c r="M34" s="239">
        <f>$C34*COS(($D34+$E34*M$5)*Deg2Rad)</f>
        <v>-3.9354102171976475</v>
      </c>
      <c r="N34" s="239">
        <f>$C34*COS(($D34+$E34*N$5)*Deg2Rad)</f>
        <v>9.2393884052062649</v>
      </c>
      <c r="O34" s="239">
        <f>$C34*COS(($D34+$E34*O$5)*Deg2Rad)</f>
        <v>17.414375683871391</v>
      </c>
      <c r="P34" s="239">
        <f>$C34*COS(($D34+$E34*P$5)*Deg2Rad)</f>
        <v>-16.790287793405437</v>
      </c>
      <c r="Q34" s="239">
        <f>$C34*COS(($D34+$E34*Q$5)*Deg2Rad)</f>
        <v>-16.790287793405437</v>
      </c>
      <c r="R34" s="239">
        <f>$C34*COS(($D34+$E34*R$5)*Deg2Rad)</f>
        <v>-7.4398160657696675</v>
      </c>
      <c r="S34" s="239">
        <f>$C34*COS(($D34+$E34*S$5)*Deg2Rad)</f>
        <v>-7.4398160657696675</v>
      </c>
      <c r="T34" s="239">
        <f>$C34*COS(($D34+$E34*T$5)*Deg2Rad)</f>
        <v>7.0426248074432083</v>
      </c>
      <c r="U34" s="239">
        <f>$C34*COS(($D34+$E34*U$5)*Deg2Rad)</f>
        <v>1.4972578943743575</v>
      </c>
      <c r="V34" s="239">
        <f>$C34*COS(($D34+$E34*V$5)*Deg2Rad)</f>
        <v>1.4972578943743575</v>
      </c>
      <c r="W34" s="239">
        <f>$C34*COS(($D34+$E34*W$5)*Deg2Rad)</f>
        <v>-17.667104242810421</v>
      </c>
      <c r="X34" s="239">
        <f>$C34*COS(($D34+$E34*X$5)*Deg2Rad)</f>
        <v>17.626273105047172</v>
      </c>
      <c r="Y34" s="239">
        <f>$C34*COS(($D34+$E34*Y$5)*Deg2Rad)</f>
        <v>15.136082481563342</v>
      </c>
      <c r="Z34" s="239">
        <f>$C34*COS(($D34+$E34*Z$5)*Deg2Rad)</f>
        <v>-10.152287799311473</v>
      </c>
      <c r="AA34" s="239">
        <f>$C34*COS(($D34+$E34*AA$5)*Deg2Rad)</f>
        <v>-10.152287799311473</v>
      </c>
      <c r="AB34" s="239">
        <f>$C34*COS(($D34+$E34*AB$5)*Deg2Rad)</f>
        <v>-17.656916695684131</v>
      </c>
      <c r="AC34" s="239">
        <f>$C34*COS(($D34+$E34*AC$5)*Deg2Rad)</f>
        <v>5.3763757126651637</v>
      </c>
      <c r="AD34" s="239">
        <f>$C34*COS(($D34+$E34*AD$5)*Deg2Rad)</f>
        <v>-16.790287793405437</v>
      </c>
      <c r="AE34" s="239">
        <f>$C34*COS(($D34+$E34*AE$5)*Deg2Rad)</f>
        <v>8.0513625256831904</v>
      </c>
      <c r="AF34" s="239">
        <f>$C34*COS(($D34+$E34*AF$5)*Deg2Rad)</f>
        <v>-8.0363770312448786</v>
      </c>
      <c r="AG34" s="239">
        <f>$C34*COS(($D34+$E34*AG$5)*Deg2Rad)</f>
        <v>-14.673710226850549</v>
      </c>
      <c r="AH34" s="239">
        <f>$C34*COS(($D34+$E34*AH$5)*Deg2Rad)</f>
        <v>9.2393884052062649</v>
      </c>
      <c r="AI34" s="239">
        <f>$C34*COS(($D34+$E34*AI$5)*Deg2Rad)</f>
        <v>-17.898683452828571</v>
      </c>
      <c r="AJ34" s="239">
        <f>$C34*COS(($D34+$E34*AJ$5)*Deg2Rad)</f>
        <v>-17.017078968221846</v>
      </c>
      <c r="AK34" s="239">
        <f>$C34*COS(($D34+$E34*AK$5)*Deg2Rad)</f>
        <v>-7.4398160657696675</v>
      </c>
      <c r="AL34" s="239">
        <f>$C34*COS(($D34+$E34*AL$5)*Deg2Rad)</f>
        <v>-8.0363770312448786</v>
      </c>
      <c r="AM34" s="239">
        <f>$C34*COS(($D34+$E34*AM$5)*Deg2Rad)</f>
        <v>8.0513625256831904</v>
      </c>
      <c r="AN34" s="239">
        <f>$C34*COS(($D34+$E34*AN$5)*Deg2Rad)</f>
        <v>8.0513625256831904</v>
      </c>
      <c r="AO34" s="239">
        <f>$C34*COS(($D34+$E34*AO$5)*Deg2Rad)</f>
        <v>17.02253107103585</v>
      </c>
      <c r="AP34" s="239">
        <f>$C34*COS(($D34+$E34*AP$5)*Deg2Rad)</f>
        <v>8.0513625256831904</v>
      </c>
      <c r="AQ34" s="239">
        <f>$C34*COS(($D34+$E34*AQ$5)*Deg2Rad)</f>
        <v>-5.5295411011014597</v>
      </c>
      <c r="AR34" s="239">
        <f>$C34*COS(($D34+$E34*AR$5)*Deg2Rad)</f>
        <v>-6.9628446903712371</v>
      </c>
      <c r="AS34" s="239">
        <f>$C34*COS(($D34+$E34*AS$5)*Deg2Rad)</f>
        <v>16.247602655809125</v>
      </c>
      <c r="AT34" s="239">
        <f>$C34*COS(($D34+$E34*AT$5)*Deg2Rad)</f>
        <v>17.820502221801856</v>
      </c>
      <c r="AU34" s="239">
        <f>$C34*COS(($D34+$E34*AU$5)*Deg2Rad)</f>
        <v>9.2393884052062649</v>
      </c>
      <c r="AV34" s="239">
        <f>$C34*COS(($D34+$E34*AV$5)*Deg2Rad)</f>
        <v>-3.5893522871022441</v>
      </c>
      <c r="AW34" s="239">
        <f>$C34*COS(($D34+$E34*AW$5)*Deg2Rad)</f>
        <v>-17.704551516638141</v>
      </c>
      <c r="AX34" s="239">
        <f>$C34*COS(($D34+$E34*AX$5)*Deg2Rad)</f>
        <v>-17.704551516638141</v>
      </c>
      <c r="AY34" s="239">
        <f>$C34*COS(($D34+$E34*AY$5)*Deg2Rad)</f>
        <v>-17.704551516638141</v>
      </c>
      <c r="AZ34" s="239">
        <f>$C34*COS(($D34+$E34*AZ$5)*Deg2Rad)</f>
        <v>-17.704551516638141</v>
      </c>
      <c r="BA34" s="239">
        <f>$C34*COS(($D34+$E34*BA$5)*Deg2Rad)</f>
        <v>-17.704551516638141</v>
      </c>
      <c r="BB34" s="239">
        <f>$C34*COS(($D34+$E34*BB$5)*Deg2Rad)</f>
        <v>-17.704551516638141</v>
      </c>
      <c r="BC34" s="239">
        <f>$C34*COS(($D34+$E34*BC$5)*Deg2Rad)</f>
        <v>-17.704551516638141</v>
      </c>
      <c r="BD34" s="239">
        <f>$C34*COS(($D34+$E34*BD$5)*Deg2Rad)</f>
        <v>-17.704551516638141</v>
      </c>
      <c r="BE34" s="239">
        <f>$C34*COS(($D34+$E34*BE$5)*Deg2Rad)</f>
        <v>-17.704551516638141</v>
      </c>
      <c r="BF34" s="239">
        <f>$C34*COS(($D34+$E34*BF$5)*Deg2Rad)</f>
        <v>-17.704551516638141</v>
      </c>
      <c r="BG34" s="239">
        <f>$C34*COS(($D34+$E34*BG$5)*Deg2Rad)</f>
        <v>-17.704551516638141</v>
      </c>
      <c r="BH34" s="239">
        <f>$C34*COS(($D34+$E34*BH$5)*Deg2Rad)</f>
        <v>-17.704551516638141</v>
      </c>
      <c r="BI34" s="239">
        <f>$C34*COS(($D34+$E34*BI$5)*Deg2Rad)</f>
        <v>-17.704551516638141</v>
      </c>
      <c r="BJ34" s="239">
        <f>$C34*COS(($D34+$E34*BJ$5)*Deg2Rad)</f>
        <v>-17.704551516638141</v>
      </c>
      <c r="BK34" s="239">
        <f>$C34*COS(($D34+$E34*BK$5)*Deg2Rad)</f>
        <v>-17.704551516638141</v>
      </c>
      <c r="BL34" s="239">
        <f>$C34*COS(($D34+$E34*BL$5)*Deg2Rad)</f>
        <v>-17.704551516638141</v>
      </c>
      <c r="BM34" s="239">
        <f>$C34*COS(($D34+$E34*BM$5)*Deg2Rad)</f>
        <v>-8.0363770312448786</v>
      </c>
    </row>
    <row r="35" spans="1:65" x14ac:dyDescent="0.25">
      <c r="C35">
        <v>17</v>
      </c>
      <c r="D35">
        <v>288.79000000000002</v>
      </c>
      <c r="E35">
        <v>4562.4520000000002</v>
      </c>
      <c r="J35" s="61" t="s">
        <v>740</v>
      </c>
      <c r="K35" s="239">
        <f>$C35*COS(($D35+$E35*K$5)*Deg2Rad)</f>
        <v>16.936882022155274</v>
      </c>
      <c r="L35" s="239">
        <f>$C35*COS(($D35+$E35*L$5)*Deg2Rad)</f>
        <v>-12.396730432292303</v>
      </c>
      <c r="M35" s="239">
        <f>$C35*COS(($D35+$E35*M$5)*Deg2Rad)</f>
        <v>-15.510021800618848</v>
      </c>
      <c r="N35" s="239">
        <f>$C35*COS(($D35+$E35*N$5)*Deg2Rad)</f>
        <v>8.1467171510655945</v>
      </c>
      <c r="O35" s="239">
        <f>$C35*COS(($D35+$E35*O$5)*Deg2Rad)</f>
        <v>-4.9672498830400658</v>
      </c>
      <c r="P35" s="239">
        <f>$C35*COS(($D35+$E35*P$5)*Deg2Rad)</f>
        <v>7.0422222974174087</v>
      </c>
      <c r="Q35" s="239">
        <f>$C35*COS(($D35+$E35*Q$5)*Deg2Rad)</f>
        <v>7.0422222974174087</v>
      </c>
      <c r="R35" s="239">
        <f>$C35*COS(($D35+$E35*R$5)*Deg2Rad)</f>
        <v>-6.1342200335462413</v>
      </c>
      <c r="S35" s="239">
        <f>$C35*COS(($D35+$E35*S$5)*Deg2Rad)</f>
        <v>-6.1342200335462413</v>
      </c>
      <c r="T35" s="239">
        <f>$C35*COS(($D35+$E35*T$5)*Deg2Rad)</f>
        <v>9.4378577455292589</v>
      </c>
      <c r="U35" s="239">
        <f>$C35*COS(($D35+$E35*U$5)*Deg2Rad)</f>
        <v>11.106259269508179</v>
      </c>
      <c r="V35" s="239">
        <f>$C35*COS(($D35+$E35*V$5)*Deg2Rad)</f>
        <v>11.106259269508179</v>
      </c>
      <c r="W35" s="239">
        <f>$C35*COS(($D35+$E35*W$5)*Deg2Rad)</f>
        <v>-15.810017430510737</v>
      </c>
      <c r="X35" s="239">
        <f>$C35*COS(($D35+$E35*X$5)*Deg2Rad)</f>
        <v>2.9032837031367627</v>
      </c>
      <c r="Y35" s="239">
        <f>$C35*COS(($D35+$E35*Y$5)*Deg2Rad)</f>
        <v>14.0028795277303</v>
      </c>
      <c r="Z35" s="239">
        <f>$C35*COS(($D35+$E35*Z$5)*Deg2Rad)</f>
        <v>-11.375650468263935</v>
      </c>
      <c r="AA35" s="239">
        <f>$C35*COS(($D35+$E35*AA$5)*Deg2Rad)</f>
        <v>-11.375650468263935</v>
      </c>
      <c r="AB35" s="239">
        <f>$C35*COS(($D35+$E35*AB$5)*Deg2Rad)</f>
        <v>-16.98540293497658</v>
      </c>
      <c r="AC35" s="239">
        <f>$C35*COS(($D35+$E35*AC$5)*Deg2Rad)</f>
        <v>4.7948959266843216</v>
      </c>
      <c r="AD35" s="239">
        <f>$C35*COS(($D35+$E35*AD$5)*Deg2Rad)</f>
        <v>7.0422222974174087</v>
      </c>
      <c r="AE35" s="239">
        <f>$C35*COS(($D35+$E35*AE$5)*Deg2Rad)</f>
        <v>6.8183961036202261</v>
      </c>
      <c r="AF35" s="239">
        <f>$C35*COS(($D35+$E35*AF$5)*Deg2Rad)</f>
        <v>14.616327601403743</v>
      </c>
      <c r="AG35" s="239">
        <f>$C35*COS(($D35+$E35*AG$5)*Deg2Rad)</f>
        <v>-14.105467977654513</v>
      </c>
      <c r="AH35" s="239">
        <f>$C35*COS(($D35+$E35*AH$5)*Deg2Rad)</f>
        <v>8.1467171510655945</v>
      </c>
      <c r="AI35" s="239">
        <f>$C35*COS(($D35+$E35*AI$5)*Deg2Rad)</f>
        <v>16.999993603305338</v>
      </c>
      <c r="AJ35" s="239">
        <f>$C35*COS(($D35+$E35*AJ$5)*Deg2Rad)</f>
        <v>16.427179387460331</v>
      </c>
      <c r="AK35" s="239">
        <f>$C35*COS(($D35+$E35*AK$5)*Deg2Rad)</f>
        <v>-6.1342200335462413</v>
      </c>
      <c r="AL35" s="239">
        <f>$C35*COS(($D35+$E35*AL$5)*Deg2Rad)</f>
        <v>14.616327601403743</v>
      </c>
      <c r="AM35" s="239">
        <f>$C35*COS(($D35+$E35*AM$5)*Deg2Rad)</f>
        <v>6.8183961036202261</v>
      </c>
      <c r="AN35" s="239">
        <f>$C35*COS(($D35+$E35*AN$5)*Deg2Rad)</f>
        <v>6.8183961036202261</v>
      </c>
      <c r="AO35" s="239">
        <f>$C35*COS(($D35+$E35*AO$5)*Deg2Rad)</f>
        <v>-6.3621830730970172</v>
      </c>
      <c r="AP35" s="239">
        <f>$C35*COS(($D35+$E35*AP$5)*Deg2Rad)</f>
        <v>6.8183961036202261</v>
      </c>
      <c r="AQ35" s="239">
        <f>$C35*COS(($D35+$E35*AQ$5)*Deg2Rad)</f>
        <v>15.899338249461461</v>
      </c>
      <c r="AR35" s="239">
        <f>$C35*COS(($D35+$E35*AR$5)*Deg2Rad)</f>
        <v>1.5245973842266238</v>
      </c>
      <c r="AS35" s="239">
        <f>$C35*COS(($D35+$E35*AS$5)*Deg2Rad)</f>
        <v>-15.717428410913538</v>
      </c>
      <c r="AT35" s="239">
        <f>$C35*COS(($D35+$E35*AT$5)*Deg2Rad)</f>
        <v>5.9891245155600998</v>
      </c>
      <c r="AU35" s="239">
        <f>$C35*COS(($D35+$E35*AU$5)*Deg2Rad)</f>
        <v>8.1467171510655945</v>
      </c>
      <c r="AV35" s="239">
        <f>$C35*COS(($D35+$E35*AV$5)*Deg2Rad)</f>
        <v>-16.979000198365743</v>
      </c>
      <c r="AW35" s="239">
        <f>$C35*COS(($D35+$E35*AW$5)*Deg2Rad)</f>
        <v>16.936882022155274</v>
      </c>
      <c r="AX35" s="239">
        <f>$C35*COS(($D35+$E35*AX$5)*Deg2Rad)</f>
        <v>16.936882022155274</v>
      </c>
      <c r="AY35" s="239">
        <f>$C35*COS(($D35+$E35*AY$5)*Deg2Rad)</f>
        <v>16.936882022155274</v>
      </c>
      <c r="AZ35" s="239">
        <f>$C35*COS(($D35+$E35*AZ$5)*Deg2Rad)</f>
        <v>16.936882022155274</v>
      </c>
      <c r="BA35" s="239">
        <f>$C35*COS(($D35+$E35*BA$5)*Deg2Rad)</f>
        <v>16.936882022155274</v>
      </c>
      <c r="BB35" s="239">
        <f>$C35*COS(($D35+$E35*BB$5)*Deg2Rad)</f>
        <v>16.936882022155274</v>
      </c>
      <c r="BC35" s="239">
        <f>$C35*COS(($D35+$E35*BC$5)*Deg2Rad)</f>
        <v>16.936882022155274</v>
      </c>
      <c r="BD35" s="239">
        <f>$C35*COS(($D35+$E35*BD$5)*Deg2Rad)</f>
        <v>16.936882022155274</v>
      </c>
      <c r="BE35" s="239">
        <f>$C35*COS(($D35+$E35*BE$5)*Deg2Rad)</f>
        <v>16.936882022155274</v>
      </c>
      <c r="BF35" s="239">
        <f>$C35*COS(($D35+$E35*BF$5)*Deg2Rad)</f>
        <v>16.936882022155274</v>
      </c>
      <c r="BG35" s="239">
        <f>$C35*COS(($D35+$E35*BG$5)*Deg2Rad)</f>
        <v>16.936882022155274</v>
      </c>
      <c r="BH35" s="239">
        <f>$C35*COS(($D35+$E35*BH$5)*Deg2Rad)</f>
        <v>16.936882022155274</v>
      </c>
      <c r="BI35" s="239">
        <f>$C35*COS(($D35+$E35*BI$5)*Deg2Rad)</f>
        <v>16.936882022155274</v>
      </c>
      <c r="BJ35" s="239">
        <f>$C35*COS(($D35+$E35*BJ$5)*Deg2Rad)</f>
        <v>16.936882022155274</v>
      </c>
      <c r="BK35" s="239">
        <f>$C35*COS(($D35+$E35*BK$5)*Deg2Rad)</f>
        <v>16.936882022155274</v>
      </c>
      <c r="BL35" s="239">
        <f>$C35*COS(($D35+$E35*BL$5)*Deg2Rad)</f>
        <v>16.936882022155274</v>
      </c>
      <c r="BM35" s="239">
        <f>$C35*COS(($D35+$E35*BM$5)*Deg2Rad)</f>
        <v>14.616327601403743</v>
      </c>
    </row>
    <row r="36" spans="1:65" x14ac:dyDescent="0.25">
      <c r="C36">
        <v>16</v>
      </c>
      <c r="D36">
        <v>198.04</v>
      </c>
      <c r="E36">
        <v>62894.029000000002</v>
      </c>
      <c r="J36" s="61" t="s">
        <v>740</v>
      </c>
      <c r="K36" s="239">
        <f>$C36*COS(($D36+$E36*K$5)*Deg2Rad)</f>
        <v>-15.489362743555619</v>
      </c>
      <c r="L36" s="239">
        <f>$C36*COS(($D36+$E36*L$5)*Deg2Rad)</f>
        <v>5.4404352607949553</v>
      </c>
      <c r="M36" s="239">
        <f>$C36*COS(($D36+$E36*M$5)*Deg2Rad)</f>
        <v>-9.752294559004639</v>
      </c>
      <c r="N36" s="239">
        <f>$C36*COS(($D36+$E36*N$5)*Deg2Rad)</f>
        <v>14.34949248975532</v>
      </c>
      <c r="O36" s="239">
        <f>$C36*COS(($D36+$E36*O$5)*Deg2Rad)</f>
        <v>6.8076610529868198</v>
      </c>
      <c r="P36" s="239">
        <f>$C36*COS(($D36+$E36*P$5)*Deg2Rad)</f>
        <v>3.4103583858509934</v>
      </c>
      <c r="Q36" s="239">
        <f>$C36*COS(($D36+$E36*Q$5)*Deg2Rad)</f>
        <v>3.4103583858509934</v>
      </c>
      <c r="R36" s="239">
        <f>$C36*COS(($D36+$E36*R$5)*Deg2Rad)</f>
        <v>15.565726448979012</v>
      </c>
      <c r="S36" s="239">
        <f>$C36*COS(($D36+$E36*S$5)*Deg2Rad)</f>
        <v>15.565726448979012</v>
      </c>
      <c r="T36" s="239">
        <f>$C36*COS(($D36+$E36*T$5)*Deg2Rad)</f>
        <v>2.4943415201993502</v>
      </c>
      <c r="U36" s="239">
        <f>$C36*COS(($D36+$E36*U$5)*Deg2Rad)</f>
        <v>11.721334653779847</v>
      </c>
      <c r="V36" s="239">
        <f>$C36*COS(($D36+$E36*V$5)*Deg2Rad)</f>
        <v>11.721334653779847</v>
      </c>
      <c r="W36" s="239">
        <f>$C36*COS(($D36+$E36*W$5)*Deg2Rad)</f>
        <v>9.9401690758307009</v>
      </c>
      <c r="X36" s="239">
        <f>$C36*COS(($D36+$E36*X$5)*Deg2Rad)</f>
        <v>15.991780357953994</v>
      </c>
      <c r="Y36" s="239">
        <f>$C36*COS(($D36+$E36*Y$5)*Deg2Rad)</f>
        <v>0.2131638843542342</v>
      </c>
      <c r="Z36" s="239">
        <f>$C36*COS(($D36+$E36*Z$5)*Deg2Rad)</f>
        <v>10.948542144125829</v>
      </c>
      <c r="AA36" s="239">
        <f>$C36*COS(($D36+$E36*AA$5)*Deg2Rad)</f>
        <v>10.948542144125829</v>
      </c>
      <c r="AB36" s="239">
        <f>$C36*COS(($D36+$E36*AB$5)*Deg2Rad)</f>
        <v>11.460290510197193</v>
      </c>
      <c r="AC36" s="239">
        <f>$C36*COS(($D36+$E36*AC$5)*Deg2Rad)</f>
        <v>15.008394125141354</v>
      </c>
      <c r="AD36" s="239">
        <f>$C36*COS(($D36+$E36*AD$5)*Deg2Rad)</f>
        <v>3.4103583858509934</v>
      </c>
      <c r="AE36" s="239">
        <f>$C36*COS(($D36+$E36*AE$5)*Deg2Rad)</f>
        <v>15.245037237169605</v>
      </c>
      <c r="AF36" s="239">
        <f>$C36*COS(($D36+$E36*AF$5)*Deg2Rad)</f>
        <v>-0.44072091308906031</v>
      </c>
      <c r="AG36" s="239">
        <f>$C36*COS(($D36+$E36*AG$5)*Deg2Rad)</f>
        <v>4.5553109724185763</v>
      </c>
      <c r="AH36" s="239">
        <f>$C36*COS(($D36+$E36*AH$5)*Deg2Rad)</f>
        <v>14.34949248975532</v>
      </c>
      <c r="AI36" s="239">
        <f>$C36*COS(($D36+$E36*AI$5)*Deg2Rad)</f>
        <v>-14.717463904487277</v>
      </c>
      <c r="AJ36" s="239">
        <f>$C36*COS(($D36+$E36*AJ$5)*Deg2Rad)</f>
        <v>-15.982873363726588</v>
      </c>
      <c r="AK36" s="239">
        <f>$C36*COS(($D36+$E36*AK$5)*Deg2Rad)</f>
        <v>15.565726448979012</v>
      </c>
      <c r="AL36" s="239">
        <f>$C36*COS(($D36+$E36*AL$5)*Deg2Rad)</f>
        <v>-0.44072091308906031</v>
      </c>
      <c r="AM36" s="239">
        <f>$C36*COS(($D36+$E36*AM$5)*Deg2Rad)</f>
        <v>15.245037237169605</v>
      </c>
      <c r="AN36" s="239">
        <f>$C36*COS(($D36+$E36*AN$5)*Deg2Rad)</f>
        <v>15.245037237169605</v>
      </c>
      <c r="AO36" s="239">
        <f>$C36*COS(($D36+$E36*AO$5)*Deg2Rad)</f>
        <v>4.57054172155076</v>
      </c>
      <c r="AP36" s="239">
        <f>$C36*COS(($D36+$E36*AP$5)*Deg2Rad)</f>
        <v>15.245037237169605</v>
      </c>
      <c r="AQ36" s="239">
        <f>$C36*COS(($D36+$E36*AQ$5)*Deg2Rad)</f>
        <v>-5.1414240603674699</v>
      </c>
      <c r="AR36" s="239">
        <f>$C36*COS(($D36+$E36*AR$5)*Deg2Rad)</f>
        <v>15.706367335725918</v>
      </c>
      <c r="AS36" s="239">
        <f>$C36*COS(($D36+$E36*AS$5)*Deg2Rad)</f>
        <v>-15.416190768922668</v>
      </c>
      <c r="AT36" s="239">
        <f>$C36*COS(($D36+$E36*AT$5)*Deg2Rad)</f>
        <v>-15.63236800400216</v>
      </c>
      <c r="AU36" s="239">
        <f>$C36*COS(($D36+$E36*AU$5)*Deg2Rad)</f>
        <v>14.34949248975532</v>
      </c>
      <c r="AV36" s="239">
        <f>$C36*COS(($D36+$E36*AV$5)*Deg2Rad)</f>
        <v>-10.54907777810539</v>
      </c>
      <c r="AW36" s="239">
        <f>$C36*COS(($D36+$E36*AW$5)*Deg2Rad)</f>
        <v>-15.489362743555619</v>
      </c>
      <c r="AX36" s="239">
        <f>$C36*COS(($D36+$E36*AX$5)*Deg2Rad)</f>
        <v>-15.489362743555619</v>
      </c>
      <c r="AY36" s="239">
        <f>$C36*COS(($D36+$E36*AY$5)*Deg2Rad)</f>
        <v>-15.489362743555619</v>
      </c>
      <c r="AZ36" s="239">
        <f>$C36*COS(($D36+$E36*AZ$5)*Deg2Rad)</f>
        <v>-15.489362743555619</v>
      </c>
      <c r="BA36" s="239">
        <f>$C36*COS(($D36+$E36*BA$5)*Deg2Rad)</f>
        <v>-15.489362743555619</v>
      </c>
      <c r="BB36" s="239">
        <f>$C36*COS(($D36+$E36*BB$5)*Deg2Rad)</f>
        <v>-15.489362743555619</v>
      </c>
      <c r="BC36" s="239">
        <f>$C36*COS(($D36+$E36*BC$5)*Deg2Rad)</f>
        <v>-15.489362743555619</v>
      </c>
      <c r="BD36" s="239">
        <f>$C36*COS(($D36+$E36*BD$5)*Deg2Rad)</f>
        <v>-15.489362743555619</v>
      </c>
      <c r="BE36" s="239">
        <f>$C36*COS(($D36+$E36*BE$5)*Deg2Rad)</f>
        <v>-15.489362743555619</v>
      </c>
      <c r="BF36" s="239">
        <f>$C36*COS(($D36+$E36*BF$5)*Deg2Rad)</f>
        <v>-15.489362743555619</v>
      </c>
      <c r="BG36" s="239">
        <f>$C36*COS(($D36+$E36*BG$5)*Deg2Rad)</f>
        <v>-15.489362743555619</v>
      </c>
      <c r="BH36" s="239">
        <f>$C36*COS(($D36+$E36*BH$5)*Deg2Rad)</f>
        <v>-15.489362743555619</v>
      </c>
      <c r="BI36" s="239">
        <f>$C36*COS(($D36+$E36*BI$5)*Deg2Rad)</f>
        <v>-15.489362743555619</v>
      </c>
      <c r="BJ36" s="239">
        <f>$C36*COS(($D36+$E36*BJ$5)*Deg2Rad)</f>
        <v>-15.489362743555619</v>
      </c>
      <c r="BK36" s="239">
        <f>$C36*COS(($D36+$E36*BK$5)*Deg2Rad)</f>
        <v>-15.489362743555619</v>
      </c>
      <c r="BL36" s="239">
        <f>$C36*COS(($D36+$E36*BL$5)*Deg2Rad)</f>
        <v>-15.489362743555619</v>
      </c>
      <c r="BM36" s="239">
        <f>$C36*COS(($D36+$E36*BM$5)*Deg2Rad)</f>
        <v>-0.44072091308906031</v>
      </c>
    </row>
    <row r="37" spans="1:65" x14ac:dyDescent="0.25">
      <c r="C37">
        <v>14</v>
      </c>
      <c r="D37">
        <v>199.76</v>
      </c>
      <c r="E37">
        <v>31436.920999999998</v>
      </c>
      <c r="J37" s="61" t="s">
        <v>740</v>
      </c>
      <c r="K37" s="239">
        <f>$C37*COS(($D37+$E37*K$5)*Deg2Rad)</f>
        <v>-12.997819940115537</v>
      </c>
      <c r="L37" s="239">
        <f>$C37*COS(($D37+$E37*L$5)*Deg2Rad)</f>
        <v>4.7888327470083967</v>
      </c>
      <c r="M37" s="239">
        <f>$C37*COS(($D37+$E37*M$5)*Deg2Rad)</f>
        <v>12.667998489071334</v>
      </c>
      <c r="N37" s="239">
        <f>$C37*COS(($D37+$E37*N$5)*Deg2Rad)</f>
        <v>-0.58837987282823812</v>
      </c>
      <c r="O37" s="239">
        <f>$C37*COS(($D37+$E37*O$5)*Deg2Rad)</f>
        <v>9.5887644431397874</v>
      </c>
      <c r="P37" s="239">
        <f>$C37*COS(($D37+$E37*P$5)*Deg2Rad)</f>
        <v>-10.861091796894216</v>
      </c>
      <c r="Q37" s="239">
        <f>$C37*COS(($D37+$E37*Q$5)*Deg2Rad)</f>
        <v>-10.861091796894216</v>
      </c>
      <c r="R37" s="239">
        <f>$C37*COS(($D37+$E37*R$5)*Deg2Rad)</f>
        <v>-1.2784831430458312</v>
      </c>
      <c r="S37" s="239">
        <f>$C37*COS(($D37+$E37*S$5)*Deg2Rad)</f>
        <v>-1.2784831430458312</v>
      </c>
      <c r="T37" s="239">
        <f>$C37*COS(($D37+$E37*T$5)*Deg2Rad)</f>
        <v>-12.283226951741943</v>
      </c>
      <c r="U37" s="239">
        <f>$C37*COS(($D37+$E37*U$5)*Deg2Rad)</f>
        <v>-13.354948981776637</v>
      </c>
      <c r="V37" s="239">
        <f>$C37*COS(($D37+$E37*V$5)*Deg2Rad)</f>
        <v>-13.354948981776637</v>
      </c>
      <c r="W37" s="239">
        <f>$C37*COS(($D37+$E37*W$5)*Deg2Rad)</f>
        <v>6.1593609548884398</v>
      </c>
      <c r="X37" s="239">
        <f>$C37*COS(($D37+$E37*X$5)*Deg2Rad)</f>
        <v>10.056658048799491</v>
      </c>
      <c r="Y37" s="239">
        <f>$C37*COS(($D37+$E37*Y$5)*Deg2Rad)</f>
        <v>6.8276707898352038E-2</v>
      </c>
      <c r="Z37" s="239">
        <f>$C37*COS(($D37+$E37*Z$5)*Deg2Rad)</f>
        <v>13.146781135066471</v>
      </c>
      <c r="AA37" s="239">
        <f>$C37*COS(($D37+$E37*AA$5)*Deg2Rad)</f>
        <v>13.146781135066471</v>
      </c>
      <c r="AB37" s="239">
        <f>$C37*COS(($D37+$E37*AB$5)*Deg2Rad)</f>
        <v>5.7513843219427301</v>
      </c>
      <c r="AC37" s="239">
        <f>$C37*COS(($D37+$E37*AC$5)*Deg2Rad)</f>
        <v>-9.3605274275614114</v>
      </c>
      <c r="AD37" s="239">
        <f>$C37*COS(($D37+$E37*AD$5)*Deg2Rad)</f>
        <v>-10.861091796894216</v>
      </c>
      <c r="AE37" s="239">
        <f>$C37*COS(($D37+$E37*AE$5)*Deg2Rad)</f>
        <v>0.65708496606580535</v>
      </c>
      <c r="AF37" s="239">
        <f>$C37*COS(($D37+$E37*AF$5)*Deg2Rad)</f>
        <v>-7.5735459622916173</v>
      </c>
      <c r="AG37" s="239">
        <f>$C37*COS(($D37+$E37*AG$5)*Deg2Rad)</f>
        <v>7.0954626273976258</v>
      </c>
      <c r="AH37" s="239">
        <f>$C37*COS(($D37+$E37*AH$5)*Deg2Rad)</f>
        <v>-0.58837987282823812</v>
      </c>
      <c r="AI37" s="239">
        <f>$C37*COS(($D37+$E37*AI$5)*Deg2Rad)</f>
        <v>-12.484095757446667</v>
      </c>
      <c r="AJ37" s="239">
        <f>$C37*COS(($D37+$E37*AJ$5)*Deg2Rad)</f>
        <v>-13.713408780150926</v>
      </c>
      <c r="AK37" s="239">
        <f>$C37*COS(($D37+$E37*AK$5)*Deg2Rad)</f>
        <v>-1.2784831430458312</v>
      </c>
      <c r="AL37" s="239">
        <f>$C37*COS(($D37+$E37*AL$5)*Deg2Rad)</f>
        <v>-7.5735459622916173</v>
      </c>
      <c r="AM37" s="239">
        <f>$C37*COS(($D37+$E37*AM$5)*Deg2Rad)</f>
        <v>0.65708496606580535</v>
      </c>
      <c r="AN37" s="239">
        <f>$C37*COS(($D37+$E37*AN$5)*Deg2Rad)</f>
        <v>0.65708496606580535</v>
      </c>
      <c r="AO37" s="239">
        <f>$C37*COS(($D37+$E37*AO$5)*Deg2Rad)</f>
        <v>10.457403291291888</v>
      </c>
      <c r="AP37" s="239">
        <f>$C37*COS(($D37+$E37*AP$5)*Deg2Rad)</f>
        <v>0.65708496606580535</v>
      </c>
      <c r="AQ37" s="239">
        <f>$C37*COS(($D37+$E37*AQ$5)*Deg2Rad)</f>
        <v>-9.5385390934990877</v>
      </c>
      <c r="AR37" s="239">
        <f>$C37*COS(($D37+$E37*AR$5)*Deg2Rad)</f>
        <v>5.6028997062446875</v>
      </c>
      <c r="AS37" s="239">
        <f>$C37*COS(($D37+$E37*AS$5)*Deg2Rad)</f>
        <v>13.966493130517964</v>
      </c>
      <c r="AT37" s="239">
        <f>$C37*COS(($D37+$E37*AT$5)*Deg2Rad)</f>
        <v>-12.785334654052177</v>
      </c>
      <c r="AU37" s="239">
        <f>$C37*COS(($D37+$E37*AU$5)*Deg2Rad)</f>
        <v>-0.58837987282823812</v>
      </c>
      <c r="AV37" s="239">
        <f>$C37*COS(($D37+$E37*AV$5)*Deg2Rad)</f>
        <v>7.6537986343404452</v>
      </c>
      <c r="AW37" s="239">
        <f>$C37*COS(($D37+$E37*AW$5)*Deg2Rad)</f>
        <v>-12.997819940115537</v>
      </c>
      <c r="AX37" s="239">
        <f>$C37*COS(($D37+$E37*AX$5)*Deg2Rad)</f>
        <v>-12.997819940115537</v>
      </c>
      <c r="AY37" s="239">
        <f>$C37*COS(($D37+$E37*AY$5)*Deg2Rad)</f>
        <v>-12.997819940115537</v>
      </c>
      <c r="AZ37" s="239">
        <f>$C37*COS(($D37+$E37*AZ$5)*Deg2Rad)</f>
        <v>-12.997819940115537</v>
      </c>
      <c r="BA37" s="239">
        <f>$C37*COS(($D37+$E37*BA$5)*Deg2Rad)</f>
        <v>-12.997819940115537</v>
      </c>
      <c r="BB37" s="239">
        <f>$C37*COS(($D37+$E37*BB$5)*Deg2Rad)</f>
        <v>-12.997819940115537</v>
      </c>
      <c r="BC37" s="239">
        <f>$C37*COS(($D37+$E37*BC$5)*Deg2Rad)</f>
        <v>-12.997819940115537</v>
      </c>
      <c r="BD37" s="239">
        <f>$C37*COS(($D37+$E37*BD$5)*Deg2Rad)</f>
        <v>-12.997819940115537</v>
      </c>
      <c r="BE37" s="239">
        <f>$C37*COS(($D37+$E37*BE$5)*Deg2Rad)</f>
        <v>-12.997819940115537</v>
      </c>
      <c r="BF37" s="239">
        <f>$C37*COS(($D37+$E37*BF$5)*Deg2Rad)</f>
        <v>-12.997819940115537</v>
      </c>
      <c r="BG37" s="239">
        <f>$C37*COS(($D37+$E37*BG$5)*Deg2Rad)</f>
        <v>-12.997819940115537</v>
      </c>
      <c r="BH37" s="239">
        <f>$C37*COS(($D37+$E37*BH$5)*Deg2Rad)</f>
        <v>-12.997819940115537</v>
      </c>
      <c r="BI37" s="239">
        <f>$C37*COS(($D37+$E37*BI$5)*Deg2Rad)</f>
        <v>-12.997819940115537</v>
      </c>
      <c r="BJ37" s="239">
        <f>$C37*COS(($D37+$E37*BJ$5)*Deg2Rad)</f>
        <v>-12.997819940115537</v>
      </c>
      <c r="BK37" s="239">
        <f>$C37*COS(($D37+$E37*BK$5)*Deg2Rad)</f>
        <v>-12.997819940115537</v>
      </c>
      <c r="BL37" s="239">
        <f>$C37*COS(($D37+$E37*BL$5)*Deg2Rad)</f>
        <v>-12.997819940115537</v>
      </c>
      <c r="BM37" s="239">
        <f>$C37*COS(($D37+$E37*BM$5)*Deg2Rad)</f>
        <v>-7.5735459622916173</v>
      </c>
    </row>
    <row r="38" spans="1:65" x14ac:dyDescent="0.25">
      <c r="C38">
        <v>12</v>
      </c>
      <c r="D38">
        <v>95.39</v>
      </c>
      <c r="E38">
        <v>14577.848</v>
      </c>
      <c r="J38" s="61" t="s">
        <v>740</v>
      </c>
      <c r="K38" s="239">
        <f>$C38*COS(($D38+$E38*K$5)*Deg2Rad)</f>
        <v>11.709995649926775</v>
      </c>
      <c r="L38" s="239">
        <f>$C38*COS(($D38+$E38*L$5)*Deg2Rad)</f>
        <v>11.1650751113642</v>
      </c>
      <c r="M38" s="239">
        <f>$C38*COS(($D38+$E38*M$5)*Deg2Rad)</f>
        <v>-5.8644296553626933</v>
      </c>
      <c r="N38" s="239">
        <f>$C38*COS(($D38+$E38*N$5)*Deg2Rad)</f>
        <v>-7.1957542284187621</v>
      </c>
      <c r="O38" s="239">
        <f>$C38*COS(($D38+$E38*O$5)*Deg2Rad)</f>
        <v>11.350928094490461</v>
      </c>
      <c r="P38" s="239">
        <f>$C38*COS(($D38+$E38*P$5)*Deg2Rad)</f>
        <v>10.202695255868541</v>
      </c>
      <c r="Q38" s="239">
        <f>$C38*COS(($D38+$E38*Q$5)*Deg2Rad)</f>
        <v>10.202695255868541</v>
      </c>
      <c r="R38" s="239">
        <f>$C38*COS(($D38+$E38*R$5)*Deg2Rad)</f>
        <v>-11.988935127590178</v>
      </c>
      <c r="S38" s="239">
        <f>$C38*COS(($D38+$E38*S$5)*Deg2Rad)</f>
        <v>-11.988935127590178</v>
      </c>
      <c r="T38" s="239">
        <f>$C38*COS(($D38+$E38*T$5)*Deg2Rad)</f>
        <v>7.6007541888213765</v>
      </c>
      <c r="U38" s="239">
        <f>$C38*COS(($D38+$E38*U$5)*Deg2Rad)</f>
        <v>-8.7294272384742797</v>
      </c>
      <c r="V38" s="239">
        <f>$C38*COS(($D38+$E38*V$5)*Deg2Rad)</f>
        <v>-8.7294272384742797</v>
      </c>
      <c r="W38" s="239">
        <f>$C38*COS(($D38+$E38*W$5)*Deg2Rad)</f>
        <v>-10.396748194550481</v>
      </c>
      <c r="X38" s="239">
        <f>$C38*COS(($D38+$E38*X$5)*Deg2Rad)</f>
        <v>-4.938731289267051</v>
      </c>
      <c r="Y38" s="239">
        <f>$C38*COS(($D38+$E38*Y$5)*Deg2Rad)</f>
        <v>10.234700288378983</v>
      </c>
      <c r="Z38" s="239">
        <f>$C38*COS(($D38+$E38*Z$5)*Deg2Rad)</f>
        <v>-11.221904873954713</v>
      </c>
      <c r="AA38" s="239">
        <f>$C38*COS(($D38+$E38*AA$5)*Deg2Rad)</f>
        <v>-11.221904873954713</v>
      </c>
      <c r="AB38" s="239">
        <f>$C38*COS(($D38+$E38*AB$5)*Deg2Rad)</f>
        <v>6.8879085945274952</v>
      </c>
      <c r="AC38" s="239">
        <f>$C38*COS(($D38+$E38*AC$5)*Deg2Rad)</f>
        <v>-11.493251529783537</v>
      </c>
      <c r="AD38" s="239">
        <f>$C38*COS(($D38+$E38*AD$5)*Deg2Rad)</f>
        <v>10.202695255868541</v>
      </c>
      <c r="AE38" s="239">
        <f>$C38*COS(($D38+$E38*AE$5)*Deg2Rad)</f>
        <v>9.1056552613154764</v>
      </c>
      <c r="AF38" s="239">
        <f>$C38*COS(($D38+$E38*AF$5)*Deg2Rad)</f>
        <v>11.643065328605097</v>
      </c>
      <c r="AG38" s="239">
        <f>$C38*COS(($D38+$E38*AG$5)*Deg2Rad)</f>
        <v>5.8243453363126356</v>
      </c>
      <c r="AH38" s="239">
        <f>$C38*COS(($D38+$E38*AH$5)*Deg2Rad)</f>
        <v>-7.1957542284187621</v>
      </c>
      <c r="AI38" s="239">
        <f>$C38*COS(($D38+$E38*AI$5)*Deg2Rad)</f>
        <v>-1.8411006290030234</v>
      </c>
      <c r="AJ38" s="239">
        <f>$C38*COS(($D38+$E38*AJ$5)*Deg2Rad)</f>
        <v>-11.260829110350461</v>
      </c>
      <c r="AK38" s="239">
        <f>$C38*COS(($D38+$E38*AK$5)*Deg2Rad)</f>
        <v>-11.988935127590178</v>
      </c>
      <c r="AL38" s="239">
        <f>$C38*COS(($D38+$E38*AL$5)*Deg2Rad)</f>
        <v>11.643065328605097</v>
      </c>
      <c r="AM38" s="239">
        <f>$C38*COS(($D38+$E38*AM$5)*Deg2Rad)</f>
        <v>9.1056552613154764</v>
      </c>
      <c r="AN38" s="239">
        <f>$C38*COS(($D38+$E38*AN$5)*Deg2Rad)</f>
        <v>9.1056552613154764</v>
      </c>
      <c r="AO38" s="239">
        <f>$C38*COS(($D38+$E38*AO$5)*Deg2Rad)</f>
        <v>-3.1330021250125299</v>
      </c>
      <c r="AP38" s="239">
        <f>$C38*COS(($D38+$E38*AP$5)*Deg2Rad)</f>
        <v>9.1056552613154764</v>
      </c>
      <c r="AQ38" s="239">
        <f>$C38*COS(($D38+$E38*AQ$5)*Deg2Rad)</f>
        <v>-11.924829128179594</v>
      </c>
      <c r="AR38" s="239">
        <f>$C38*COS(($D38+$E38*AR$5)*Deg2Rad)</f>
        <v>-6.7595745637360558</v>
      </c>
      <c r="AS38" s="239">
        <f>$C38*COS(($D38+$E38*AS$5)*Deg2Rad)</f>
        <v>-3.9246753219086221</v>
      </c>
      <c r="AT38" s="239">
        <f>$C38*COS(($D38+$E38*AT$5)*Deg2Rad)</f>
        <v>-7.4432679587861701</v>
      </c>
      <c r="AU38" s="239">
        <f>$C38*COS(($D38+$E38*AU$5)*Deg2Rad)</f>
        <v>-7.1957542284187621</v>
      </c>
      <c r="AV38" s="239">
        <f>$C38*COS(($D38+$E38*AV$5)*Deg2Rad)</f>
        <v>9.4353441029953942</v>
      </c>
      <c r="AW38" s="239">
        <f>$C38*COS(($D38+$E38*AW$5)*Deg2Rad)</f>
        <v>11.709995649926775</v>
      </c>
      <c r="AX38" s="239">
        <f>$C38*COS(($D38+$E38*AX$5)*Deg2Rad)</f>
        <v>11.709995649926775</v>
      </c>
      <c r="AY38" s="239">
        <f>$C38*COS(($D38+$E38*AY$5)*Deg2Rad)</f>
        <v>11.709995649926775</v>
      </c>
      <c r="AZ38" s="239">
        <f>$C38*COS(($D38+$E38*AZ$5)*Deg2Rad)</f>
        <v>11.709995649926775</v>
      </c>
      <c r="BA38" s="239">
        <f>$C38*COS(($D38+$E38*BA$5)*Deg2Rad)</f>
        <v>11.709995649926775</v>
      </c>
      <c r="BB38" s="239">
        <f>$C38*COS(($D38+$E38*BB$5)*Deg2Rad)</f>
        <v>11.709995649926775</v>
      </c>
      <c r="BC38" s="239">
        <f>$C38*COS(($D38+$E38*BC$5)*Deg2Rad)</f>
        <v>11.709995649926775</v>
      </c>
      <c r="BD38" s="239">
        <f>$C38*COS(($D38+$E38*BD$5)*Deg2Rad)</f>
        <v>11.709995649926775</v>
      </c>
      <c r="BE38" s="239">
        <f>$C38*COS(($D38+$E38*BE$5)*Deg2Rad)</f>
        <v>11.709995649926775</v>
      </c>
      <c r="BF38" s="239">
        <f>$C38*COS(($D38+$E38*BF$5)*Deg2Rad)</f>
        <v>11.709995649926775</v>
      </c>
      <c r="BG38" s="239">
        <f>$C38*COS(($D38+$E38*BG$5)*Deg2Rad)</f>
        <v>11.709995649926775</v>
      </c>
      <c r="BH38" s="239">
        <f>$C38*COS(($D38+$E38*BH$5)*Deg2Rad)</f>
        <v>11.709995649926775</v>
      </c>
      <c r="BI38" s="239">
        <f>$C38*COS(($D38+$E38*BI$5)*Deg2Rad)</f>
        <v>11.709995649926775</v>
      </c>
      <c r="BJ38" s="239">
        <f>$C38*COS(($D38+$E38*BJ$5)*Deg2Rad)</f>
        <v>11.709995649926775</v>
      </c>
      <c r="BK38" s="239">
        <f>$C38*COS(($D38+$E38*BK$5)*Deg2Rad)</f>
        <v>11.709995649926775</v>
      </c>
      <c r="BL38" s="239">
        <f>$C38*COS(($D38+$E38*BL$5)*Deg2Rad)</f>
        <v>11.709995649926775</v>
      </c>
      <c r="BM38" s="239">
        <f>$C38*COS(($D38+$E38*BM$5)*Deg2Rad)</f>
        <v>11.643065328605097</v>
      </c>
    </row>
    <row r="39" spans="1:65" x14ac:dyDescent="0.25">
      <c r="C39">
        <v>12</v>
      </c>
      <c r="D39">
        <v>287.11</v>
      </c>
      <c r="E39">
        <v>31931.756000000001</v>
      </c>
      <c r="J39" s="61" t="s">
        <v>740</v>
      </c>
      <c r="K39" s="239">
        <f>$C39*COS(($D39+$E39*K$5)*Deg2Rad)</f>
        <v>-2.5349038269738924</v>
      </c>
      <c r="L39" s="239">
        <f>$C39*COS(($D39+$E39*L$5)*Deg2Rad)</f>
        <v>6.9924046738678385</v>
      </c>
      <c r="M39" s="239">
        <f>$C39*COS(($D39+$E39*M$5)*Deg2Rad)</f>
        <v>-9.8164220929932515</v>
      </c>
      <c r="N39" s="239">
        <f>$C39*COS(($D39+$E39*N$5)*Deg2Rad)</f>
        <v>11.97090018524864</v>
      </c>
      <c r="O39" s="239">
        <f>$C39*COS(($D39+$E39*O$5)*Deg2Rad)</f>
        <v>9.6215425888035533</v>
      </c>
      <c r="P39" s="239">
        <f>$C39*COS(($D39+$E39*P$5)*Deg2Rad)</f>
        <v>-11.589341684148394</v>
      </c>
      <c r="Q39" s="239">
        <f>$C39*COS(($D39+$E39*Q$5)*Deg2Rad)</f>
        <v>-11.589341684148394</v>
      </c>
      <c r="R39" s="239">
        <f>$C39*COS(($D39+$E39*R$5)*Deg2Rad)</f>
        <v>-6.7585587417146797</v>
      </c>
      <c r="S39" s="239">
        <f>$C39*COS(($D39+$E39*S$5)*Deg2Rad)</f>
        <v>-6.7585587417146797</v>
      </c>
      <c r="T39" s="239">
        <f>$C39*COS(($D39+$E39*T$5)*Deg2Rad)</f>
        <v>-3.0896736169185175</v>
      </c>
      <c r="U39" s="239">
        <f>$C39*COS(($D39+$E39*U$5)*Deg2Rad)</f>
        <v>3.7760991844293827</v>
      </c>
      <c r="V39" s="239">
        <f>$C39*COS(($D39+$E39*V$5)*Deg2Rad)</f>
        <v>3.7760991844293827</v>
      </c>
      <c r="W39" s="239">
        <f>$C39*COS(($D39+$E39*W$5)*Deg2Rad)</f>
        <v>-11.087104970782331</v>
      </c>
      <c r="X39" s="239">
        <f>$C39*COS(($D39+$E39*X$5)*Deg2Rad)</f>
        <v>11.218689891237595</v>
      </c>
      <c r="Y39" s="239">
        <f>$C39*COS(($D39+$E39*Y$5)*Deg2Rad)</f>
        <v>5.7298044060840514</v>
      </c>
      <c r="Z39" s="239">
        <f>$C39*COS(($D39+$E39*Z$5)*Deg2Rad)</f>
        <v>10.980258859041429</v>
      </c>
      <c r="AA39" s="239">
        <f>$C39*COS(($D39+$E39*AA$5)*Deg2Rad)</f>
        <v>10.980258859041429</v>
      </c>
      <c r="AB39" s="239">
        <f>$C39*COS(($D39+$E39*AB$5)*Deg2Rad)</f>
        <v>5.1697945093188009</v>
      </c>
      <c r="AC39" s="239">
        <f>$C39*COS(($D39+$E39*AC$5)*Deg2Rad)</f>
        <v>-8.6515502674092772</v>
      </c>
      <c r="AD39" s="239">
        <f>$C39*COS(($D39+$E39*AD$5)*Deg2Rad)</f>
        <v>-11.589341684148394</v>
      </c>
      <c r="AE39" s="239">
        <f>$C39*COS(($D39+$E39*AE$5)*Deg2Rad)</f>
        <v>9.3941492518424354</v>
      </c>
      <c r="AF39" s="239">
        <f>$C39*COS(($D39+$E39*AF$5)*Deg2Rad)</f>
        <v>-10.192250596704199</v>
      </c>
      <c r="AG39" s="239">
        <f>$C39*COS(($D39+$E39*AG$5)*Deg2Rad)</f>
        <v>11.940907919792727</v>
      </c>
      <c r="AH39" s="239">
        <f>$C39*COS(($D39+$E39*AH$5)*Deg2Rad)</f>
        <v>11.97090018524864</v>
      </c>
      <c r="AI39" s="239">
        <f>$C39*COS(($D39+$E39*AI$5)*Deg2Rad)</f>
        <v>4.551917561300467</v>
      </c>
      <c r="AJ39" s="239">
        <f>$C39*COS(($D39+$E39*AJ$5)*Deg2Rad)</f>
        <v>-11.857758143301156</v>
      </c>
      <c r="AK39" s="239">
        <f>$C39*COS(($D39+$E39*AK$5)*Deg2Rad)</f>
        <v>-6.7585587417146797</v>
      </c>
      <c r="AL39" s="239">
        <f>$C39*COS(($D39+$E39*AL$5)*Deg2Rad)</f>
        <v>-10.192250596704199</v>
      </c>
      <c r="AM39" s="239">
        <f>$C39*COS(($D39+$E39*AM$5)*Deg2Rad)</f>
        <v>9.3941492518424354</v>
      </c>
      <c r="AN39" s="239">
        <f>$C39*COS(($D39+$E39*AN$5)*Deg2Rad)</f>
        <v>9.3941492518424354</v>
      </c>
      <c r="AO39" s="239">
        <f>$C39*COS(($D39+$E39*AO$5)*Deg2Rad)</f>
        <v>11.991066475806957</v>
      </c>
      <c r="AP39" s="239">
        <f>$C39*COS(($D39+$E39*AP$5)*Deg2Rad)</f>
        <v>9.3941492518424354</v>
      </c>
      <c r="AQ39" s="239">
        <f>$C39*COS(($D39+$E39*AQ$5)*Deg2Rad)</f>
        <v>2.2553166468769881</v>
      </c>
      <c r="AR39" s="239">
        <f>$C39*COS(($D39+$E39*AR$5)*Deg2Rad)</f>
        <v>-11.170531999225462</v>
      </c>
      <c r="AS39" s="239">
        <f>$C39*COS(($D39+$E39*AS$5)*Deg2Rad)</f>
        <v>8.7905018687548591</v>
      </c>
      <c r="AT39" s="239">
        <f>$C39*COS(($D39+$E39*AT$5)*Deg2Rad)</f>
        <v>-0.90142076284541917</v>
      </c>
      <c r="AU39" s="239">
        <f>$C39*COS(($D39+$E39*AU$5)*Deg2Rad)</f>
        <v>11.97090018524864</v>
      </c>
      <c r="AV39" s="239">
        <f>$C39*COS(($D39+$E39*AV$5)*Deg2Rad)</f>
        <v>10.761063534402673</v>
      </c>
      <c r="AW39" s="239">
        <f>$C39*COS(($D39+$E39*AW$5)*Deg2Rad)</f>
        <v>-2.5349038269738924</v>
      </c>
      <c r="AX39" s="239">
        <f>$C39*COS(($D39+$E39*AX$5)*Deg2Rad)</f>
        <v>-2.5349038269738924</v>
      </c>
      <c r="AY39" s="239">
        <f>$C39*COS(($D39+$E39*AY$5)*Deg2Rad)</f>
        <v>-2.5349038269738924</v>
      </c>
      <c r="AZ39" s="239">
        <f>$C39*COS(($D39+$E39*AZ$5)*Deg2Rad)</f>
        <v>-2.5349038269738924</v>
      </c>
      <c r="BA39" s="239">
        <f>$C39*COS(($D39+$E39*BA$5)*Deg2Rad)</f>
        <v>-2.5349038269738924</v>
      </c>
      <c r="BB39" s="239">
        <f>$C39*COS(($D39+$E39*BB$5)*Deg2Rad)</f>
        <v>-2.5349038269738924</v>
      </c>
      <c r="BC39" s="239">
        <f>$C39*COS(($D39+$E39*BC$5)*Deg2Rad)</f>
        <v>-2.5349038269738924</v>
      </c>
      <c r="BD39" s="239">
        <f>$C39*COS(($D39+$E39*BD$5)*Deg2Rad)</f>
        <v>-2.5349038269738924</v>
      </c>
      <c r="BE39" s="239">
        <f>$C39*COS(($D39+$E39*BE$5)*Deg2Rad)</f>
        <v>-2.5349038269738924</v>
      </c>
      <c r="BF39" s="239">
        <f>$C39*COS(($D39+$E39*BF$5)*Deg2Rad)</f>
        <v>-2.5349038269738924</v>
      </c>
      <c r="BG39" s="239">
        <f>$C39*COS(($D39+$E39*BG$5)*Deg2Rad)</f>
        <v>-2.5349038269738924</v>
      </c>
      <c r="BH39" s="239">
        <f>$C39*COS(($D39+$E39*BH$5)*Deg2Rad)</f>
        <v>-2.5349038269738924</v>
      </c>
      <c r="BI39" s="239">
        <f>$C39*COS(($D39+$E39*BI$5)*Deg2Rad)</f>
        <v>-2.5349038269738924</v>
      </c>
      <c r="BJ39" s="239">
        <f>$C39*COS(($D39+$E39*BJ$5)*Deg2Rad)</f>
        <v>-2.5349038269738924</v>
      </c>
      <c r="BK39" s="239">
        <f>$C39*COS(($D39+$E39*BK$5)*Deg2Rad)</f>
        <v>-2.5349038269738924</v>
      </c>
      <c r="BL39" s="239">
        <f>$C39*COS(($D39+$E39*BL$5)*Deg2Rad)</f>
        <v>-2.5349038269738924</v>
      </c>
      <c r="BM39" s="239">
        <f>$C39*COS(($D39+$E39*BM$5)*Deg2Rad)</f>
        <v>-10.192250596704199</v>
      </c>
    </row>
    <row r="40" spans="1:65" x14ac:dyDescent="0.25">
      <c r="C40">
        <v>12</v>
      </c>
      <c r="D40">
        <v>320.81</v>
      </c>
      <c r="E40">
        <v>34777.258999999998</v>
      </c>
      <c r="J40" s="61" t="s">
        <v>740</v>
      </c>
      <c r="K40" s="239">
        <f>$C40*COS(($D40+$E40*K$5)*Deg2Rad)</f>
        <v>-9.2948736326924042</v>
      </c>
      <c r="L40" s="239">
        <f>$C40*COS(($D40+$E40*L$5)*Deg2Rad)</f>
        <v>-11.130931658288372</v>
      </c>
      <c r="M40" s="239">
        <f>$C40*COS(($D40+$E40*M$5)*Deg2Rad)</f>
        <v>0.25047241628379119</v>
      </c>
      <c r="N40" s="239">
        <f>$C40*COS(($D40+$E40*N$5)*Deg2Rad)</f>
        <v>9.7267902089631839</v>
      </c>
      <c r="O40" s="239">
        <f>$C40*COS(($D40+$E40*O$5)*Deg2Rad)</f>
        <v>8.0165753243665403</v>
      </c>
      <c r="P40" s="239">
        <f>$C40*COS(($D40+$E40*P$5)*Deg2Rad)</f>
        <v>-11.596541033500628</v>
      </c>
      <c r="Q40" s="239">
        <f>$C40*COS(($D40+$E40*Q$5)*Deg2Rad)</f>
        <v>-11.596541033500628</v>
      </c>
      <c r="R40" s="239">
        <f>$C40*COS(($D40+$E40*R$5)*Deg2Rad)</f>
        <v>-11.987023457931455</v>
      </c>
      <c r="S40" s="239">
        <f>$C40*COS(($D40+$E40*S$5)*Deg2Rad)</f>
        <v>-11.987023457931455</v>
      </c>
      <c r="T40" s="239">
        <f>$C40*COS(($D40+$E40*T$5)*Deg2Rad)</f>
        <v>-11.999145758043131</v>
      </c>
      <c r="U40" s="239">
        <f>$C40*COS(($D40+$E40*U$5)*Deg2Rad)</f>
        <v>-4.1583547389285798</v>
      </c>
      <c r="V40" s="239">
        <f>$C40*COS(($D40+$E40*V$5)*Deg2Rad)</f>
        <v>-4.1583547389285798</v>
      </c>
      <c r="W40" s="239">
        <f>$C40*COS(($D40+$E40*W$5)*Deg2Rad)</f>
        <v>-8.5084151739474674</v>
      </c>
      <c r="X40" s="239">
        <f>$C40*COS(($D40+$E40*X$5)*Deg2Rad)</f>
        <v>-6.3482374327920393E-2</v>
      </c>
      <c r="Y40" s="239">
        <f>$C40*COS(($D40+$E40*Y$5)*Deg2Rad)</f>
        <v>2.4809675440842538</v>
      </c>
      <c r="Z40" s="239">
        <f>$C40*COS(($D40+$E40*Z$5)*Deg2Rad)</f>
        <v>11.249983120617411</v>
      </c>
      <c r="AA40" s="239">
        <f>$C40*COS(($D40+$E40*AA$5)*Deg2Rad)</f>
        <v>11.249983120617411</v>
      </c>
      <c r="AB40" s="239">
        <f>$C40*COS(($D40+$E40*AB$5)*Deg2Rad)</f>
        <v>10.109498817071236</v>
      </c>
      <c r="AC40" s="239">
        <f>$C40*COS(($D40+$E40*AC$5)*Deg2Rad)</f>
        <v>2.5438564734979239</v>
      </c>
      <c r="AD40" s="239">
        <f>$C40*COS(($D40+$E40*AD$5)*Deg2Rad)</f>
        <v>-11.596541033500628</v>
      </c>
      <c r="AE40" s="239">
        <f>$C40*COS(($D40+$E40*AE$5)*Deg2Rad)</f>
        <v>-8.2945428216346535</v>
      </c>
      <c r="AF40" s="239">
        <f>$C40*COS(($D40+$E40*AF$5)*Deg2Rad)</f>
        <v>8.8113308183389396</v>
      </c>
      <c r="AG40" s="239">
        <f>$C40*COS(($D40+$E40*AG$5)*Deg2Rad)</f>
        <v>-9.5172665614950649</v>
      </c>
      <c r="AH40" s="239">
        <f>$C40*COS(($D40+$E40*AH$5)*Deg2Rad)</f>
        <v>9.7267902089631839</v>
      </c>
      <c r="AI40" s="239">
        <f>$C40*COS(($D40+$E40*AI$5)*Deg2Rad)</f>
        <v>-6.2442982772180358</v>
      </c>
      <c r="AJ40" s="239">
        <f>$C40*COS(($D40+$E40*AJ$5)*Deg2Rad)</f>
        <v>6.8848958166582754</v>
      </c>
      <c r="AK40" s="239">
        <f>$C40*COS(($D40+$E40*AK$5)*Deg2Rad)</f>
        <v>-11.987023457931455</v>
      </c>
      <c r="AL40" s="239">
        <f>$C40*COS(($D40+$E40*AL$5)*Deg2Rad)</f>
        <v>8.8113308183389396</v>
      </c>
      <c r="AM40" s="239">
        <f>$C40*COS(($D40+$E40*AM$5)*Deg2Rad)</f>
        <v>-8.2945428216346535</v>
      </c>
      <c r="AN40" s="239">
        <f>$C40*COS(($D40+$E40*AN$5)*Deg2Rad)</f>
        <v>-8.2945428216346535</v>
      </c>
      <c r="AO40" s="239">
        <f>$C40*COS(($D40+$E40*AO$5)*Deg2Rad)</f>
        <v>-9.9438563814346086</v>
      </c>
      <c r="AP40" s="239">
        <f>$C40*COS(($D40+$E40*AP$5)*Deg2Rad)</f>
        <v>-8.2945428216346535</v>
      </c>
      <c r="AQ40" s="239">
        <f>$C40*COS(($D40+$E40*AQ$5)*Deg2Rad)</f>
        <v>-6.2684552214855405</v>
      </c>
      <c r="AR40" s="239">
        <f>$C40*COS(($D40+$E40*AR$5)*Deg2Rad)</f>
        <v>-2.6096417015962494</v>
      </c>
      <c r="AS40" s="239">
        <f>$C40*COS(($D40+$E40*AS$5)*Deg2Rad)</f>
        <v>-11.141476925745573</v>
      </c>
      <c r="AT40" s="239">
        <f>$C40*COS(($D40+$E40*AT$5)*Deg2Rad)</f>
        <v>10.904493225043502</v>
      </c>
      <c r="AU40" s="239">
        <f>$C40*COS(($D40+$E40*AU$5)*Deg2Rad)</f>
        <v>9.7267902089631839</v>
      </c>
      <c r="AV40" s="239">
        <f>$C40*COS(($D40+$E40*AV$5)*Deg2Rad)</f>
        <v>11.684137747858344</v>
      </c>
      <c r="AW40" s="239">
        <f>$C40*COS(($D40+$E40*AW$5)*Deg2Rad)</f>
        <v>-9.2948736326924042</v>
      </c>
      <c r="AX40" s="239">
        <f>$C40*COS(($D40+$E40*AX$5)*Deg2Rad)</f>
        <v>-9.2948736326924042</v>
      </c>
      <c r="AY40" s="239">
        <f>$C40*COS(($D40+$E40*AY$5)*Deg2Rad)</f>
        <v>-9.2948736326924042</v>
      </c>
      <c r="AZ40" s="239">
        <f>$C40*COS(($D40+$E40*AZ$5)*Deg2Rad)</f>
        <v>-9.2948736326924042</v>
      </c>
      <c r="BA40" s="239">
        <f>$C40*COS(($D40+$E40*BA$5)*Deg2Rad)</f>
        <v>-9.2948736326924042</v>
      </c>
      <c r="BB40" s="239">
        <f>$C40*COS(($D40+$E40*BB$5)*Deg2Rad)</f>
        <v>-9.2948736326924042</v>
      </c>
      <c r="BC40" s="239">
        <f>$C40*COS(($D40+$E40*BC$5)*Deg2Rad)</f>
        <v>-9.2948736326924042</v>
      </c>
      <c r="BD40" s="239">
        <f>$C40*COS(($D40+$E40*BD$5)*Deg2Rad)</f>
        <v>-9.2948736326924042</v>
      </c>
      <c r="BE40" s="239">
        <f>$C40*COS(($D40+$E40*BE$5)*Deg2Rad)</f>
        <v>-9.2948736326924042</v>
      </c>
      <c r="BF40" s="239">
        <f>$C40*COS(($D40+$E40*BF$5)*Deg2Rad)</f>
        <v>-9.2948736326924042</v>
      </c>
      <c r="BG40" s="239">
        <f>$C40*COS(($D40+$E40*BG$5)*Deg2Rad)</f>
        <v>-9.2948736326924042</v>
      </c>
      <c r="BH40" s="239">
        <f>$C40*COS(($D40+$E40*BH$5)*Deg2Rad)</f>
        <v>-9.2948736326924042</v>
      </c>
      <c r="BI40" s="239">
        <f>$C40*COS(($D40+$E40*BI$5)*Deg2Rad)</f>
        <v>-9.2948736326924042</v>
      </c>
      <c r="BJ40" s="239">
        <f>$C40*COS(($D40+$E40*BJ$5)*Deg2Rad)</f>
        <v>-9.2948736326924042</v>
      </c>
      <c r="BK40" s="239">
        <f>$C40*COS(($D40+$E40*BK$5)*Deg2Rad)</f>
        <v>-9.2948736326924042</v>
      </c>
      <c r="BL40" s="239">
        <f>$C40*COS(($D40+$E40*BL$5)*Deg2Rad)</f>
        <v>-9.2948736326924042</v>
      </c>
      <c r="BM40" s="239">
        <f>$C40*COS(($D40+$E40*BM$5)*Deg2Rad)</f>
        <v>8.8113308183389396</v>
      </c>
    </row>
    <row r="41" spans="1:65" x14ac:dyDescent="0.25">
      <c r="C41">
        <v>9</v>
      </c>
      <c r="D41">
        <v>227.73</v>
      </c>
      <c r="E41">
        <v>1222.114</v>
      </c>
      <c r="J41" s="61" t="s">
        <v>740</v>
      </c>
      <c r="K41" s="239">
        <f>$C41*COS(($D41+$E41*K$5)*Deg2Rad)</f>
        <v>-5.2866773344993678</v>
      </c>
      <c r="L41" s="239">
        <f>$C41*COS(($D41+$E41*L$5)*Deg2Rad)</f>
        <v>3.82221733354092</v>
      </c>
      <c r="M41" s="239">
        <f>$C41*COS(($D41+$E41*M$5)*Deg2Rad)</f>
        <v>8.5518450265021659</v>
      </c>
      <c r="N41" s="239">
        <f>$C41*COS(($D41+$E41*N$5)*Deg2Rad)</f>
        <v>-5.7408150253298835</v>
      </c>
      <c r="O41" s="239">
        <f>$C41*COS(($D41+$E41*O$5)*Deg2Rad)</f>
        <v>-7.0779480731324309</v>
      </c>
      <c r="P41" s="239">
        <f>$C41*COS(($D41+$E41*P$5)*Deg2Rad)</f>
        <v>2.8564200238231567</v>
      </c>
      <c r="Q41" s="239">
        <f>$C41*COS(($D41+$E41*Q$5)*Deg2Rad)</f>
        <v>2.8564200238231567</v>
      </c>
      <c r="R41" s="239">
        <f>$C41*COS(($D41+$E41*R$5)*Deg2Rad)</f>
        <v>0.98505875478872462</v>
      </c>
      <c r="S41" s="239">
        <f>$C41*COS(($D41+$E41*S$5)*Deg2Rad)</f>
        <v>0.98505875478872462</v>
      </c>
      <c r="T41" s="239">
        <f>$C41*COS(($D41+$E41*T$5)*Deg2Rad)</f>
        <v>0.27037447282954263</v>
      </c>
      <c r="U41" s="239">
        <f>$C41*COS(($D41+$E41*U$5)*Deg2Rad)</f>
        <v>8.3438728254669758</v>
      </c>
      <c r="V41" s="239">
        <f>$C41*COS(($D41+$E41*V$5)*Deg2Rad)</f>
        <v>8.3438728254669758</v>
      </c>
      <c r="W41" s="239">
        <f>$C41*COS(($D41+$E41*W$5)*Deg2Rad)</f>
        <v>4.8382891124513705</v>
      </c>
      <c r="X41" s="239">
        <f>$C41*COS(($D41+$E41*X$5)*Deg2Rad)</f>
        <v>-8.12751326472738</v>
      </c>
      <c r="Y41" s="239">
        <f>$C41*COS(($D41+$E41*Y$5)*Deg2Rad)</f>
        <v>-7.1250423603983437</v>
      </c>
      <c r="Z41" s="239">
        <f>$C41*COS(($D41+$E41*Z$5)*Deg2Rad)</f>
        <v>2.7408004448952918</v>
      </c>
      <c r="AA41" s="239">
        <f>$C41*COS(($D41+$E41*AA$5)*Deg2Rad)</f>
        <v>2.7408004448952918</v>
      </c>
      <c r="AB41" s="239">
        <f>$C41*COS(($D41+$E41*AB$5)*Deg2Rad)</f>
        <v>0.86405344271983753</v>
      </c>
      <c r="AC41" s="239">
        <f>$C41*COS(($D41+$E41*AC$5)*Deg2Rad)</f>
        <v>2.1599667198249555</v>
      </c>
      <c r="AD41" s="239">
        <f>$C41*COS(($D41+$E41*AD$5)*Deg2Rad)</f>
        <v>2.8564200238231567</v>
      </c>
      <c r="AE41" s="239">
        <f>$C41*COS(($D41+$E41*AE$5)*Deg2Rad)</f>
        <v>-6.0918688902372953</v>
      </c>
      <c r="AF41" s="239">
        <f>$C41*COS(($D41+$E41*AF$5)*Deg2Rad)</f>
        <v>5.6987988566150172</v>
      </c>
      <c r="AG41" s="239">
        <f>$C41*COS(($D41+$E41*AG$5)*Deg2Rad)</f>
        <v>6.012142912640555</v>
      </c>
      <c r="AH41" s="239">
        <f>$C41*COS(($D41+$E41*AH$5)*Deg2Rad)</f>
        <v>-5.7408150253298835</v>
      </c>
      <c r="AI41" s="239">
        <f>$C41*COS(($D41+$E41*AI$5)*Deg2Rad)</f>
        <v>7.9312669937491416</v>
      </c>
      <c r="AJ41" s="239">
        <f>$C41*COS(($D41+$E41*AJ$5)*Deg2Rad)</f>
        <v>7.0442052358136902</v>
      </c>
      <c r="AK41" s="239">
        <f>$C41*COS(($D41+$E41*AK$5)*Deg2Rad)</f>
        <v>0.98505875478872462</v>
      </c>
      <c r="AL41" s="239">
        <f>$C41*COS(($D41+$E41*AL$5)*Deg2Rad)</f>
        <v>5.6987988566150172</v>
      </c>
      <c r="AM41" s="239">
        <f>$C41*COS(($D41+$E41*AM$5)*Deg2Rad)</f>
        <v>-6.0918688902372953</v>
      </c>
      <c r="AN41" s="239">
        <f>$C41*COS(($D41+$E41*AN$5)*Deg2Rad)</f>
        <v>-6.0918688902372953</v>
      </c>
      <c r="AO41" s="239">
        <f>$C41*COS(($D41+$E41*AO$5)*Deg2Rad)</f>
        <v>-4.5514566424815204</v>
      </c>
      <c r="AP41" s="239">
        <f>$C41*COS(($D41+$E41*AP$5)*Deg2Rad)</f>
        <v>-6.0918688902372953</v>
      </c>
      <c r="AQ41" s="239">
        <f>$C41*COS(($D41+$E41*AQ$5)*Deg2Rad)</f>
        <v>-7.3561830152538636</v>
      </c>
      <c r="AR41" s="239">
        <f>$C41*COS(($D41+$E41*AR$5)*Deg2Rad)</f>
        <v>-8.7389317750335263</v>
      </c>
      <c r="AS41" s="239">
        <f>$C41*COS(($D41+$E41*AS$5)*Deg2Rad)</f>
        <v>-2.8047614533665071</v>
      </c>
      <c r="AT41" s="239">
        <f>$C41*COS(($D41+$E41*AT$5)*Deg2Rad)</f>
        <v>5.7840325488854116</v>
      </c>
      <c r="AU41" s="239">
        <f>$C41*COS(($D41+$E41*AU$5)*Deg2Rad)</f>
        <v>-5.7408150253298835</v>
      </c>
      <c r="AV41" s="239">
        <f>$C41*COS(($D41+$E41*AV$5)*Deg2Rad)</f>
        <v>1.6904204445534736</v>
      </c>
      <c r="AW41" s="239">
        <f>$C41*COS(($D41+$E41*AW$5)*Deg2Rad)</f>
        <v>-5.2866773344993678</v>
      </c>
      <c r="AX41" s="239">
        <f>$C41*COS(($D41+$E41*AX$5)*Deg2Rad)</f>
        <v>-5.2866773344993678</v>
      </c>
      <c r="AY41" s="239">
        <f>$C41*COS(($D41+$E41*AY$5)*Deg2Rad)</f>
        <v>-5.2866773344993678</v>
      </c>
      <c r="AZ41" s="239">
        <f>$C41*COS(($D41+$E41*AZ$5)*Deg2Rad)</f>
        <v>-5.2866773344993678</v>
      </c>
      <c r="BA41" s="239">
        <f>$C41*COS(($D41+$E41*BA$5)*Deg2Rad)</f>
        <v>-5.2866773344993678</v>
      </c>
      <c r="BB41" s="239">
        <f>$C41*COS(($D41+$E41*BB$5)*Deg2Rad)</f>
        <v>-5.2866773344993678</v>
      </c>
      <c r="BC41" s="239">
        <f>$C41*COS(($D41+$E41*BC$5)*Deg2Rad)</f>
        <v>-5.2866773344993678</v>
      </c>
      <c r="BD41" s="239">
        <f>$C41*COS(($D41+$E41*BD$5)*Deg2Rad)</f>
        <v>-5.2866773344993678</v>
      </c>
      <c r="BE41" s="239">
        <f>$C41*COS(($D41+$E41*BE$5)*Deg2Rad)</f>
        <v>-5.2866773344993678</v>
      </c>
      <c r="BF41" s="239">
        <f>$C41*COS(($D41+$E41*BF$5)*Deg2Rad)</f>
        <v>-5.2866773344993678</v>
      </c>
      <c r="BG41" s="239">
        <f>$C41*COS(($D41+$E41*BG$5)*Deg2Rad)</f>
        <v>-5.2866773344993678</v>
      </c>
      <c r="BH41" s="239">
        <f>$C41*COS(($D41+$E41*BH$5)*Deg2Rad)</f>
        <v>-5.2866773344993678</v>
      </c>
      <c r="BI41" s="239">
        <f>$C41*COS(($D41+$E41*BI$5)*Deg2Rad)</f>
        <v>-5.2866773344993678</v>
      </c>
      <c r="BJ41" s="239">
        <f>$C41*COS(($D41+$E41*BJ$5)*Deg2Rad)</f>
        <v>-5.2866773344993678</v>
      </c>
      <c r="BK41" s="239">
        <f>$C41*COS(($D41+$E41*BK$5)*Deg2Rad)</f>
        <v>-5.2866773344993678</v>
      </c>
      <c r="BL41" s="239">
        <f>$C41*COS(($D41+$E41*BL$5)*Deg2Rad)</f>
        <v>-5.2866773344993678</v>
      </c>
      <c r="BM41" s="239">
        <f>$C41*COS(($D41+$E41*BM$5)*Deg2Rad)</f>
        <v>5.6987988566150172</v>
      </c>
    </row>
    <row r="42" spans="1:65" x14ac:dyDescent="0.25">
      <c r="C42" s="26">
        <v>8</v>
      </c>
      <c r="D42" s="26">
        <v>15.45</v>
      </c>
      <c r="E42" s="26">
        <v>16859.074000000001</v>
      </c>
      <c r="F42" s="26"/>
      <c r="G42" s="26"/>
      <c r="H42" s="26"/>
      <c r="I42" s="26"/>
      <c r="J42" s="247" t="s">
        <v>740</v>
      </c>
      <c r="K42" s="239">
        <f>$C42*COS(($D42+$E42*K$5)*Deg2Rad)</f>
        <v>-4.6470360807563136</v>
      </c>
      <c r="L42" s="239">
        <f>$C42*COS(($D42+$E42*L$5)*Deg2Rad)</f>
        <v>7.9919137618272851</v>
      </c>
      <c r="M42" s="239">
        <f>$C42*COS(($D42+$E42*M$5)*Deg2Rad)</f>
        <v>-7.9890652196225247</v>
      </c>
      <c r="N42" s="239">
        <f>$C42*COS(($D42+$E42*N$5)*Deg2Rad)</f>
        <v>4.944331051783176</v>
      </c>
      <c r="O42" s="239">
        <f>$C42*COS(($D42+$E42*O$5)*Deg2Rad)</f>
        <v>-3.602092458673074</v>
      </c>
      <c r="P42" s="239">
        <f>$C42*COS(($D42+$E42*P$5)*Deg2Rad)</f>
        <v>7.5082865736879594</v>
      </c>
      <c r="Q42" s="239">
        <f>$C42*COS(($D42+$E42*Q$5)*Deg2Rad)</f>
        <v>7.5082865736879594</v>
      </c>
      <c r="R42" s="239">
        <f>$C42*COS(($D42+$E42*R$5)*Deg2Rad)</f>
        <v>-7.9062513027467531</v>
      </c>
      <c r="S42" s="239">
        <f>$C42*COS(($D42+$E42*S$5)*Deg2Rad)</f>
        <v>-7.9062513027467531</v>
      </c>
      <c r="T42" s="239">
        <f>$C42*COS(($D42+$E42*T$5)*Deg2Rad)</f>
        <v>-3.1393373474930062</v>
      </c>
      <c r="U42" s="239">
        <f>$C42*COS(($D42+$E42*U$5)*Deg2Rad)</f>
        <v>3.6247613989554157</v>
      </c>
      <c r="V42" s="239">
        <f>$C42*COS(($D42+$E42*V$5)*Deg2Rad)</f>
        <v>3.6247613989554157</v>
      </c>
      <c r="W42" s="239">
        <f>$C42*COS(($D42+$E42*W$5)*Deg2Rad)</f>
        <v>-7.9704641025527705</v>
      </c>
      <c r="X42" s="239">
        <f>$C42*COS(($D42+$E42*X$5)*Deg2Rad)</f>
        <v>7.5767281190540432</v>
      </c>
      <c r="Y42" s="239">
        <f>$C42*COS(($D42+$E42*Y$5)*Deg2Rad)</f>
        <v>-6.9188154814401415</v>
      </c>
      <c r="Z42" s="239">
        <f>$C42*COS(($D42+$E42*Z$5)*Deg2Rad)</f>
        <v>-5.7276885762926694E-2</v>
      </c>
      <c r="AA42" s="239">
        <f>$C42*COS(($D42+$E42*AA$5)*Deg2Rad)</f>
        <v>-5.7276885762926694E-2</v>
      </c>
      <c r="AB42" s="239">
        <f>$C42*COS(($D42+$E42*AB$5)*Deg2Rad)</f>
        <v>1.6391343182517353</v>
      </c>
      <c r="AC42" s="239">
        <f>$C42*COS(($D42+$E42*AC$5)*Deg2Rad)</f>
        <v>7.2948617680137691</v>
      </c>
      <c r="AD42" s="239">
        <f>$C42*COS(($D42+$E42*AD$5)*Deg2Rad)</f>
        <v>7.5082865736879594</v>
      </c>
      <c r="AE42" s="239">
        <f>$C42*COS(($D42+$E42*AE$5)*Deg2Rad)</f>
        <v>-6.3999072128759931</v>
      </c>
      <c r="AF42" s="239">
        <f>$C42*COS(($D42+$E42*AF$5)*Deg2Rad)</f>
        <v>-5.5893909911446045</v>
      </c>
      <c r="AG42" s="239">
        <f>$C42*COS(($D42+$E42*AG$5)*Deg2Rad)</f>
        <v>-4.6846939837626889E-2</v>
      </c>
      <c r="AH42" s="239">
        <f>$C42*COS(($D42+$E42*AH$5)*Deg2Rad)</f>
        <v>4.944331051783176</v>
      </c>
      <c r="AI42" s="239">
        <f>$C42*COS(($D42+$E42*AI$5)*Deg2Rad)</f>
        <v>-6.4046227501664168</v>
      </c>
      <c r="AJ42" s="239">
        <f>$C42*COS(($D42+$E42*AJ$5)*Deg2Rad)</f>
        <v>4.3463245453228314</v>
      </c>
      <c r="AK42" s="239">
        <f>$C42*COS(($D42+$E42*AK$5)*Deg2Rad)</f>
        <v>-7.9062513027467531</v>
      </c>
      <c r="AL42" s="239">
        <f>$C42*COS(($D42+$E42*AL$5)*Deg2Rad)</f>
        <v>-5.5893909911446045</v>
      </c>
      <c r="AM42" s="239">
        <f>$C42*COS(($D42+$E42*AM$5)*Deg2Rad)</f>
        <v>-6.3999072128759931</v>
      </c>
      <c r="AN42" s="239">
        <f>$C42*COS(($D42+$E42*AN$5)*Deg2Rad)</f>
        <v>-6.3999072128759931</v>
      </c>
      <c r="AO42" s="239">
        <f>$C42*COS(($D42+$E42*AO$5)*Deg2Rad)</f>
        <v>7.2231914896299747</v>
      </c>
      <c r="AP42" s="239">
        <f>$C42*COS(($D42+$E42*AP$5)*Deg2Rad)</f>
        <v>-6.3999072128759931</v>
      </c>
      <c r="AQ42" s="239">
        <f>$C42*COS(($D42+$E42*AQ$5)*Deg2Rad)</f>
        <v>5.3235329898542263</v>
      </c>
      <c r="AR42" s="239">
        <f>$C42*COS(($D42+$E42*AR$5)*Deg2Rad)</f>
        <v>6.8539911816236829</v>
      </c>
      <c r="AS42" s="239">
        <f>$C42*COS(($D42+$E42*AS$5)*Deg2Rad)</f>
        <v>-7.7608283169409473</v>
      </c>
      <c r="AT42" s="239">
        <f>$C42*COS(($D42+$E42*AT$5)*Deg2Rad)</f>
        <v>3.8401897325995824</v>
      </c>
      <c r="AU42" s="239">
        <f>$C42*COS(($D42+$E42*AU$5)*Deg2Rad)</f>
        <v>4.944331051783176</v>
      </c>
      <c r="AV42" s="239">
        <f>$C42*COS(($D42+$E42*AV$5)*Deg2Rad)</f>
        <v>7.9549996418259212</v>
      </c>
      <c r="AW42" s="239">
        <f>$C42*COS(($D42+$E42*AW$5)*Deg2Rad)</f>
        <v>-4.6470360807563136</v>
      </c>
      <c r="AX42" s="239">
        <f>$C42*COS(($D42+$E42*AX$5)*Deg2Rad)</f>
        <v>-4.6470360807563136</v>
      </c>
      <c r="AY42" s="239">
        <f>$C42*COS(($D42+$E42*AY$5)*Deg2Rad)</f>
        <v>-4.6470360807563136</v>
      </c>
      <c r="AZ42" s="239">
        <f>$C42*COS(($D42+$E42*AZ$5)*Deg2Rad)</f>
        <v>-4.6470360807563136</v>
      </c>
      <c r="BA42" s="239">
        <f>$C42*COS(($D42+$E42*BA$5)*Deg2Rad)</f>
        <v>-4.6470360807563136</v>
      </c>
      <c r="BB42" s="239">
        <f>$C42*COS(($D42+$E42*BB$5)*Deg2Rad)</f>
        <v>-4.6470360807563136</v>
      </c>
      <c r="BC42" s="239">
        <f>$C42*COS(($D42+$E42*BC$5)*Deg2Rad)</f>
        <v>-4.6470360807563136</v>
      </c>
      <c r="BD42" s="239">
        <f>$C42*COS(($D42+$E42*BD$5)*Deg2Rad)</f>
        <v>-4.6470360807563136</v>
      </c>
      <c r="BE42" s="239">
        <f>$C42*COS(($D42+$E42*BE$5)*Deg2Rad)</f>
        <v>-4.6470360807563136</v>
      </c>
      <c r="BF42" s="239">
        <f>$C42*COS(($D42+$E42*BF$5)*Deg2Rad)</f>
        <v>-4.6470360807563136</v>
      </c>
      <c r="BG42" s="239">
        <f>$C42*COS(($D42+$E42*BG$5)*Deg2Rad)</f>
        <v>-4.6470360807563136</v>
      </c>
      <c r="BH42" s="239">
        <f>$C42*COS(($D42+$E42*BH$5)*Deg2Rad)</f>
        <v>-4.6470360807563136</v>
      </c>
      <c r="BI42" s="239">
        <f>$C42*COS(($D42+$E42*BI$5)*Deg2Rad)</f>
        <v>-4.6470360807563136</v>
      </c>
      <c r="BJ42" s="239">
        <f>$C42*COS(($D42+$E42*BJ$5)*Deg2Rad)</f>
        <v>-4.6470360807563136</v>
      </c>
      <c r="BK42" s="239">
        <f>$C42*COS(($D42+$E42*BK$5)*Deg2Rad)</f>
        <v>-4.6470360807563136</v>
      </c>
      <c r="BL42" s="239">
        <f>$C42*COS(($D42+$E42*BL$5)*Deg2Rad)</f>
        <v>-4.6470360807563136</v>
      </c>
      <c r="BM42" s="239">
        <f>$C42*COS(($D42+$E42*BM$5)*Deg2Rad)</f>
        <v>-5.5893909911446045</v>
      </c>
    </row>
    <row r="44" spans="1:65" x14ac:dyDescent="0.25">
      <c r="A44" t="s">
        <v>751</v>
      </c>
      <c r="B44">
        <v>178</v>
      </c>
      <c r="C44">
        <v>1721233.25401</v>
      </c>
      <c r="D44">
        <v>365241.72561999998</v>
      </c>
      <c r="E44">
        <v>5.323E-2</v>
      </c>
      <c r="F44">
        <v>9.0699999999999999E-3</v>
      </c>
      <c r="G44">
        <v>2.5000000000000001E-4</v>
      </c>
      <c r="H44" s="17" t="s">
        <v>727</v>
      </c>
      <c r="I44" t="s">
        <v>730</v>
      </c>
      <c r="J44" s="20" t="s">
        <v>731</v>
      </c>
      <c r="K44" s="246">
        <f>$C44+$D44*K$4+$E44*K$4^2+$F44*K$4^3+$G44*K$4^4</f>
        <v>1707354.0685128069</v>
      </c>
      <c r="L44" s="246">
        <f t="shared" ref="L44:BM45" si="3">$C44+$D44*L$4+$E44*L$4^2+$F44*L$4^3+$G44*L$4^4</f>
        <v>1705527.859906042</v>
      </c>
      <c r="M44" s="246">
        <f t="shared" si="3"/>
        <v>1842858.7548820747</v>
      </c>
      <c r="N44" s="246">
        <f t="shared" si="3"/>
        <v>1721233.25401</v>
      </c>
      <c r="O44" s="246">
        <f t="shared" si="3"/>
        <v>1720868.0122844332</v>
      </c>
      <c r="P44" s="246">
        <f t="shared" si="3"/>
        <v>1716485.1115859158</v>
      </c>
      <c r="Q44" s="246">
        <f t="shared" si="3"/>
        <v>1716485.1115859158</v>
      </c>
      <c r="R44" s="246">
        <f t="shared" si="3"/>
        <v>1716850.3533102095</v>
      </c>
      <c r="S44" s="246">
        <f t="shared" si="3"/>
        <v>1716850.3533102095</v>
      </c>
      <c r="T44" s="246">
        <f t="shared" si="3"/>
        <v>1684709.0819712549</v>
      </c>
      <c r="U44" s="246">
        <f t="shared" si="3"/>
        <v>1575136.5717047199</v>
      </c>
      <c r="V44" s="246">
        <f t="shared" si="3"/>
        <v>1575136.5717047199</v>
      </c>
      <c r="W44" s="246">
        <f t="shared" si="3"/>
        <v>2026940.6210863597</v>
      </c>
      <c r="X44" s="246">
        <f t="shared" si="3"/>
        <v>1676308.5225472359</v>
      </c>
      <c r="Y44" s="246">
        <f t="shared" si="3"/>
        <v>1676673.764260221</v>
      </c>
      <c r="Z44" s="246">
        <f t="shared" si="3"/>
        <v>1355991.5728000002</v>
      </c>
      <c r="AA44" s="246">
        <f t="shared" si="3"/>
        <v>1355991.5728000002</v>
      </c>
      <c r="AB44" s="246">
        <f t="shared" si="3"/>
        <v>1355626.3311546578</v>
      </c>
      <c r="AC44" s="246">
        <f t="shared" si="3"/>
        <v>214.59908808177161</v>
      </c>
      <c r="AD44" s="246">
        <f t="shared" si="3"/>
        <v>1716485.1115859158</v>
      </c>
      <c r="AE44" s="246">
        <f t="shared" si="3"/>
        <v>1718311.3202084422</v>
      </c>
      <c r="AF44" s="246">
        <f t="shared" si="3"/>
        <v>1712832.6943487884</v>
      </c>
      <c r="AG44" s="246">
        <f t="shared" si="3"/>
        <v>1737303.8900411066</v>
      </c>
      <c r="AH44" s="246">
        <f t="shared" si="3"/>
        <v>1721233.25401</v>
      </c>
      <c r="AI44" s="246">
        <f t="shared" si="3"/>
        <v>1704432.134743233</v>
      </c>
      <c r="AJ44" s="246">
        <f t="shared" si="3"/>
        <v>1713197.9360720268</v>
      </c>
      <c r="AK44" s="246">
        <f t="shared" si="3"/>
        <v>1716850.3533102095</v>
      </c>
      <c r="AL44" s="246">
        <f t="shared" si="3"/>
        <v>1712832.6943487884</v>
      </c>
      <c r="AM44" s="246">
        <f t="shared" si="3"/>
        <v>1718311.3202084422</v>
      </c>
      <c r="AN44" s="246">
        <f t="shared" si="3"/>
        <v>1718311.3202084422</v>
      </c>
      <c r="AO44" s="246">
        <f t="shared" si="3"/>
        <v>1717946.078483725</v>
      </c>
      <c r="AP44" s="246">
        <f t="shared" si="3"/>
        <v>1718311.3202084422</v>
      </c>
      <c r="AQ44" s="246">
        <f t="shared" si="3"/>
        <v>1718676.5619332651</v>
      </c>
      <c r="AR44" s="246">
        <f t="shared" si="3"/>
        <v>1654759.2616559458</v>
      </c>
      <c r="AS44" s="246">
        <f t="shared" si="3"/>
        <v>1717580.8367591139</v>
      </c>
      <c r="AT44" s="246">
        <f t="shared" si="3"/>
        <v>1948413.6301595166</v>
      </c>
      <c r="AU44" s="246">
        <f t="shared" si="3"/>
        <v>1721233.25401</v>
      </c>
      <c r="AV44" s="246">
        <f t="shared" si="3"/>
        <v>1721598.4957356735</v>
      </c>
      <c r="AW44" s="246">
        <f t="shared" si="3"/>
        <v>1707354.0685128069</v>
      </c>
      <c r="AX44" s="246">
        <f t="shared" si="3"/>
        <v>1707354.0685128069</v>
      </c>
      <c r="AY44" s="246">
        <f t="shared" si="3"/>
        <v>1707354.0685128069</v>
      </c>
      <c r="AZ44" s="246">
        <f t="shared" si="3"/>
        <v>1707354.0685128069</v>
      </c>
      <c r="BA44" s="246">
        <f t="shared" si="3"/>
        <v>1707354.0685128069</v>
      </c>
      <c r="BB44" s="246">
        <f t="shared" si="3"/>
        <v>1707354.0685128069</v>
      </c>
      <c r="BC44" s="246">
        <f t="shared" si="3"/>
        <v>1707354.0685128069</v>
      </c>
      <c r="BD44" s="246">
        <f t="shared" si="3"/>
        <v>1707354.0685128069</v>
      </c>
      <c r="BE44" s="246">
        <f t="shared" si="3"/>
        <v>1707354.0685128069</v>
      </c>
      <c r="BF44" s="246">
        <f t="shared" si="3"/>
        <v>1707354.0685128069</v>
      </c>
      <c r="BG44" s="246">
        <f t="shared" si="3"/>
        <v>1707354.0685128069</v>
      </c>
      <c r="BH44" s="246">
        <f t="shared" si="3"/>
        <v>1707354.0685128069</v>
      </c>
      <c r="BI44" s="246">
        <f t="shared" si="3"/>
        <v>1707354.0685128069</v>
      </c>
      <c r="BJ44" s="246">
        <f t="shared" si="3"/>
        <v>1707354.0685128069</v>
      </c>
      <c r="BK44" s="246">
        <f t="shared" si="3"/>
        <v>1707354.0685128069</v>
      </c>
      <c r="BL44" s="246">
        <f t="shared" si="3"/>
        <v>1707354.0685128069</v>
      </c>
      <c r="BM44" s="246">
        <f t="shared" si="3"/>
        <v>1712832.6943487884</v>
      </c>
    </row>
    <row r="45" spans="1:65" x14ac:dyDescent="0.25">
      <c r="A45" t="s">
        <v>752</v>
      </c>
      <c r="B45">
        <v>178</v>
      </c>
      <c r="C45">
        <v>2451716.5676699998</v>
      </c>
      <c r="D45">
        <v>365241.62602999998</v>
      </c>
      <c r="E45">
        <v>3.2499999999999999E-3</v>
      </c>
      <c r="F45">
        <v>8.8800000000000007E-3</v>
      </c>
      <c r="G45">
        <v>2.9999999999999997E-4</v>
      </c>
      <c r="H45" s="17" t="s">
        <v>727</v>
      </c>
      <c r="I45" t="s">
        <v>730</v>
      </c>
      <c r="J45" s="20" t="s">
        <v>731</v>
      </c>
      <c r="K45" s="246">
        <f>$C45+$D45*K$4+$E45*K$4^2+$F45*K$4^3+$G45*K$4^4</f>
        <v>2437837.3858850659</v>
      </c>
      <c r="L45" s="246">
        <f t="shared" si="3"/>
        <v>2436011.1777560143</v>
      </c>
      <c r="M45" s="246">
        <f t="shared" si="3"/>
        <v>2573342.0298299715</v>
      </c>
      <c r="N45" s="246">
        <f t="shared" si="3"/>
        <v>2451716.5676699998</v>
      </c>
      <c r="O45" s="246">
        <f t="shared" si="3"/>
        <v>2451351.3260439732</v>
      </c>
      <c r="P45" s="246">
        <f t="shared" si="3"/>
        <v>2446968.4265321395</v>
      </c>
      <c r="Q45" s="246">
        <f t="shared" si="3"/>
        <v>2446968.4265321395</v>
      </c>
      <c r="R45" s="246">
        <f t="shared" si="3"/>
        <v>2447333.6681580925</v>
      </c>
      <c r="S45" s="246">
        <f t="shared" si="3"/>
        <v>2447333.6681580925</v>
      </c>
      <c r="T45" s="246">
        <f t="shared" si="3"/>
        <v>2415192.4050906491</v>
      </c>
      <c r="U45" s="246">
        <f t="shared" si="3"/>
        <v>2305619.9172173599</v>
      </c>
      <c r="V45" s="246">
        <f t="shared" si="3"/>
        <v>2305619.9172173599</v>
      </c>
      <c r="W45" s="246">
        <f t="shared" si="3"/>
        <v>2757423.8162882198</v>
      </c>
      <c r="X45" s="246">
        <f t="shared" si="3"/>
        <v>2406791.8477010229</v>
      </c>
      <c r="Y45" s="246">
        <f t="shared" si="3"/>
        <v>2407157.0893266546</v>
      </c>
      <c r="Z45" s="246">
        <f t="shared" si="3"/>
        <v>2086474.9363099998</v>
      </c>
      <c r="AA45" s="246">
        <f t="shared" si="3"/>
        <v>2086474.9363099998</v>
      </c>
      <c r="AB45" s="246">
        <f t="shared" si="3"/>
        <v>2086109.6946650082</v>
      </c>
      <c r="AC45" s="246">
        <f t="shared" si="3"/>
        <v>730697.31683940801</v>
      </c>
      <c r="AD45" s="246">
        <f t="shared" si="3"/>
        <v>2446968.4265321395</v>
      </c>
      <c r="AE45" s="246">
        <f t="shared" si="3"/>
        <v>2448794.6346619632</v>
      </c>
      <c r="AF45" s="246">
        <f t="shared" si="3"/>
        <v>2443316.0102729211</v>
      </c>
      <c r="AG45" s="246">
        <f t="shared" si="3"/>
        <v>2467787.1992223691</v>
      </c>
      <c r="AH45" s="246">
        <f t="shared" si="3"/>
        <v>2451716.5676699998</v>
      </c>
      <c r="AI45" s="246">
        <f t="shared" si="3"/>
        <v>2434915.452878634</v>
      </c>
      <c r="AJ45" s="246">
        <f t="shared" si="3"/>
        <v>2443681.2518988182</v>
      </c>
      <c r="AK45" s="246">
        <f t="shared" si="3"/>
        <v>2447333.6681580925</v>
      </c>
      <c r="AL45" s="246">
        <f t="shared" si="3"/>
        <v>2443316.0102729211</v>
      </c>
      <c r="AM45" s="246">
        <f t="shared" si="3"/>
        <v>2448794.6346619632</v>
      </c>
      <c r="AN45" s="246">
        <f t="shared" si="3"/>
        <v>2448794.6346619632</v>
      </c>
      <c r="AO45" s="246">
        <f t="shared" si="3"/>
        <v>2448429.3930359865</v>
      </c>
      <c r="AP45" s="246">
        <f t="shared" si="3"/>
        <v>2448794.6346619632</v>
      </c>
      <c r="AQ45" s="246">
        <f t="shared" si="3"/>
        <v>2449159.876287946</v>
      </c>
      <c r="AR45" s="246">
        <f t="shared" si="3"/>
        <v>2385242.5917869881</v>
      </c>
      <c r="AS45" s="246">
        <f t="shared" si="3"/>
        <v>2448064.1514100158</v>
      </c>
      <c r="AT45" s="246">
        <f t="shared" si="3"/>
        <v>2678896.8624998364</v>
      </c>
      <c r="AU45" s="246">
        <f t="shared" si="3"/>
        <v>2451716.5676699998</v>
      </c>
      <c r="AV45" s="246">
        <f t="shared" si="3"/>
        <v>2452081.8092960329</v>
      </c>
      <c r="AW45" s="246">
        <f t="shared" si="3"/>
        <v>2437837.3858850659</v>
      </c>
      <c r="AX45" s="246">
        <f t="shared" si="3"/>
        <v>2437837.3858850659</v>
      </c>
      <c r="AY45" s="246">
        <f t="shared" si="3"/>
        <v>2437837.3858850659</v>
      </c>
      <c r="AZ45" s="246">
        <f t="shared" si="3"/>
        <v>2437837.3858850659</v>
      </c>
      <c r="BA45" s="246">
        <f t="shared" si="3"/>
        <v>2437837.3858850659</v>
      </c>
      <c r="BB45" s="246">
        <f t="shared" si="3"/>
        <v>2437837.3858850659</v>
      </c>
      <c r="BC45" s="246">
        <f t="shared" si="3"/>
        <v>2437837.3858850659</v>
      </c>
      <c r="BD45" s="246">
        <f t="shared" si="3"/>
        <v>2437837.3858850659</v>
      </c>
      <c r="BE45" s="246">
        <f t="shared" si="3"/>
        <v>2437837.3858850659</v>
      </c>
      <c r="BF45" s="246">
        <f t="shared" si="3"/>
        <v>2437837.3858850659</v>
      </c>
      <c r="BG45" s="246">
        <f t="shared" si="3"/>
        <v>2437837.3858850659</v>
      </c>
      <c r="BH45" s="246">
        <f t="shared" si="3"/>
        <v>2437837.3858850659</v>
      </c>
      <c r="BI45" s="246">
        <f t="shared" si="3"/>
        <v>2437837.3858850659</v>
      </c>
      <c r="BJ45" s="246">
        <f t="shared" si="3"/>
        <v>2437837.3858850659</v>
      </c>
      <c r="BK45" s="246">
        <f t="shared" si="3"/>
        <v>2437837.3858850659</v>
      </c>
      <c r="BL45" s="246">
        <f t="shared" si="3"/>
        <v>2437837.3858850659</v>
      </c>
      <c r="BM45" s="246">
        <f t="shared" si="3"/>
        <v>2443316.0102729211</v>
      </c>
    </row>
    <row r="46" spans="1:65" x14ac:dyDescent="0.25">
      <c r="I46" s="61" t="s">
        <v>746</v>
      </c>
      <c r="J46" s="230" t="s">
        <v>741</v>
      </c>
      <c r="K46">
        <f>SUM(K47:K70)</f>
        <v>635.35711697287763</v>
      </c>
      <c r="L46">
        <f t="shared" ref="L46:BM46" si="4">SUM(L47:L70)</f>
        <v>359.2843100993378</v>
      </c>
      <c r="M46">
        <f t="shared" si="4"/>
        <v>91.781358507015199</v>
      </c>
      <c r="N46">
        <f t="shared" si="4"/>
        <v>762.69803667585461</v>
      </c>
      <c r="O46">
        <f t="shared" si="4"/>
        <v>48.709799525148291</v>
      </c>
      <c r="P46">
        <f t="shared" si="4"/>
        <v>-163.68936686852646</v>
      </c>
      <c r="Q46">
        <f t="shared" si="4"/>
        <v>-163.68936686852646</v>
      </c>
      <c r="R46">
        <f t="shared" si="4"/>
        <v>-321.67293694602131</v>
      </c>
      <c r="S46">
        <f t="shared" si="4"/>
        <v>-321.67293694602131</v>
      </c>
      <c r="T46">
        <f t="shared" si="4"/>
        <v>-221.77165012097043</v>
      </c>
      <c r="U46">
        <f t="shared" si="4"/>
        <v>-633.75478665467972</v>
      </c>
      <c r="V46">
        <f t="shared" si="4"/>
        <v>-633.75478665467972</v>
      </c>
      <c r="W46">
        <f t="shared" si="4"/>
        <v>-804.73685869027668</v>
      </c>
      <c r="X46">
        <f t="shared" si="4"/>
        <v>502.77237981553964</v>
      </c>
      <c r="Y46">
        <f t="shared" si="4"/>
        <v>170.08889881749715</v>
      </c>
      <c r="Z46">
        <f t="shared" si="4"/>
        <v>79.989010930694306</v>
      </c>
      <c r="AA46">
        <f t="shared" si="4"/>
        <v>79.989010930694306</v>
      </c>
      <c r="AB46">
        <f t="shared" si="4"/>
        <v>-495.34109278859</v>
      </c>
      <c r="AC46">
        <f t="shared" si="4"/>
        <v>-169.19876737331563</v>
      </c>
      <c r="AD46">
        <f t="shared" si="4"/>
        <v>-163.68936686852646</v>
      </c>
      <c r="AE46">
        <f t="shared" si="4"/>
        <v>94.255795887179417</v>
      </c>
      <c r="AF46">
        <f t="shared" si="4"/>
        <v>-2.632172164312915</v>
      </c>
      <c r="AG46">
        <f t="shared" si="4"/>
        <v>339.99862537727</v>
      </c>
      <c r="AH46">
        <f t="shared" si="4"/>
        <v>762.69803667585461</v>
      </c>
      <c r="AI46">
        <f t="shared" si="4"/>
        <v>181.67982707941471</v>
      </c>
      <c r="AJ46">
        <f t="shared" si="4"/>
        <v>547.30427524748939</v>
      </c>
      <c r="AK46">
        <f t="shared" si="4"/>
        <v>-321.67293694602131</v>
      </c>
      <c r="AL46">
        <f t="shared" si="4"/>
        <v>-2.632172164312915</v>
      </c>
      <c r="AM46">
        <f t="shared" si="4"/>
        <v>94.255795887179417</v>
      </c>
      <c r="AN46">
        <f t="shared" si="4"/>
        <v>94.255795887179417</v>
      </c>
      <c r="AO46">
        <f t="shared" si="4"/>
        <v>-428.25065989787709</v>
      </c>
      <c r="AP46">
        <f t="shared" si="4"/>
        <v>94.255795887179417</v>
      </c>
      <c r="AQ46">
        <f t="shared" si="4"/>
        <v>-49.241415377652288</v>
      </c>
      <c r="AR46">
        <f t="shared" si="4"/>
        <v>734.8834678569126</v>
      </c>
      <c r="AS46">
        <f t="shared" si="4"/>
        <v>-296.55304533702304</v>
      </c>
      <c r="AT46">
        <f t="shared" si="4"/>
        <v>456.78105297781883</v>
      </c>
      <c r="AU46">
        <f t="shared" si="4"/>
        <v>762.69803667585461</v>
      </c>
      <c r="AV46">
        <f t="shared" si="4"/>
        <v>-259.1538887160782</v>
      </c>
      <c r="AW46">
        <f t="shared" si="4"/>
        <v>635.35711697287763</v>
      </c>
      <c r="AX46">
        <f t="shared" si="4"/>
        <v>635.35711697287763</v>
      </c>
      <c r="AY46">
        <f t="shared" si="4"/>
        <v>635.35711697287763</v>
      </c>
      <c r="AZ46">
        <f t="shared" si="4"/>
        <v>635.35711697287763</v>
      </c>
      <c r="BA46">
        <f t="shared" si="4"/>
        <v>635.35711697287763</v>
      </c>
      <c r="BB46">
        <f t="shared" si="4"/>
        <v>635.35711697287763</v>
      </c>
      <c r="BC46">
        <f t="shared" si="4"/>
        <v>635.35711697287763</v>
      </c>
      <c r="BD46">
        <f t="shared" si="4"/>
        <v>635.35711697287763</v>
      </c>
      <c r="BE46">
        <f t="shared" si="4"/>
        <v>635.35711697287763</v>
      </c>
      <c r="BF46">
        <f t="shared" si="4"/>
        <v>635.35711697287763</v>
      </c>
      <c r="BG46">
        <f t="shared" si="4"/>
        <v>635.35711697287763</v>
      </c>
      <c r="BH46">
        <f t="shared" si="4"/>
        <v>635.35711697287763</v>
      </c>
      <c r="BI46">
        <f t="shared" si="4"/>
        <v>635.35711697287763</v>
      </c>
      <c r="BJ46">
        <f t="shared" si="4"/>
        <v>635.35711697287763</v>
      </c>
      <c r="BK46">
        <f t="shared" si="4"/>
        <v>635.35711697287763</v>
      </c>
      <c r="BL46">
        <f t="shared" si="4"/>
        <v>635.35711697287763</v>
      </c>
      <c r="BM46">
        <f t="shared" si="4"/>
        <v>-2.632172164312915</v>
      </c>
    </row>
    <row r="47" spans="1:65" x14ac:dyDescent="0.25">
      <c r="A47" t="s">
        <v>753</v>
      </c>
      <c r="B47">
        <v>179</v>
      </c>
      <c r="C47">
        <v>485</v>
      </c>
      <c r="D47">
        <v>324.95999999999998</v>
      </c>
      <c r="E47">
        <v>1934.136</v>
      </c>
      <c r="J47" s="61" t="s">
        <v>740</v>
      </c>
      <c r="K47" s="239">
        <f>$C47*COS(($D47+$E47*K$6)*Deg2Rad)</f>
        <v>366.535297493705</v>
      </c>
      <c r="L47" s="239">
        <f>$C47*COS(($D47+$E47*L$6)*Deg2Rad)</f>
        <v>-358.2322190978972</v>
      </c>
      <c r="M47" s="239">
        <f>$C47*COS(($D47+$E47*M$6)*Deg2Rad)</f>
        <v>-329.13170540077306</v>
      </c>
      <c r="N47" s="239">
        <f>$C47*COS(($D47+$E47*N$6)*Deg2Rad)</f>
        <v>436.08252768379663</v>
      </c>
      <c r="O47" s="239">
        <f>$C47*COS(($D47+$E47*O$6)*Deg2Rad)</f>
        <v>341.17191869494496</v>
      </c>
      <c r="P47" s="239">
        <f>$C47*COS(($D47+$E47*P$6)*Deg2Rad)</f>
        <v>62.354742657931396</v>
      </c>
      <c r="Q47" s="239">
        <f>$C47*COS(($D47+$E47*Q$6)*Deg2Rad)</f>
        <v>62.354742657931396</v>
      </c>
      <c r="R47" s="239">
        <f>$C47*COS(($D47+$E47*R$6)*Deg2Rad)</f>
        <v>-100.45753930307269</v>
      </c>
      <c r="S47" s="239">
        <f>$C47*COS(($D47+$E47*S$6)*Deg2Rad)</f>
        <v>-100.45753930307269</v>
      </c>
      <c r="T47" s="239">
        <f>$C47*COS(($D47+$E47*T$6)*Deg2Rad)</f>
        <v>-455.88540288335889</v>
      </c>
      <c r="U47" s="239">
        <f>$C47*COS(($D47+$E47*U$6)*Deg2Rad)</f>
        <v>-448.65769998786061</v>
      </c>
      <c r="V47" s="239">
        <f>$C47*COS(($D47+$E47*V$6)*Deg2Rad)</f>
        <v>-448.65769998786061</v>
      </c>
      <c r="W47" s="239">
        <f>$C47*COS(($D47+$E47*W$6)*Deg2Rad)</f>
        <v>-457.35773591004278</v>
      </c>
      <c r="X47" s="239">
        <f>$C47*COS(($D47+$E47*X$6)*Deg2Rad)</f>
        <v>332.47040027469495</v>
      </c>
      <c r="Y47" s="239">
        <f>$C47*COS(($D47+$E47*Y$6)*Deg2Rad)</f>
        <v>430.65407286011578</v>
      </c>
      <c r="Z47" s="239">
        <f>$C47*COS(($D47+$E47*Z$6)*Deg2Rad)</f>
        <v>10.912538804651643</v>
      </c>
      <c r="AA47" s="239">
        <f>$C47*COS(($D47+$E47*AA$6)*Deg2Rad)</f>
        <v>10.912538804651643</v>
      </c>
      <c r="AB47" s="239">
        <f>$C47*COS(($D47+$E47*AB$6)*Deg2Rad)</f>
        <v>-150.28898541463838</v>
      </c>
      <c r="AC47" s="239">
        <f>$C47*COS(($D47+$E47*AC$6)*Deg2Rad)</f>
        <v>-226.22677476313709</v>
      </c>
      <c r="AD47" s="239">
        <f>$C47*COS(($D47+$E47*AD$6)*Deg2Rad)</f>
        <v>62.354742657931396</v>
      </c>
      <c r="AE47" s="239">
        <f>$C47*COS(($D47+$E47*AE$6)*Deg2Rad)</f>
        <v>-484.96562371606058</v>
      </c>
      <c r="AF47" s="239">
        <f>$C47*COS(($D47+$E47*AF$6)*Deg2Rad)</f>
        <v>-172.19465495185133</v>
      </c>
      <c r="AG47" s="239">
        <f>$C47*COS(($D47+$E47*AG$6)*Deg2Rad)</f>
        <v>-125.89907809997</v>
      </c>
      <c r="AH47" s="239">
        <f>$C47*COS(($D47+$E47*AH$6)*Deg2Rad)</f>
        <v>436.08252768379663</v>
      </c>
      <c r="AI47" s="239">
        <f>$C47*COS(($D47+$E47*AI$6)*Deg2Rad)</f>
        <v>-467.04950161897011</v>
      </c>
      <c r="AJ47" s="239">
        <f>$C47*COS(($D47+$E47*AJ$6)*Deg2Rad)</f>
        <v>-12.315126342674667</v>
      </c>
      <c r="AK47" s="239">
        <f>$C47*COS(($D47+$E47*AK$6)*Deg2Rad)</f>
        <v>-100.45753930307269</v>
      </c>
      <c r="AL47" s="239">
        <f>$C47*COS(($D47+$E47*AL$6)*Deg2Rad)</f>
        <v>-172.19465495185133</v>
      </c>
      <c r="AM47" s="239">
        <f>$C47*COS(($D47+$E47*AM$6)*Deg2Rad)</f>
        <v>-484.96562371606058</v>
      </c>
      <c r="AN47" s="239">
        <f>$C47*COS(($D47+$E47*AN$6)*Deg2Rad)</f>
        <v>-484.96562371606058</v>
      </c>
      <c r="AO47" s="239">
        <f>$C47*COS(($D47+$E47*AO$6)*Deg2Rad)</f>
        <v>-455.68401695614057</v>
      </c>
      <c r="AP47" s="239">
        <f>$C47*COS(($D47+$E47*AP$6)*Deg2Rad)</f>
        <v>-484.96562371606058</v>
      </c>
      <c r="AQ47" s="239">
        <f>$C47*COS(($D47+$E47*AQ$6)*Deg2Rad)</f>
        <v>-459.50885122488233</v>
      </c>
      <c r="AR47" s="239">
        <f>$C47*COS(($D47+$E47*AR$6)*Deg2Rad)</f>
        <v>285.08721150929335</v>
      </c>
      <c r="AS47" s="239">
        <f>$C47*COS(($D47+$E47*AS$6)*Deg2Rad)</f>
        <v>-374.96906457792812</v>
      </c>
      <c r="AT47" s="239">
        <f>$C47*COS(($D47+$E47*AT$6)*Deg2Rad)</f>
        <v>383.55361739161327</v>
      </c>
      <c r="AU47" s="239">
        <f>$C47*COS(($D47+$E47*AU$6)*Deg2Rad)</f>
        <v>436.08252768379663</v>
      </c>
      <c r="AV47" s="239">
        <f>$C47*COS(($D47+$E47*AV$6)*Deg2Rad)</f>
        <v>-475.17946374773618</v>
      </c>
      <c r="AW47" s="239">
        <f>$C47*COS(($D47+$E47*AW$6)*Deg2Rad)</f>
        <v>366.535297493705</v>
      </c>
      <c r="AX47" s="239">
        <f>$C47*COS(($D47+$E47*AX$6)*Deg2Rad)</f>
        <v>366.535297493705</v>
      </c>
      <c r="AY47" s="239">
        <f>$C47*COS(($D47+$E47*AY$6)*Deg2Rad)</f>
        <v>366.535297493705</v>
      </c>
      <c r="AZ47" s="239">
        <f>$C47*COS(($D47+$E47*AZ$6)*Deg2Rad)</f>
        <v>366.535297493705</v>
      </c>
      <c r="BA47" s="239">
        <f>$C47*COS(($D47+$E47*BA$6)*Deg2Rad)</f>
        <v>366.535297493705</v>
      </c>
      <c r="BB47" s="239">
        <f>$C47*COS(($D47+$E47*BB$6)*Deg2Rad)</f>
        <v>366.535297493705</v>
      </c>
      <c r="BC47" s="239">
        <f>$C47*COS(($D47+$E47*BC$6)*Deg2Rad)</f>
        <v>366.535297493705</v>
      </c>
      <c r="BD47" s="239">
        <f>$C47*COS(($D47+$E47*BD$6)*Deg2Rad)</f>
        <v>366.535297493705</v>
      </c>
      <c r="BE47" s="239">
        <f>$C47*COS(($D47+$E47*BE$6)*Deg2Rad)</f>
        <v>366.535297493705</v>
      </c>
      <c r="BF47" s="239">
        <f>$C47*COS(($D47+$E47*BF$6)*Deg2Rad)</f>
        <v>366.535297493705</v>
      </c>
      <c r="BG47" s="239">
        <f>$C47*COS(($D47+$E47*BG$6)*Deg2Rad)</f>
        <v>366.535297493705</v>
      </c>
      <c r="BH47" s="239">
        <f>$C47*COS(($D47+$E47*BH$6)*Deg2Rad)</f>
        <v>366.535297493705</v>
      </c>
      <c r="BI47" s="239">
        <f>$C47*COS(($D47+$E47*BI$6)*Deg2Rad)</f>
        <v>366.535297493705</v>
      </c>
      <c r="BJ47" s="239">
        <f>$C47*COS(($D47+$E47*BJ$6)*Deg2Rad)</f>
        <v>366.535297493705</v>
      </c>
      <c r="BK47" s="239">
        <f>$C47*COS(($D47+$E47*BK$6)*Deg2Rad)</f>
        <v>366.535297493705</v>
      </c>
      <c r="BL47" s="239">
        <f>$C47*COS(($D47+$E47*BL$6)*Deg2Rad)</f>
        <v>366.535297493705</v>
      </c>
      <c r="BM47" s="239">
        <f>$C47*COS(($D47+$E47*BM$6)*Deg2Rad)</f>
        <v>-172.19465495185133</v>
      </c>
    </row>
    <row r="48" spans="1:65" x14ac:dyDescent="0.25">
      <c r="C48">
        <v>203</v>
      </c>
      <c r="D48">
        <v>337.23</v>
      </c>
      <c r="E48">
        <v>32964.466999999997</v>
      </c>
      <c r="J48" s="61" t="s">
        <v>740</v>
      </c>
      <c r="K48" s="239">
        <f>$C48*COS(($D48+$E48*K$6)*Deg2Rad)</f>
        <v>-182.66802190975392</v>
      </c>
      <c r="L48" s="239">
        <f>$C48*COS(($D48+$E48*L$6)*Deg2Rad)</f>
        <v>202.83318568990535</v>
      </c>
      <c r="M48" s="239">
        <f>$C48*COS(($D48+$E48*M$6)*Deg2Rad)</f>
        <v>197.78643002909814</v>
      </c>
      <c r="N48" s="239">
        <f>$C48*COS(($D48+$E48*N$6)*Deg2Rad)</f>
        <v>-136.02533791500042</v>
      </c>
      <c r="O48" s="239">
        <f>$C48*COS(($D48+$E48*O$6)*Deg2Rad)</f>
        <v>-193.53600350582232</v>
      </c>
      <c r="P48" s="239">
        <f>$C48*COS(($D48+$E48*P$6)*Deg2Rad)</f>
        <v>-197.628777222645</v>
      </c>
      <c r="Q48" s="239">
        <f>$C48*COS(($D48+$E48*Q$6)*Deg2Rad)</f>
        <v>-197.628777222645</v>
      </c>
      <c r="R48" s="239">
        <f>$C48*COS(($D48+$E48*R$6)*Deg2Rad)</f>
        <v>-147.07418191426171</v>
      </c>
      <c r="S48" s="239">
        <f>$C48*COS(($D48+$E48*S$6)*Deg2Rad)</f>
        <v>-147.07418191426171</v>
      </c>
      <c r="T48" s="239">
        <f>$C48*COS(($D48+$E48*T$6)*Deg2Rad)</f>
        <v>63.947925107369365</v>
      </c>
      <c r="U48" s="239">
        <f>$C48*COS(($D48+$E48*U$6)*Deg2Rad)</f>
        <v>161.63574003294795</v>
      </c>
      <c r="V48" s="239">
        <f>$C48*COS(($D48+$E48*V$6)*Deg2Rad)</f>
        <v>161.63574003294795</v>
      </c>
      <c r="W48" s="239">
        <f>$C48*COS(($D48+$E48*W$6)*Deg2Rad)</f>
        <v>-195.30074914454343</v>
      </c>
      <c r="X48" s="239">
        <f>$C48*COS(($D48+$E48*X$6)*Deg2Rad)</f>
        <v>-179.92797085006379</v>
      </c>
      <c r="Y48" s="239">
        <f>$C48*COS(($D48+$E48*Y$6)*Deg2Rad)</f>
        <v>-107.73775475202872</v>
      </c>
      <c r="Z48" s="239">
        <f>$C48*COS(($D48+$E48*Z$6)*Deg2Rad)</f>
        <v>-156.93342602179845</v>
      </c>
      <c r="AA48" s="239">
        <f>$C48*COS(($D48+$E48*AA$6)*Deg2Rad)</f>
        <v>-156.93342602179845</v>
      </c>
      <c r="AB48" s="239">
        <f>$C48*COS(($D48+$E48*AB$6)*Deg2Rad)</f>
        <v>-200.4970430660405</v>
      </c>
      <c r="AC48" s="239">
        <f>$C48*COS(($D48+$E48*AC$6)*Deg2Rad)</f>
        <v>-198.27756121741419</v>
      </c>
      <c r="AD48" s="239">
        <f>$C48*COS(($D48+$E48*AD$6)*Deg2Rad)</f>
        <v>-197.628777222645</v>
      </c>
      <c r="AE48" s="239">
        <f>$C48*COS(($D48+$E48*AE$6)*Deg2Rad)</f>
        <v>196.10493539530484</v>
      </c>
      <c r="AF48" s="239">
        <f>$C48*COS(($D48+$E48*AF$6)*Deg2Rad)</f>
        <v>-70.82426006801289</v>
      </c>
      <c r="AG48" s="239">
        <f>$C48*COS(($D48+$E48*AG$6)*Deg2Rad)</f>
        <v>-113.20506507218342</v>
      </c>
      <c r="AH48" s="239">
        <f>$C48*COS(($D48+$E48*AH$6)*Deg2Rad)</f>
        <v>-136.02533791500042</v>
      </c>
      <c r="AI48" s="239">
        <f>$C48*COS(($D48+$E48*AI$6)*Deg2Rad)</f>
        <v>4.3726880925153759</v>
      </c>
      <c r="AJ48" s="239">
        <f>$C48*COS(($D48+$E48*AJ$6)*Deg2Rad)</f>
        <v>35.053680651137832</v>
      </c>
      <c r="AK48" s="239">
        <f>$C48*COS(($D48+$E48*AK$6)*Deg2Rad)</f>
        <v>-147.07418191426171</v>
      </c>
      <c r="AL48" s="239">
        <f>$C48*COS(($D48+$E48*AL$6)*Deg2Rad)</f>
        <v>-70.82426006801289</v>
      </c>
      <c r="AM48" s="239">
        <f>$C48*COS(($D48+$E48*AM$6)*Deg2Rad)</f>
        <v>196.10493539530484</v>
      </c>
      <c r="AN48" s="239">
        <f>$C48*COS(($D48+$E48*AN$6)*Deg2Rad)</f>
        <v>196.10493539530484</v>
      </c>
      <c r="AO48" s="239">
        <f>$C48*COS(($D48+$E48*AO$6)*Deg2Rad)</f>
        <v>142.69116302148237</v>
      </c>
      <c r="AP48" s="239">
        <f>$C48*COS(($D48+$E48*AP$6)*Deg2Rad)</f>
        <v>196.10493539530484</v>
      </c>
      <c r="AQ48" s="239">
        <f>$C48*COS(($D48+$E48*AQ$6)*Deg2Rad)</f>
        <v>195.72369701040006</v>
      </c>
      <c r="AR48" s="239">
        <f>$C48*COS(($D48+$E48*AR$6)*Deg2Rad)</f>
        <v>-41.795312241291825</v>
      </c>
      <c r="AS48" s="239">
        <f>$C48*COS(($D48+$E48*AS$6)*Deg2Rad)</f>
        <v>50.134711046792198</v>
      </c>
      <c r="AT48" s="239">
        <f>$C48*COS(($D48+$E48*AT$6)*Deg2Rad)</f>
        <v>-171.86590835291625</v>
      </c>
      <c r="AU48" s="239">
        <f>$C48*COS(($D48+$E48*AU$6)*Deg2Rad)</f>
        <v>-136.02533791500042</v>
      </c>
      <c r="AV48" s="239">
        <f>$C48*COS(($D48+$E48*AV$6)*Deg2Rad)</f>
        <v>198.13412302829803</v>
      </c>
      <c r="AW48" s="239">
        <f>$C48*COS(($D48+$E48*AW$6)*Deg2Rad)</f>
        <v>-182.66802190975392</v>
      </c>
      <c r="AX48" s="239">
        <f>$C48*COS(($D48+$E48*AX$6)*Deg2Rad)</f>
        <v>-182.66802190975392</v>
      </c>
      <c r="AY48" s="239">
        <f>$C48*COS(($D48+$E48*AY$6)*Deg2Rad)</f>
        <v>-182.66802190975392</v>
      </c>
      <c r="AZ48" s="239">
        <f>$C48*COS(($D48+$E48*AZ$6)*Deg2Rad)</f>
        <v>-182.66802190975392</v>
      </c>
      <c r="BA48" s="239">
        <f>$C48*COS(($D48+$E48*BA$6)*Deg2Rad)</f>
        <v>-182.66802190975392</v>
      </c>
      <c r="BB48" s="239">
        <f>$C48*COS(($D48+$E48*BB$6)*Deg2Rad)</f>
        <v>-182.66802190975392</v>
      </c>
      <c r="BC48" s="239">
        <f>$C48*COS(($D48+$E48*BC$6)*Deg2Rad)</f>
        <v>-182.66802190975392</v>
      </c>
      <c r="BD48" s="239">
        <f>$C48*COS(($D48+$E48*BD$6)*Deg2Rad)</f>
        <v>-182.66802190975392</v>
      </c>
      <c r="BE48" s="239">
        <f>$C48*COS(($D48+$E48*BE$6)*Deg2Rad)</f>
        <v>-182.66802190975392</v>
      </c>
      <c r="BF48" s="239">
        <f>$C48*COS(($D48+$E48*BF$6)*Deg2Rad)</f>
        <v>-182.66802190975392</v>
      </c>
      <c r="BG48" s="239">
        <f>$C48*COS(($D48+$E48*BG$6)*Deg2Rad)</f>
        <v>-182.66802190975392</v>
      </c>
      <c r="BH48" s="239">
        <f>$C48*COS(($D48+$E48*BH$6)*Deg2Rad)</f>
        <v>-182.66802190975392</v>
      </c>
      <c r="BI48" s="239">
        <f>$C48*COS(($D48+$E48*BI$6)*Deg2Rad)</f>
        <v>-182.66802190975392</v>
      </c>
      <c r="BJ48" s="239">
        <f>$C48*COS(($D48+$E48*BJ$6)*Deg2Rad)</f>
        <v>-182.66802190975392</v>
      </c>
      <c r="BK48" s="239">
        <f>$C48*COS(($D48+$E48*BK$6)*Deg2Rad)</f>
        <v>-182.66802190975392</v>
      </c>
      <c r="BL48" s="239">
        <f>$C48*COS(($D48+$E48*BL$6)*Deg2Rad)</f>
        <v>-182.66802190975392</v>
      </c>
      <c r="BM48" s="239">
        <f>$C48*COS(($D48+$E48*BM$6)*Deg2Rad)</f>
        <v>-70.82426006801289</v>
      </c>
    </row>
    <row r="49" spans="3:65" x14ac:dyDescent="0.25">
      <c r="C49">
        <v>199</v>
      </c>
      <c r="D49">
        <v>342.08</v>
      </c>
      <c r="E49">
        <v>20.186</v>
      </c>
      <c r="J49" s="61" t="s">
        <v>740</v>
      </c>
      <c r="K49" s="239">
        <f>$C49*COS(($D49+$E49*K$6)*Deg2Rad)</f>
        <v>179.62092293501553</v>
      </c>
      <c r="L49" s="239">
        <f>$C49*COS(($D49+$E49*L$6)*Deg2Rad)</f>
        <v>178.0842475504181</v>
      </c>
      <c r="M49" s="239">
        <f>$C49*COS(($D49+$E49*M$6)*Deg2Rad)</f>
        <v>198.02229172787679</v>
      </c>
      <c r="N49" s="239">
        <f>$C49*COS(($D49+$E49*N$6)*Deg2Rad)</f>
        <v>189.44699514875933</v>
      </c>
      <c r="O49" s="239">
        <f>$C49*COS(($D49+$E49*O$6)*Deg2Rad)</f>
        <v>189.23120812069243</v>
      </c>
      <c r="P49" s="239">
        <f>$C49*COS(($D49+$E49*P$6)*Deg2Rad)</f>
        <v>186.45936023991274</v>
      </c>
      <c r="Q49" s="239">
        <f>$C49*COS(($D49+$E49*Q$6)*Deg2Rad)</f>
        <v>186.45936023991274</v>
      </c>
      <c r="R49" s="239">
        <f>$C49*COS(($D49+$E49*R$6)*Deg2Rad)</f>
        <v>186.70314659488966</v>
      </c>
      <c r="S49" s="239">
        <f>$C49*COS(($D49+$E49*S$6)*Deg2Rad)</f>
        <v>186.70314659488966</v>
      </c>
      <c r="T49" s="239">
        <f>$C49*COS(($D49+$E49*T$6)*Deg2Rad)</f>
        <v>156.79121838001743</v>
      </c>
      <c r="U49" s="239">
        <f>$C49*COS(($D49+$E49*U$6)*Deg2Rad)</f>
        <v>-29.645334031754608</v>
      </c>
      <c r="V49" s="239">
        <f>$C49*COS(($D49+$E49*V$6)*Deg2Rad)</f>
        <v>-29.645334031754608</v>
      </c>
      <c r="W49" s="239">
        <f>$C49*COS(($D49+$E49*W$6)*Deg2Rad)</f>
        <v>-59.565646596251227</v>
      </c>
      <c r="X49" s="239">
        <f>$C49*COS(($D49+$E49*X$6)*Deg2Rad)</f>
        <v>12.619488998478765</v>
      </c>
      <c r="Y49" s="239">
        <f>$C49*COS(($D49+$E49*Y$6)*Deg2Rad)</f>
        <v>13.319083440090729</v>
      </c>
      <c r="Z49" s="239">
        <f>$C49*COS(($D49+$E49*Z$6)*Deg2Rad)</f>
        <v>-22.90229688006432</v>
      </c>
      <c r="AA49" s="239">
        <f>$C49*COS(($D49+$E49*AA$6)*Deg2Rad)</f>
        <v>-22.90229688006432</v>
      </c>
      <c r="AB49" s="239">
        <f>$C49*COS(($D49+$E49*AB$6)*Deg2Rad)</f>
        <v>-22.205729436885139</v>
      </c>
      <c r="AC49" s="239">
        <f>$C49*COS(($D49+$E49*AC$6)*Deg2Rad)</f>
        <v>76.726518067397237</v>
      </c>
      <c r="AD49" s="239">
        <f>$C49*COS(($D49+$E49*AD$6)*Deg2Rad)</f>
        <v>186.45936023991274</v>
      </c>
      <c r="AE49" s="239">
        <f>$C49*COS(($D49+$E49*AE$6)*Deg2Rad)</f>
        <v>187.6550889595506</v>
      </c>
      <c r="AF49" s="239">
        <f>$C49*COS(($D49+$E49*AF$6)*Deg2Rad)</f>
        <v>183.89472380335451</v>
      </c>
      <c r="AG49" s="239">
        <f>$C49*COS(($D49+$E49*AG$6)*Deg2Rad)</f>
        <v>196.58055821646525</v>
      </c>
      <c r="AH49" s="239">
        <f>$C49*COS(($D49+$E49*AH$6)*Deg2Rad)</f>
        <v>189.44699514875933</v>
      </c>
      <c r="AI49" s="239">
        <f>$C49*COS(($D49+$E49*AI$6)*Deg2Rad)</f>
        <v>177.13568758586456</v>
      </c>
      <c r="AJ49" s="239">
        <f>$C49*COS(($D49+$E49*AJ$6)*Deg2Rad)</f>
        <v>184.16151223949444</v>
      </c>
      <c r="AK49" s="239">
        <f>$C49*COS(($D49+$E49*AK$6)*Deg2Rad)</f>
        <v>186.70314659488966</v>
      </c>
      <c r="AL49" s="239">
        <f>$C49*COS(($D49+$E49*AL$6)*Deg2Rad)</f>
        <v>183.89472380335451</v>
      </c>
      <c r="AM49" s="239">
        <f>$C49*COS(($D49+$E49*AM$6)*Deg2Rad)</f>
        <v>187.6550889595506</v>
      </c>
      <c r="AN49" s="239">
        <f>$C49*COS(($D49+$E49*AN$6)*Deg2Rad)</f>
        <v>187.6550889595506</v>
      </c>
      <c r="AO49" s="239">
        <f>$C49*COS(($D49+$E49*AO$6)*Deg2Rad)</f>
        <v>187.42058976318424</v>
      </c>
      <c r="AP49" s="239">
        <f>$C49*COS(($D49+$E49*AP$6)*Deg2Rad)</f>
        <v>187.6550889595506</v>
      </c>
      <c r="AQ49" s="239">
        <f>$C49*COS(($D49+$E49*AQ$6)*Deg2Rad)</f>
        <v>187.88725901773299</v>
      </c>
      <c r="AR49" s="239">
        <f>$C49*COS(($D49+$E49*AR$6)*Deg2Rad)</f>
        <v>115.38208017146984</v>
      </c>
      <c r="AS49" s="239">
        <f>$C49*COS(($D49+$E49*AS$6)*Deg2Rad)</f>
        <v>187.18376433919195</v>
      </c>
      <c r="AT49" s="239">
        <f>$C49*COS(($D49+$E49*AT$6)*Deg2Rad)</f>
        <v>87.179260044758948</v>
      </c>
      <c r="AU49" s="239">
        <f>$C49*COS(($D49+$E49*AU$6)*Deg2Rad)</f>
        <v>189.44699514875933</v>
      </c>
      <c r="AV49" s="239">
        <f>$C49*COS(($D49+$E49*AV$6)*Deg2Rad)</f>
        <v>95.460562066173665</v>
      </c>
      <c r="AW49" s="239">
        <f>$C49*COS(($D49+$E49*AW$6)*Deg2Rad)</f>
        <v>179.62092293501553</v>
      </c>
      <c r="AX49" s="239">
        <f>$C49*COS(($D49+$E49*AX$6)*Deg2Rad)</f>
        <v>179.62092293501553</v>
      </c>
      <c r="AY49" s="239">
        <f>$C49*COS(($D49+$E49*AY$6)*Deg2Rad)</f>
        <v>179.62092293501553</v>
      </c>
      <c r="AZ49" s="239">
        <f>$C49*COS(($D49+$E49*AZ$6)*Deg2Rad)</f>
        <v>179.62092293501553</v>
      </c>
      <c r="BA49" s="239">
        <f>$C49*COS(($D49+$E49*BA$6)*Deg2Rad)</f>
        <v>179.62092293501553</v>
      </c>
      <c r="BB49" s="239">
        <f>$C49*COS(($D49+$E49*BB$6)*Deg2Rad)</f>
        <v>179.62092293501553</v>
      </c>
      <c r="BC49" s="239">
        <f>$C49*COS(($D49+$E49*BC$6)*Deg2Rad)</f>
        <v>179.62092293501553</v>
      </c>
      <c r="BD49" s="239">
        <f>$C49*COS(($D49+$E49*BD$6)*Deg2Rad)</f>
        <v>179.62092293501553</v>
      </c>
      <c r="BE49" s="239">
        <f>$C49*COS(($D49+$E49*BE$6)*Deg2Rad)</f>
        <v>179.62092293501553</v>
      </c>
      <c r="BF49" s="239">
        <f>$C49*COS(($D49+$E49*BF$6)*Deg2Rad)</f>
        <v>179.62092293501553</v>
      </c>
      <c r="BG49" s="239">
        <f>$C49*COS(($D49+$E49*BG$6)*Deg2Rad)</f>
        <v>179.62092293501553</v>
      </c>
      <c r="BH49" s="239">
        <f>$C49*COS(($D49+$E49*BH$6)*Deg2Rad)</f>
        <v>179.62092293501553</v>
      </c>
      <c r="BI49" s="239">
        <f>$C49*COS(($D49+$E49*BI$6)*Deg2Rad)</f>
        <v>179.62092293501553</v>
      </c>
      <c r="BJ49" s="239">
        <f>$C49*COS(($D49+$E49*BJ$6)*Deg2Rad)</f>
        <v>179.62092293501553</v>
      </c>
      <c r="BK49" s="239">
        <f>$C49*COS(($D49+$E49*BK$6)*Deg2Rad)</f>
        <v>179.62092293501553</v>
      </c>
      <c r="BL49" s="239">
        <f>$C49*COS(($D49+$E49*BL$6)*Deg2Rad)</f>
        <v>179.62092293501553</v>
      </c>
      <c r="BM49" s="239">
        <f>$C49*COS(($D49+$E49*BM$6)*Deg2Rad)</f>
        <v>183.89472380335451</v>
      </c>
    </row>
    <row r="50" spans="3:65" x14ac:dyDescent="0.25">
      <c r="C50">
        <v>182</v>
      </c>
      <c r="D50">
        <v>27.85</v>
      </c>
      <c r="E50">
        <v>445267.11200000002</v>
      </c>
      <c r="J50" s="61" t="s">
        <v>740</v>
      </c>
      <c r="K50" s="239">
        <f>$C50*COS(($D50+$E50*K$6)*Deg2Rad)</f>
        <v>142.95745778852884</v>
      </c>
      <c r="L50" s="239">
        <f>$C50*COS(($D50+$E50*L$6)*Deg2Rad)</f>
        <v>172.16696470237682</v>
      </c>
      <c r="M50" s="239">
        <f>$C50*COS(($D50+$E50*M$6)*Deg2Rad)</f>
        <v>180.81693774156125</v>
      </c>
      <c r="N50" s="239">
        <f>$C50*COS(($D50+$E50*N$6)*Deg2Rad)</f>
        <v>138.1634452123366</v>
      </c>
      <c r="O50" s="239">
        <f>$C50*COS(($D50+$E50*O$6)*Deg2Rad)</f>
        <v>-180.71241975869634</v>
      </c>
      <c r="P50" s="239">
        <f>$C50*COS(($D50+$E50*P$6)*Deg2Rad)</f>
        <v>147.25794182025939</v>
      </c>
      <c r="Q50" s="239">
        <f>$C50*COS(($D50+$E50*Q$6)*Deg2Rad)</f>
        <v>147.25794182025939</v>
      </c>
      <c r="R50" s="239">
        <f>$C50*COS(($D50+$E50*R$6)*Deg2Rad)</f>
        <v>-178.38420166639398</v>
      </c>
      <c r="S50" s="239">
        <f>$C50*COS(($D50+$E50*S$6)*Deg2Rad)</f>
        <v>-178.38420166639398</v>
      </c>
      <c r="T50" s="239">
        <f>$C50*COS(($D50+$E50*T$6)*Deg2Rad)</f>
        <v>168.16404920212315</v>
      </c>
      <c r="U50" s="239">
        <f>$C50*COS(($D50+$E50*U$6)*Deg2Rad)</f>
        <v>-154.72411630979633</v>
      </c>
      <c r="V50" s="239">
        <f>$C50*COS(($D50+$E50*V$6)*Deg2Rad)</f>
        <v>-154.72411630979633</v>
      </c>
      <c r="W50" s="239">
        <f>$C50*COS(($D50+$E50*W$6)*Deg2Rad)</f>
        <v>-134.42702747890235</v>
      </c>
      <c r="X50" s="239">
        <f>$C50*COS(($D50+$E50*X$6)*Deg2Rad)</f>
        <v>150.10533700622125</v>
      </c>
      <c r="Y50" s="239">
        <f>$C50*COS(($D50+$E50*Y$6)*Deg2Rad)</f>
        <v>-177.3399779622624</v>
      </c>
      <c r="Z50" s="239">
        <f>$C50*COS(($D50+$E50*Z$6)*Deg2Rad)</f>
        <v>114.88233536595457</v>
      </c>
      <c r="AA50" s="239">
        <f>$C50*COS(($D50+$E50*AA$6)*Deg2Rad)</f>
        <v>114.88233536595457</v>
      </c>
      <c r="AB50" s="239">
        <f>$C50*COS(($D50+$E50*AB$6)*Deg2Rad)</f>
        <v>26.242716917019646</v>
      </c>
      <c r="AC50" s="239">
        <f>$C50*COS(($D50+$E50*AC$6)*Deg2Rad)</f>
        <v>50.483641713665612</v>
      </c>
      <c r="AD50" s="239">
        <f>$C50*COS(($D50+$E50*AD$6)*Deg2Rad)</f>
        <v>147.25794182025939</v>
      </c>
      <c r="AE50" s="239">
        <f>$C50*COS(($D50+$E50*AE$6)*Deg2Rad)</f>
        <v>169.72441911943031</v>
      </c>
      <c r="AF50" s="239">
        <f>$C50*COS(($D50+$E50*AF$6)*Deg2Rad)</f>
        <v>-158.09193941367397</v>
      </c>
      <c r="AG50" s="239">
        <f>$C50*COS(($D50+$E50*AG$6)*Deg2Rad)</f>
        <v>153.62332589153084</v>
      </c>
      <c r="AH50" s="239">
        <f>$C50*COS(($D50+$E50*AH$6)*Deg2Rad)</f>
        <v>138.1634452123366</v>
      </c>
      <c r="AI50" s="239">
        <f>$C50*COS(($D50+$E50*AI$6)*Deg2Rad)</f>
        <v>172.30335181004182</v>
      </c>
      <c r="AJ50" s="239">
        <f>$C50*COS(($D50+$E50*AJ$6)*Deg2Rad)</f>
        <v>40.537607567614181</v>
      </c>
      <c r="AK50" s="239">
        <f>$C50*COS(($D50+$E50*AK$6)*Deg2Rad)</f>
        <v>-178.38420166639398</v>
      </c>
      <c r="AL50" s="239">
        <f>$C50*COS(($D50+$E50*AL$6)*Deg2Rad)</f>
        <v>-158.09193941367397</v>
      </c>
      <c r="AM50" s="239">
        <f>$C50*COS(($D50+$E50*AM$6)*Deg2Rad)</f>
        <v>169.72441911943031</v>
      </c>
      <c r="AN50" s="239">
        <f>$C50*COS(($D50+$E50*AN$6)*Deg2Rad)</f>
        <v>169.72441911943031</v>
      </c>
      <c r="AO50" s="239">
        <f>$C50*COS(($D50+$E50*AO$6)*Deg2Rad)</f>
        <v>-163.20679087650407</v>
      </c>
      <c r="AP50" s="239">
        <f>$C50*COS(($D50+$E50*AP$6)*Deg2Rad)</f>
        <v>169.72441911943031</v>
      </c>
      <c r="AQ50" s="239">
        <f>$C50*COS(($D50+$E50*AQ$6)*Deg2Rad)</f>
        <v>-66.422896059062708</v>
      </c>
      <c r="AR50" s="239">
        <f>$C50*COS(($D50+$E50*AR$6)*Deg2Rad)</f>
        <v>121.36741585004209</v>
      </c>
      <c r="AS50" s="239">
        <f>$C50*COS(($D50+$E50*AS$6)*Deg2Rad)</f>
        <v>51.08720253973776</v>
      </c>
      <c r="AT50" s="239">
        <f>$C50*COS(($D50+$E50*AT$6)*Deg2Rad)</f>
        <v>-170.51931935816205</v>
      </c>
      <c r="AU50" s="239">
        <f>$C50*COS(($D50+$E50*AU$6)*Deg2Rad)</f>
        <v>138.1634452123366</v>
      </c>
      <c r="AV50" s="239">
        <f>$C50*COS(($D50+$E50*AV$6)*Deg2Rad)</f>
        <v>9.9617890568025071</v>
      </c>
      <c r="AW50" s="239">
        <f>$C50*COS(($D50+$E50*AW$6)*Deg2Rad)</f>
        <v>142.95745778852884</v>
      </c>
      <c r="AX50" s="239">
        <f>$C50*COS(($D50+$E50*AX$6)*Deg2Rad)</f>
        <v>142.95745778852884</v>
      </c>
      <c r="AY50" s="239">
        <f>$C50*COS(($D50+$E50*AY$6)*Deg2Rad)</f>
        <v>142.95745778852884</v>
      </c>
      <c r="AZ50" s="239">
        <f>$C50*COS(($D50+$E50*AZ$6)*Deg2Rad)</f>
        <v>142.95745778852884</v>
      </c>
      <c r="BA50" s="239">
        <f>$C50*COS(($D50+$E50*BA$6)*Deg2Rad)</f>
        <v>142.95745778852884</v>
      </c>
      <c r="BB50" s="239">
        <f>$C50*COS(($D50+$E50*BB$6)*Deg2Rad)</f>
        <v>142.95745778852884</v>
      </c>
      <c r="BC50" s="239">
        <f>$C50*COS(($D50+$E50*BC$6)*Deg2Rad)</f>
        <v>142.95745778852884</v>
      </c>
      <c r="BD50" s="239">
        <f>$C50*COS(($D50+$E50*BD$6)*Deg2Rad)</f>
        <v>142.95745778852884</v>
      </c>
      <c r="BE50" s="239">
        <f>$C50*COS(($D50+$E50*BE$6)*Deg2Rad)</f>
        <v>142.95745778852884</v>
      </c>
      <c r="BF50" s="239">
        <f>$C50*COS(($D50+$E50*BF$6)*Deg2Rad)</f>
        <v>142.95745778852884</v>
      </c>
      <c r="BG50" s="239">
        <f>$C50*COS(($D50+$E50*BG$6)*Deg2Rad)</f>
        <v>142.95745778852884</v>
      </c>
      <c r="BH50" s="239">
        <f>$C50*COS(($D50+$E50*BH$6)*Deg2Rad)</f>
        <v>142.95745778852884</v>
      </c>
      <c r="BI50" s="239">
        <f>$C50*COS(($D50+$E50*BI$6)*Deg2Rad)</f>
        <v>142.95745778852884</v>
      </c>
      <c r="BJ50" s="239">
        <f>$C50*COS(($D50+$E50*BJ$6)*Deg2Rad)</f>
        <v>142.95745778852884</v>
      </c>
      <c r="BK50" s="239">
        <f>$C50*COS(($D50+$E50*BK$6)*Deg2Rad)</f>
        <v>142.95745778852884</v>
      </c>
      <c r="BL50" s="239">
        <f>$C50*COS(($D50+$E50*BL$6)*Deg2Rad)</f>
        <v>142.95745778852884</v>
      </c>
      <c r="BM50" s="239">
        <f>$C50*COS(($D50+$E50*BM$6)*Deg2Rad)</f>
        <v>-158.09193941367397</v>
      </c>
    </row>
    <row r="51" spans="3:65" x14ac:dyDescent="0.25">
      <c r="C51">
        <v>156</v>
      </c>
      <c r="D51">
        <v>73.14</v>
      </c>
      <c r="E51">
        <v>45036.885999999999</v>
      </c>
      <c r="J51" s="61" t="s">
        <v>740</v>
      </c>
      <c r="K51" s="239">
        <f>$C51*COS(($D51+$E51*K$6)*Deg2Rad)</f>
        <v>-2.9021427135866347</v>
      </c>
      <c r="L51" s="239">
        <f>$C51*COS(($D51+$E51*L$6)*Deg2Rad)</f>
        <v>155.98745228611656</v>
      </c>
      <c r="M51" s="239">
        <f>$C51*COS(($D51+$E51*M$6)*Deg2Rad)</f>
        <v>-114.06485757329162</v>
      </c>
      <c r="N51" s="239">
        <f>$C51*COS(($D51+$E51*N$6)*Deg2Rad)</f>
        <v>39.560612720665063</v>
      </c>
      <c r="O51" s="239">
        <f>$C51*COS(($D51+$E51*O$6)*Deg2Rad)</f>
        <v>-151.14508887789529</v>
      </c>
      <c r="P51" s="239">
        <f>$C51*COS(($D51+$E51*P$6)*Deg2Rad)</f>
        <v>-153.61612645171576</v>
      </c>
      <c r="Q51" s="239">
        <f>$C51*COS(($D51+$E51*Q$6)*Deg2Rad)</f>
        <v>-153.61612645171576</v>
      </c>
      <c r="R51" s="239">
        <f>$C51*COS(($D51+$E51*R$6)*Deg2Rad)</f>
        <v>28.128463675065703</v>
      </c>
      <c r="S51" s="239">
        <f>$C51*COS(($D51+$E51*S$6)*Deg2Rad)</f>
        <v>28.128463675065703</v>
      </c>
      <c r="T51" s="239">
        <f>$C51*COS(($D51+$E51*T$6)*Deg2Rad)</f>
        <v>-56.31989207454388</v>
      </c>
      <c r="U51" s="239">
        <f>$C51*COS(($D51+$E51*U$6)*Deg2Rad)</f>
        <v>-121.70696541892842</v>
      </c>
      <c r="V51" s="239">
        <f>$C51*COS(($D51+$E51*V$6)*Deg2Rad)</f>
        <v>-121.70696541892842</v>
      </c>
      <c r="W51" s="239">
        <f>$C51*COS(($D51+$E51*W$6)*Deg2Rad)</f>
        <v>115.55476409527292</v>
      </c>
      <c r="X51" s="239">
        <f>$C51*COS(($D51+$E51*X$6)*Deg2Rad)</f>
        <v>139.52627145725668</v>
      </c>
      <c r="Y51" s="239">
        <f>$C51*COS(($D51+$E51*Y$6)*Deg2Rad)</f>
        <v>68.899337853272598</v>
      </c>
      <c r="Z51" s="239">
        <f>$C51*COS(($D51+$E51*Z$6)*Deg2Rad)</f>
        <v>50.641000959633132</v>
      </c>
      <c r="AA51" s="239">
        <f>$C51*COS(($D51+$E51*AA$6)*Deg2Rad)</f>
        <v>50.641000959633132</v>
      </c>
      <c r="AB51" s="239">
        <f>$C51*COS(($D51+$E51*AB$6)*Deg2Rad)</f>
        <v>-147.86566991462738</v>
      </c>
      <c r="AC51" s="239">
        <f>$C51*COS(($D51+$E51*AC$6)*Deg2Rad)</f>
        <v>122.94462387362317</v>
      </c>
      <c r="AD51" s="239">
        <f>$C51*COS(($D51+$E51*AD$6)*Deg2Rad)</f>
        <v>-153.61612645171576</v>
      </c>
      <c r="AE51" s="239">
        <f>$C51*COS(($D51+$E51*AE$6)*Deg2Rad)</f>
        <v>31.959998267361897</v>
      </c>
      <c r="AF51" s="239">
        <f>$C51*COS(($D51+$E51*AF$6)*Deg2Rad)</f>
        <v>155.01440274046328</v>
      </c>
      <c r="AG51" s="239">
        <f>$C51*COS(($D51+$E51*AG$6)*Deg2Rad)</f>
        <v>79.095733362630241</v>
      </c>
      <c r="AH51" s="239">
        <f>$C51*COS(($D51+$E51*AH$6)*Deg2Rad)</f>
        <v>39.560612720665063</v>
      </c>
      <c r="AI51" s="239">
        <f>$C51*COS(($D51+$E51*AI$6)*Deg2Rad)</f>
        <v>4.9063695337200004</v>
      </c>
      <c r="AJ51" s="239">
        <f>$C51*COS(($D51+$E51*AJ$6)*Deg2Rad)</f>
        <v>-18.477809165587487</v>
      </c>
      <c r="AK51" s="239">
        <f>$C51*COS(($D51+$E51*AK$6)*Deg2Rad)</f>
        <v>28.128463675065703</v>
      </c>
      <c r="AL51" s="239">
        <f>$C51*COS(($D51+$E51*AL$6)*Deg2Rad)</f>
        <v>155.01440274046328</v>
      </c>
      <c r="AM51" s="239">
        <f>$C51*COS(($D51+$E51*AM$6)*Deg2Rad)</f>
        <v>31.959998267361897</v>
      </c>
      <c r="AN51" s="239">
        <f>$C51*COS(($D51+$E51*AN$6)*Deg2Rad)</f>
        <v>31.959998267361897</v>
      </c>
      <c r="AO51" s="239">
        <f>$C51*COS(($D51+$E51*AO$6)*Deg2Rad)</f>
        <v>-152.88805806797791</v>
      </c>
      <c r="AP51" s="239">
        <f>$C51*COS(($D51+$E51*AP$6)*Deg2Rad)</f>
        <v>31.959998267361897</v>
      </c>
      <c r="AQ51" s="239">
        <f>$C51*COS(($D51+$E51*AQ$6)*Deg2Rad)</f>
        <v>152.48807445580013</v>
      </c>
      <c r="AR51" s="239">
        <f>$C51*COS(($D51+$E51*AR$6)*Deg2Rad)</f>
        <v>120.48238124501891</v>
      </c>
      <c r="AS51" s="239">
        <f>$C51*COS(($D51+$E51*AS$6)*Deg2Rad)</f>
        <v>-30.046584007439474</v>
      </c>
      <c r="AT51" s="239">
        <f>$C51*COS(($D51+$E51*AT$6)*Deg2Rad)</f>
        <v>135.98711835563867</v>
      </c>
      <c r="AU51" s="239">
        <f>$C51*COS(($D51+$E51*AU$6)*Deg2Rad)</f>
        <v>39.560612720665063</v>
      </c>
      <c r="AV51" s="239">
        <f>$C51*COS(($D51+$E51*AV$6)*Deg2Rad)</f>
        <v>148.44546522638205</v>
      </c>
      <c r="AW51" s="239">
        <f>$C51*COS(($D51+$E51*AW$6)*Deg2Rad)</f>
        <v>-2.9021427135866347</v>
      </c>
      <c r="AX51" s="239">
        <f>$C51*COS(($D51+$E51*AX$6)*Deg2Rad)</f>
        <v>-2.9021427135866347</v>
      </c>
      <c r="AY51" s="239">
        <f>$C51*COS(($D51+$E51*AY$6)*Deg2Rad)</f>
        <v>-2.9021427135866347</v>
      </c>
      <c r="AZ51" s="239">
        <f>$C51*COS(($D51+$E51*AZ$6)*Deg2Rad)</f>
        <v>-2.9021427135866347</v>
      </c>
      <c r="BA51" s="239">
        <f>$C51*COS(($D51+$E51*BA$6)*Deg2Rad)</f>
        <v>-2.9021427135866347</v>
      </c>
      <c r="BB51" s="239">
        <f>$C51*COS(($D51+$E51*BB$6)*Deg2Rad)</f>
        <v>-2.9021427135866347</v>
      </c>
      <c r="BC51" s="239">
        <f>$C51*COS(($D51+$E51*BC$6)*Deg2Rad)</f>
        <v>-2.9021427135866347</v>
      </c>
      <c r="BD51" s="239">
        <f>$C51*COS(($D51+$E51*BD$6)*Deg2Rad)</f>
        <v>-2.9021427135866347</v>
      </c>
      <c r="BE51" s="239">
        <f>$C51*COS(($D51+$E51*BE$6)*Deg2Rad)</f>
        <v>-2.9021427135866347</v>
      </c>
      <c r="BF51" s="239">
        <f>$C51*COS(($D51+$E51*BF$6)*Deg2Rad)</f>
        <v>-2.9021427135866347</v>
      </c>
      <c r="BG51" s="239">
        <f>$C51*COS(($D51+$E51*BG$6)*Deg2Rad)</f>
        <v>-2.9021427135866347</v>
      </c>
      <c r="BH51" s="239">
        <f>$C51*COS(($D51+$E51*BH$6)*Deg2Rad)</f>
        <v>-2.9021427135866347</v>
      </c>
      <c r="BI51" s="239">
        <f>$C51*COS(($D51+$E51*BI$6)*Deg2Rad)</f>
        <v>-2.9021427135866347</v>
      </c>
      <c r="BJ51" s="239">
        <f>$C51*COS(($D51+$E51*BJ$6)*Deg2Rad)</f>
        <v>-2.9021427135866347</v>
      </c>
      <c r="BK51" s="239">
        <f>$C51*COS(($D51+$E51*BK$6)*Deg2Rad)</f>
        <v>-2.9021427135866347</v>
      </c>
      <c r="BL51" s="239">
        <f>$C51*COS(($D51+$E51*BL$6)*Deg2Rad)</f>
        <v>-2.9021427135866347</v>
      </c>
      <c r="BM51" s="239">
        <f>$C51*COS(($D51+$E51*BM$6)*Deg2Rad)</f>
        <v>155.01440274046328</v>
      </c>
    </row>
    <row r="52" spans="3:65" x14ac:dyDescent="0.25">
      <c r="C52">
        <v>136</v>
      </c>
      <c r="D52">
        <v>171.52</v>
      </c>
      <c r="E52">
        <v>22518.442999999999</v>
      </c>
      <c r="J52" s="61" t="s">
        <v>740</v>
      </c>
      <c r="K52" s="239">
        <f>$C52*COS(($D52+$E52*K$6)*Deg2Rad)</f>
        <v>135.99516806085205</v>
      </c>
      <c r="L52" s="239">
        <f>$C52*COS(($D52+$E52*L$6)*Deg2Rad)</f>
        <v>95.470242176148886</v>
      </c>
      <c r="M52" s="239">
        <f>$C52*COS(($D52+$E52*M$6)*Deg2Rad)</f>
        <v>124.77413967430745</v>
      </c>
      <c r="N52" s="239">
        <f>$C52*COS(($D52+$E52*N$6)*Deg2Rad)</f>
        <v>17.269331974633044</v>
      </c>
      <c r="O52" s="239">
        <f>$C52*COS(($D52+$E52*O$6)*Deg2Rad)</f>
        <v>83.513064050968538</v>
      </c>
      <c r="P52" s="239">
        <f>$C52*COS(($D52+$E52*P$6)*Deg2Rad)</f>
        <v>-87.483356599143235</v>
      </c>
      <c r="Q52" s="239">
        <f>$C52*COS(($D52+$E52*Q$6)*Deg2Rad)</f>
        <v>-87.483356599143235</v>
      </c>
      <c r="R52" s="239">
        <f>$C52*COS(($D52+$E52*R$6)*Deg2Rad)</f>
        <v>-12.193477207369433</v>
      </c>
      <c r="S52" s="239">
        <f>$C52*COS(($D52+$E52*S$6)*Deg2Rad)</f>
        <v>-12.193477207369433</v>
      </c>
      <c r="T52" s="239">
        <f>$C52*COS(($D52+$E52*T$6)*Deg2Rad)</f>
        <v>25.091054689153967</v>
      </c>
      <c r="U52" s="239">
        <f>$C52*COS(($D52+$E52*U$6)*Deg2Rad)</f>
        <v>-122.66132094546758</v>
      </c>
      <c r="V52" s="239">
        <f>$C52*COS(($D52+$E52*V$6)*Deg2Rad)</f>
        <v>-122.66132094546758</v>
      </c>
      <c r="W52" s="239">
        <f>$C52*COS(($D52+$E52*W$6)*Deg2Rad)</f>
        <v>-54.984347279365707</v>
      </c>
      <c r="X52" s="239">
        <f>$C52*COS(($D52+$E52*X$6)*Deg2Rad)</f>
        <v>71.394821442734525</v>
      </c>
      <c r="Y52" s="239">
        <f>$C52*COS(($D52+$E52*Y$6)*Deg2Rad)</f>
        <v>-132.43108148709317</v>
      </c>
      <c r="Z52" s="239">
        <f>$C52*COS(($D52+$E52*Z$6)*Deg2Rad)</f>
        <v>-22.262283478459686</v>
      </c>
      <c r="AA52" s="239">
        <f>$C52*COS(($D52+$E52*AA$6)*Deg2Rad)</f>
        <v>-22.262283478459686</v>
      </c>
      <c r="AB52" s="239">
        <f>$C52*COS(($D52+$E52*AB$6)*Deg2Rad)</f>
        <v>-79.473263609342055</v>
      </c>
      <c r="AC52" s="239">
        <f>$C52*COS(($D52+$E52*AC$6)*Deg2Rad)</f>
        <v>-122.17926875771826</v>
      </c>
      <c r="AD52" s="239">
        <f>$C52*COS(($D52+$E52*AD$6)*Deg2Rad)</f>
        <v>-87.483356599143235</v>
      </c>
      <c r="AE52" s="239">
        <f>$C52*COS(($D52+$E52*AE$6)*Deg2Rad)</f>
        <v>13.887692202958636</v>
      </c>
      <c r="AF52" s="239">
        <f>$C52*COS(($D52+$E52*AF$6)*Deg2Rad)</f>
        <v>-101.3404066148339</v>
      </c>
      <c r="AG52" s="239">
        <f>$C52*COS(($D52+$E52*AG$6)*Deg2Rad)</f>
        <v>-35.618554847225226</v>
      </c>
      <c r="AH52" s="239">
        <f>$C52*COS(($D52+$E52*AH$6)*Deg2Rad)</f>
        <v>17.269331974633044</v>
      </c>
      <c r="AI52" s="239">
        <f>$C52*COS(($D52+$E52*AI$6)*Deg2Rad)</f>
        <v>135.98126054040742</v>
      </c>
      <c r="AJ52" s="239">
        <f>$C52*COS(($D52+$E52*AJ$6)*Deg2Rad)</f>
        <v>135.76742931062444</v>
      </c>
      <c r="AK52" s="239">
        <f>$C52*COS(($D52+$E52*AK$6)*Deg2Rad)</f>
        <v>-12.193477207369433</v>
      </c>
      <c r="AL52" s="239">
        <f>$C52*COS(($D52+$E52*AL$6)*Deg2Rad)</f>
        <v>-101.3404066148339</v>
      </c>
      <c r="AM52" s="239">
        <f>$C52*COS(($D52+$E52*AM$6)*Deg2Rad)</f>
        <v>13.887692202958636</v>
      </c>
      <c r="AN52" s="239">
        <f>$C52*COS(($D52+$E52*AN$6)*Deg2Rad)</f>
        <v>13.887692202958636</v>
      </c>
      <c r="AO52" s="239">
        <f>$C52*COS(($D52+$E52*AO$6)*Deg2Rad)</f>
        <v>86.173353968252059</v>
      </c>
      <c r="AP52" s="239">
        <f>$C52*COS(($D52+$E52*AP$6)*Deg2Rad)</f>
        <v>13.887692202958636</v>
      </c>
      <c r="AQ52" s="239">
        <f>$C52*COS(($D52+$E52*AQ$6)*Deg2Rad)</f>
        <v>-105.75197039506722</v>
      </c>
      <c r="AR52" s="239">
        <f>$C52*COS(($D52+$E52*AR$6)*Deg2Rad)</f>
        <v>122.92328052680881</v>
      </c>
      <c r="AS52" s="239">
        <f>$C52*COS(($D52+$E52*AS$6)*Deg2Rad)</f>
        <v>-135.3733226740342</v>
      </c>
      <c r="AT52" s="239">
        <f>$C52*COS(($D52+$E52*AT$6)*Deg2Rad)</f>
        <v>68.572953981433699</v>
      </c>
      <c r="AU52" s="239">
        <f>$C52*COS(($D52+$E52*AU$6)*Deg2Rad)</f>
        <v>17.269331974633044</v>
      </c>
      <c r="AV52" s="239">
        <f>$C52*COS(($D52+$E52*AV$6)*Deg2Rad)</f>
        <v>-109.88934942313789</v>
      </c>
      <c r="AW52" s="239">
        <f>$C52*COS(($D52+$E52*AW$6)*Deg2Rad)</f>
        <v>135.99516806085205</v>
      </c>
      <c r="AX52" s="239">
        <f>$C52*COS(($D52+$E52*AX$6)*Deg2Rad)</f>
        <v>135.99516806085205</v>
      </c>
      <c r="AY52" s="239">
        <f>$C52*COS(($D52+$E52*AY$6)*Deg2Rad)</f>
        <v>135.99516806085205</v>
      </c>
      <c r="AZ52" s="239">
        <f>$C52*COS(($D52+$E52*AZ$6)*Deg2Rad)</f>
        <v>135.99516806085205</v>
      </c>
      <c r="BA52" s="239">
        <f>$C52*COS(($D52+$E52*BA$6)*Deg2Rad)</f>
        <v>135.99516806085205</v>
      </c>
      <c r="BB52" s="239">
        <f>$C52*COS(($D52+$E52*BB$6)*Deg2Rad)</f>
        <v>135.99516806085205</v>
      </c>
      <c r="BC52" s="239">
        <f>$C52*COS(($D52+$E52*BC$6)*Deg2Rad)</f>
        <v>135.99516806085205</v>
      </c>
      <c r="BD52" s="239">
        <f>$C52*COS(($D52+$E52*BD$6)*Deg2Rad)</f>
        <v>135.99516806085205</v>
      </c>
      <c r="BE52" s="239">
        <f>$C52*COS(($D52+$E52*BE$6)*Deg2Rad)</f>
        <v>135.99516806085205</v>
      </c>
      <c r="BF52" s="239">
        <f>$C52*COS(($D52+$E52*BF$6)*Deg2Rad)</f>
        <v>135.99516806085205</v>
      </c>
      <c r="BG52" s="239">
        <f>$C52*COS(($D52+$E52*BG$6)*Deg2Rad)</f>
        <v>135.99516806085205</v>
      </c>
      <c r="BH52" s="239">
        <f>$C52*COS(($D52+$E52*BH$6)*Deg2Rad)</f>
        <v>135.99516806085205</v>
      </c>
      <c r="BI52" s="239">
        <f>$C52*COS(($D52+$E52*BI$6)*Deg2Rad)</f>
        <v>135.99516806085205</v>
      </c>
      <c r="BJ52" s="239">
        <f>$C52*COS(($D52+$E52*BJ$6)*Deg2Rad)</f>
        <v>135.99516806085205</v>
      </c>
      <c r="BK52" s="239">
        <f>$C52*COS(($D52+$E52*BK$6)*Deg2Rad)</f>
        <v>135.99516806085205</v>
      </c>
      <c r="BL52" s="239">
        <f>$C52*COS(($D52+$E52*BL$6)*Deg2Rad)</f>
        <v>135.99516806085205</v>
      </c>
      <c r="BM52" s="239">
        <f>$C52*COS(($D52+$E52*BM$6)*Deg2Rad)</f>
        <v>-101.3404066148339</v>
      </c>
    </row>
    <row r="53" spans="3:65" x14ac:dyDescent="0.25">
      <c r="C53">
        <v>77</v>
      </c>
      <c r="D53">
        <v>222.54</v>
      </c>
      <c r="E53">
        <v>65928.933999999994</v>
      </c>
      <c r="J53" s="61" t="s">
        <v>740</v>
      </c>
      <c r="K53" s="239">
        <f>$C53*COS(($D53+$E53*K$6)*Deg2Rad)</f>
        <v>58.816858970115938</v>
      </c>
      <c r="L53" s="239">
        <f>$C53*COS(($D53+$E53*L$6)*Deg2Rad)</f>
        <v>-8.8045805703884596</v>
      </c>
      <c r="M53" s="239">
        <f>$C53*COS(($D53+$E53*M$6)*Deg2Rad)</f>
        <v>-36.086191154546647</v>
      </c>
      <c r="N53" s="239">
        <f>$C53*COS(($D53+$E53*N$6)*Deg2Rad)</f>
        <v>-76.292280349245289</v>
      </c>
      <c r="O53" s="239">
        <f>$C53*COS(($D53+$E53*O$6)*Deg2Rad)</f>
        <v>-46.391721334918223</v>
      </c>
      <c r="P53" s="239">
        <f>$C53*COS(($D53+$E53*P$6)*Deg2Rad)</f>
        <v>-36.551081484997901</v>
      </c>
      <c r="Q53" s="239">
        <f>$C53*COS(($D53+$E53*Q$6)*Deg2Rad)</f>
        <v>-36.551081484997901</v>
      </c>
      <c r="R53" s="239">
        <f>$C53*COS(($D53+$E53*R$6)*Deg2Rad)</f>
        <v>-76.989745374975854</v>
      </c>
      <c r="S53" s="239">
        <f>$C53*COS(($D53+$E53*S$6)*Deg2Rad)</f>
        <v>-76.989745374975854</v>
      </c>
      <c r="T53" s="239">
        <f>$C53*COS(($D53+$E53*T$6)*Deg2Rad)</f>
        <v>-43.948660665557192</v>
      </c>
      <c r="U53" s="239">
        <f>$C53*COS(($D53+$E53*U$6)*Deg2Rad)</f>
        <v>73.450676945416845</v>
      </c>
      <c r="V53" s="239">
        <f>$C53*COS(($D53+$E53*V$6)*Deg2Rad)</f>
        <v>73.450676945416845</v>
      </c>
      <c r="W53" s="239">
        <f>$C53*COS(($D53+$E53*W$6)*Deg2Rad)</f>
        <v>-42.590001102828836</v>
      </c>
      <c r="X53" s="239">
        <f>$C53*COS(($D53+$E53*X$6)*Deg2Rad)</f>
        <v>-64.639842737520794</v>
      </c>
      <c r="Y53" s="239">
        <f>$C53*COS(($D53+$E53*Y$6)*Deg2Rad)</f>
        <v>-68.106022757513557</v>
      </c>
      <c r="Z53" s="239">
        <f>$C53*COS(($D53+$E53*Z$6)*Deg2Rad)</f>
        <v>-75.978977484330485</v>
      </c>
      <c r="AA53" s="239">
        <f>$C53*COS(($D53+$E53*AA$6)*Deg2Rad)</f>
        <v>-75.978977484330485</v>
      </c>
      <c r="AB53" s="239">
        <f>$C53*COS(($D53+$E53*AB$6)*Deg2Rad)</f>
        <v>-26.251314186869209</v>
      </c>
      <c r="AC53" s="239">
        <f>$C53*COS(($D53+$E53*AC$6)*Deg2Rad)</f>
        <v>-34.580236118585049</v>
      </c>
      <c r="AD53" s="239">
        <f>$C53*COS(($D53+$E53*AD$6)*Deg2Rad)</f>
        <v>-36.551081484997901</v>
      </c>
      <c r="AE53" s="239">
        <f>$C53*COS(($D53+$E53*AE$6)*Deg2Rad)</f>
        <v>36.187270994311874</v>
      </c>
      <c r="AF53" s="239">
        <f>$C53*COS(($D53+$E53*AF$6)*Deg2Rad)</f>
        <v>-48.372635863509004</v>
      </c>
      <c r="AG53" s="239">
        <f>$C53*COS(($D53+$E53*AG$6)*Deg2Rad)</f>
        <v>72.221320844099438</v>
      </c>
      <c r="AH53" s="239">
        <f>$C53*COS(($D53+$E53*AH$6)*Deg2Rad)</f>
        <v>-76.292280349245289</v>
      </c>
      <c r="AI53" s="239">
        <f>$C53*COS(($D53+$E53*AI$6)*Deg2Rad)</f>
        <v>5.891997965681445</v>
      </c>
      <c r="AJ53" s="239">
        <f>$C53*COS(($D53+$E53*AJ$6)*Deg2Rad)</f>
        <v>28.604241493286334</v>
      </c>
      <c r="AK53" s="239">
        <f>$C53*COS(($D53+$E53*AK$6)*Deg2Rad)</f>
        <v>-76.989745374975854</v>
      </c>
      <c r="AL53" s="239">
        <f>$C53*COS(($D53+$E53*AL$6)*Deg2Rad)</f>
        <v>-48.372635863509004</v>
      </c>
      <c r="AM53" s="239">
        <f>$C53*COS(($D53+$E53*AM$6)*Deg2Rad)</f>
        <v>36.187270994311874</v>
      </c>
      <c r="AN53" s="239">
        <f>$C53*COS(($D53+$E53*AN$6)*Deg2Rad)</f>
        <v>36.187270994311874</v>
      </c>
      <c r="AO53" s="239">
        <f>$C53*COS(($D53+$E53*AO$6)*Deg2Rad)</f>
        <v>76.981903211326525</v>
      </c>
      <c r="AP53" s="239">
        <f>$C53*COS(($D53+$E53*AP$6)*Deg2Rad)</f>
        <v>36.187270994311874</v>
      </c>
      <c r="AQ53" s="239">
        <f>$C53*COS(($D53+$E53*AQ$6)*Deg2Rad)</f>
        <v>-41.591469536132827</v>
      </c>
      <c r="AR53" s="239">
        <f>$C53*COS(($D53+$E53*AR$6)*Deg2Rad)</f>
        <v>33.371163097202995</v>
      </c>
      <c r="AS53" s="239">
        <f>$C53*COS(($D53+$E53*AS$6)*Deg2Rad)</f>
        <v>39.099504259056303</v>
      </c>
      <c r="AT53" s="239">
        <f>$C53*COS(($D53+$E53*AT$6)*Deg2Rad)</f>
        <v>68.228944995708204</v>
      </c>
      <c r="AU53" s="239">
        <f>$C53*COS(($D53+$E53*AU$6)*Deg2Rad)</f>
        <v>-76.292280349245289</v>
      </c>
      <c r="AV53" s="239">
        <f>$C53*COS(($D53+$E53*AV$6)*Deg2Rad)</f>
        <v>-35.029526552889045</v>
      </c>
      <c r="AW53" s="239">
        <f>$C53*COS(($D53+$E53*AW$6)*Deg2Rad)</f>
        <v>58.816858970115938</v>
      </c>
      <c r="AX53" s="239">
        <f>$C53*COS(($D53+$E53*AX$6)*Deg2Rad)</f>
        <v>58.816858970115938</v>
      </c>
      <c r="AY53" s="239">
        <f>$C53*COS(($D53+$E53*AY$6)*Deg2Rad)</f>
        <v>58.816858970115938</v>
      </c>
      <c r="AZ53" s="239">
        <f>$C53*COS(($D53+$E53*AZ$6)*Deg2Rad)</f>
        <v>58.816858970115938</v>
      </c>
      <c r="BA53" s="239">
        <f>$C53*COS(($D53+$E53*BA$6)*Deg2Rad)</f>
        <v>58.816858970115938</v>
      </c>
      <c r="BB53" s="239">
        <f>$C53*COS(($D53+$E53*BB$6)*Deg2Rad)</f>
        <v>58.816858970115938</v>
      </c>
      <c r="BC53" s="239">
        <f>$C53*COS(($D53+$E53*BC$6)*Deg2Rad)</f>
        <v>58.816858970115938</v>
      </c>
      <c r="BD53" s="239">
        <f>$C53*COS(($D53+$E53*BD$6)*Deg2Rad)</f>
        <v>58.816858970115938</v>
      </c>
      <c r="BE53" s="239">
        <f>$C53*COS(($D53+$E53*BE$6)*Deg2Rad)</f>
        <v>58.816858970115938</v>
      </c>
      <c r="BF53" s="239">
        <f>$C53*COS(($D53+$E53*BF$6)*Deg2Rad)</f>
        <v>58.816858970115938</v>
      </c>
      <c r="BG53" s="239">
        <f>$C53*COS(($D53+$E53*BG$6)*Deg2Rad)</f>
        <v>58.816858970115938</v>
      </c>
      <c r="BH53" s="239">
        <f>$C53*COS(($D53+$E53*BH$6)*Deg2Rad)</f>
        <v>58.816858970115938</v>
      </c>
      <c r="BI53" s="239">
        <f>$C53*COS(($D53+$E53*BI$6)*Deg2Rad)</f>
        <v>58.816858970115938</v>
      </c>
      <c r="BJ53" s="239">
        <f>$C53*COS(($D53+$E53*BJ$6)*Deg2Rad)</f>
        <v>58.816858970115938</v>
      </c>
      <c r="BK53" s="239">
        <f>$C53*COS(($D53+$E53*BK$6)*Deg2Rad)</f>
        <v>58.816858970115938</v>
      </c>
      <c r="BL53" s="239">
        <f>$C53*COS(($D53+$E53*BL$6)*Deg2Rad)</f>
        <v>58.816858970115938</v>
      </c>
      <c r="BM53" s="239">
        <f>$C53*COS(($D53+$E53*BM$6)*Deg2Rad)</f>
        <v>-48.372635863509004</v>
      </c>
    </row>
    <row r="54" spans="3:65" x14ac:dyDescent="0.25">
      <c r="C54">
        <v>74</v>
      </c>
      <c r="D54">
        <v>296.72000000000003</v>
      </c>
      <c r="E54">
        <v>3034.9059999999999</v>
      </c>
      <c r="J54" s="61" t="s">
        <v>740</v>
      </c>
      <c r="K54" s="239">
        <f>$C54*COS(($D54+$E54*K$6)*Deg2Rad)</f>
        <v>-39.500663763930028</v>
      </c>
      <c r="L54" s="239">
        <f>$C54*COS(($D54+$E54*L$6)*Deg2Rad)</f>
        <v>5.1669996932047724</v>
      </c>
      <c r="M54" s="239">
        <f>$C54*COS(($D54+$E54*M$6)*Deg2Rad)</f>
        <v>-37.280170023686182</v>
      </c>
      <c r="N54" s="239">
        <f>$C54*COS(($D54+$E54*N$6)*Deg2Rad)</f>
        <v>48.524739220727369</v>
      </c>
      <c r="O54" s="239">
        <f>$C54*COS(($D54+$E54*O$6)*Deg2Rad)</f>
        <v>13.647181536746004</v>
      </c>
      <c r="P54" s="239">
        <f>$C54*COS(($D54+$E54*P$6)*Deg2Rad)</f>
        <v>8.3090592711237985</v>
      </c>
      <c r="Q54" s="239">
        <f>$C54*COS(($D54+$E54*Q$6)*Deg2Rad)</f>
        <v>8.3090592711237985</v>
      </c>
      <c r="R54" s="239">
        <f>$C54*COS(($D54+$E54*R$6)*Deg2Rad)</f>
        <v>44.322981559483665</v>
      </c>
      <c r="S54" s="239">
        <f>$C54*COS(($D54+$E54*S$6)*Deg2Rad)</f>
        <v>44.322981559483665</v>
      </c>
      <c r="T54" s="239">
        <f>$C54*COS(($D54+$E54*T$6)*Deg2Rad)</f>
        <v>-67.675364578137746</v>
      </c>
      <c r="U54" s="239">
        <f>$C54*COS(($D54+$E54*U$6)*Deg2Rad)</f>
        <v>45.934482082528817</v>
      </c>
      <c r="V54" s="239">
        <f>$C54*COS(($D54+$E54*V$6)*Deg2Rad)</f>
        <v>45.934482082528817</v>
      </c>
      <c r="W54" s="239">
        <f>$C54*COS(($D54+$E54*W$6)*Deg2Rad)</f>
        <v>32.24612037354904</v>
      </c>
      <c r="X54" s="239">
        <f>$C54*COS(($D54+$E54*X$6)*Deg2Rad)</f>
        <v>57.826473351144926</v>
      </c>
      <c r="Y54" s="239">
        <f>$C54*COS(($D54+$E54*Y$6)*Deg2Rad)</f>
        <v>73.232510417287457</v>
      </c>
      <c r="Z54" s="239">
        <f>$C54*COS(($D54+$E54*Z$6)*Deg2Rad)</f>
        <v>71.76217386731355</v>
      </c>
      <c r="AA54" s="239">
        <f>$C54*COS(($D54+$E54*AA$6)*Deg2Rad)</f>
        <v>71.76217386731355</v>
      </c>
      <c r="AB54" s="239">
        <f>$C54*COS(($D54+$E54*AB$6)*Deg2Rad)</f>
        <v>52.803253334338436</v>
      </c>
      <c r="AC54" s="239">
        <f>$C54*COS(($D54+$E54*AC$6)*Deg2Rad)</f>
        <v>72.177964310222166</v>
      </c>
      <c r="AD54" s="239">
        <f>$C54*COS(($D54+$E54*AD$6)*Deg2Rad)</f>
        <v>8.3090592711237985</v>
      </c>
      <c r="AE54" s="239">
        <f>$C54*COS(($D54+$E54*AE$6)*Deg2Rad)</f>
        <v>27.494590588788164</v>
      </c>
      <c r="AF54" s="239">
        <f>$C54*COS(($D54+$E54*AF$6)*Deg2Rad)</f>
        <v>65.913001240449177</v>
      </c>
      <c r="AG54" s="239">
        <f>$C54*COS(($D54+$E54*AG$6)*Deg2Rad)</f>
        <v>-66.337827778402016</v>
      </c>
      <c r="AH54" s="239">
        <f>$C54*COS(($D54+$E54*AH$6)*Deg2Rad)</f>
        <v>48.524739220727369</v>
      </c>
      <c r="AI54" s="239">
        <f>$C54*COS(($D54+$E54*AI$6)*Deg2Rad)</f>
        <v>73.712866205123788</v>
      </c>
      <c r="AJ54" s="239">
        <f>$C54*COS(($D54+$E54*AJ$6)*Deg2Rad)</f>
        <v>73.876419230588866</v>
      </c>
      <c r="AK54" s="239">
        <f>$C54*COS(($D54+$E54*AK$6)*Deg2Rad)</f>
        <v>44.322981559483665</v>
      </c>
      <c r="AL54" s="239">
        <f>$C54*COS(($D54+$E54*AL$6)*Deg2Rad)</f>
        <v>65.913001240449177</v>
      </c>
      <c r="AM54" s="239">
        <f>$C54*COS(($D54+$E54*AM$6)*Deg2Rad)</f>
        <v>27.494590588788164</v>
      </c>
      <c r="AN54" s="239">
        <f>$C54*COS(($D54+$E54*AN$6)*Deg2Rad)</f>
        <v>27.494590588788164</v>
      </c>
      <c r="AO54" s="239">
        <f>$C54*COS(($D54+$E54*AO$6)*Deg2Rad)</f>
        <v>58.439408187938177</v>
      </c>
      <c r="AP54" s="239">
        <f>$C54*COS(($D54+$E54*AP$6)*Deg2Rad)</f>
        <v>27.494590588788164</v>
      </c>
      <c r="AQ54" s="239">
        <f>$C54*COS(($D54+$E54*AQ$6)*Deg2Rad)</f>
        <v>-10.985429479283601</v>
      </c>
      <c r="AR54" s="239">
        <f>$C54*COS(($D54+$E54*AR$6)*Deg2Rad)</f>
        <v>-73.354471466459273</v>
      </c>
      <c r="AS54" s="239">
        <f>$C54*COS(($D54+$E54*AS$6)*Deg2Rad)</f>
        <v>73.368247247497692</v>
      </c>
      <c r="AT54" s="239">
        <f>$C54*COS(($D54+$E54*AT$6)*Deg2Rad)</f>
        <v>-24.175281043258011</v>
      </c>
      <c r="AU54" s="239">
        <f>$C54*COS(($D54+$E54*AU$6)*Deg2Rad)</f>
        <v>48.524739220727369</v>
      </c>
      <c r="AV54" s="239">
        <f>$C54*COS(($D54+$E54*AV$6)*Deg2Rad)</f>
        <v>-42.010468428763055</v>
      </c>
      <c r="AW54" s="239">
        <f>$C54*COS(($D54+$E54*AW$6)*Deg2Rad)</f>
        <v>-39.500663763930028</v>
      </c>
      <c r="AX54" s="239">
        <f>$C54*COS(($D54+$E54*AX$6)*Deg2Rad)</f>
        <v>-39.500663763930028</v>
      </c>
      <c r="AY54" s="239">
        <f>$C54*COS(($D54+$E54*AY$6)*Deg2Rad)</f>
        <v>-39.500663763930028</v>
      </c>
      <c r="AZ54" s="239">
        <f>$C54*COS(($D54+$E54*AZ$6)*Deg2Rad)</f>
        <v>-39.500663763930028</v>
      </c>
      <c r="BA54" s="239">
        <f>$C54*COS(($D54+$E54*BA$6)*Deg2Rad)</f>
        <v>-39.500663763930028</v>
      </c>
      <c r="BB54" s="239">
        <f>$C54*COS(($D54+$E54*BB$6)*Deg2Rad)</f>
        <v>-39.500663763930028</v>
      </c>
      <c r="BC54" s="239">
        <f>$C54*COS(($D54+$E54*BC$6)*Deg2Rad)</f>
        <v>-39.500663763930028</v>
      </c>
      <c r="BD54" s="239">
        <f>$C54*COS(($D54+$E54*BD$6)*Deg2Rad)</f>
        <v>-39.500663763930028</v>
      </c>
      <c r="BE54" s="239">
        <f>$C54*COS(($D54+$E54*BE$6)*Deg2Rad)</f>
        <v>-39.500663763930028</v>
      </c>
      <c r="BF54" s="239">
        <f>$C54*COS(($D54+$E54*BF$6)*Deg2Rad)</f>
        <v>-39.500663763930028</v>
      </c>
      <c r="BG54" s="239">
        <f>$C54*COS(($D54+$E54*BG$6)*Deg2Rad)</f>
        <v>-39.500663763930028</v>
      </c>
      <c r="BH54" s="239">
        <f>$C54*COS(($D54+$E54*BH$6)*Deg2Rad)</f>
        <v>-39.500663763930028</v>
      </c>
      <c r="BI54" s="239">
        <f>$C54*COS(($D54+$E54*BI$6)*Deg2Rad)</f>
        <v>-39.500663763930028</v>
      </c>
      <c r="BJ54" s="239">
        <f>$C54*COS(($D54+$E54*BJ$6)*Deg2Rad)</f>
        <v>-39.500663763930028</v>
      </c>
      <c r="BK54" s="239">
        <f>$C54*COS(($D54+$E54*BK$6)*Deg2Rad)</f>
        <v>-39.500663763930028</v>
      </c>
      <c r="BL54" s="239">
        <f>$C54*COS(($D54+$E54*BL$6)*Deg2Rad)</f>
        <v>-39.500663763930028</v>
      </c>
      <c r="BM54" s="239">
        <f>$C54*COS(($D54+$E54*BM$6)*Deg2Rad)</f>
        <v>65.913001240449177</v>
      </c>
    </row>
    <row r="55" spans="3:65" x14ac:dyDescent="0.25">
      <c r="C55">
        <v>70</v>
      </c>
      <c r="D55">
        <v>243.58</v>
      </c>
      <c r="E55">
        <v>9037.5130000000008</v>
      </c>
      <c r="J55" s="61" t="s">
        <v>740</v>
      </c>
      <c r="K55" s="239">
        <f>$C55*COS(($D55+$E55*K$6)*Deg2Rad)</f>
        <v>-2.2664110023674868</v>
      </c>
      <c r="L55" s="239">
        <f>$C55*COS(($D55+$E55*L$6)*Deg2Rad)</f>
        <v>69.999998958680862</v>
      </c>
      <c r="M55" s="239">
        <f>$C55*COS(($D55+$E55*M$6)*Deg2Rad)</f>
        <v>-28.625989548179241</v>
      </c>
      <c r="N55" s="239">
        <f>$C55*COS(($D55+$E55*N$6)*Deg2Rad)</f>
        <v>19.331734605611405</v>
      </c>
      <c r="O55" s="239">
        <f>$C55*COS(($D55+$E55*O$6)*Deg2Rad)</f>
        <v>-67.402107423054375</v>
      </c>
      <c r="P55" s="239">
        <f>$C55*COS(($D55+$E55*P$6)*Deg2Rad)</f>
        <v>-68.671163049995627</v>
      </c>
      <c r="Q55" s="239">
        <f>$C55*COS(($D55+$E55*Q$6)*Deg2Rad)</f>
        <v>-68.671163049995627</v>
      </c>
      <c r="R55" s="239">
        <f>$C55*COS(($D55+$E55*R$6)*Deg2Rad)</f>
        <v>14.021492164262691</v>
      </c>
      <c r="S55" s="239">
        <f>$C55*COS(($D55+$E55*S$6)*Deg2Rad)</f>
        <v>14.021492164262691</v>
      </c>
      <c r="T55" s="239">
        <f>$C55*COS(($D55+$E55*T$6)*Deg2Rad)</f>
        <v>-25.398198030182449</v>
      </c>
      <c r="U55" s="239">
        <f>$C55*COS(($D55+$E55*U$6)*Deg2Rad)</f>
        <v>-51.034828922438408</v>
      </c>
      <c r="V55" s="239">
        <f>$C55*COS(($D55+$E55*V$6)*Deg2Rad)</f>
        <v>-51.034828922438408</v>
      </c>
      <c r="W55" s="239">
        <f>$C55*COS(($D55+$E55*W$6)*Deg2Rad)</f>
        <v>37.281813203241668</v>
      </c>
      <c r="X55" s="239">
        <f>$C55*COS(($D55+$E55*X$6)*Deg2Rad)</f>
        <v>39.155050780863043</v>
      </c>
      <c r="Y55" s="239">
        <f>$C55*COS(($D55+$E55*Y$6)*Deg2Rad)</f>
        <v>57.768654419783545</v>
      </c>
      <c r="Z55" s="239">
        <f>$C55*COS(($D55+$E55*Z$6)*Deg2Rad)</f>
        <v>-27.543679882319012</v>
      </c>
      <c r="AA55" s="239">
        <f>$C55*COS(($D55+$E55*AA$6)*Deg2Rad)</f>
        <v>-27.543679882319012</v>
      </c>
      <c r="AB55" s="239">
        <f>$C55*COS(($D55+$E55*AB$6)*Deg2Rad)</f>
        <v>-64.17258361676636</v>
      </c>
      <c r="AC55" s="239">
        <f>$C55*COS(($D55+$E55*AC$6)*Deg2Rad)</f>
        <v>37.118285760050277</v>
      </c>
      <c r="AD55" s="239">
        <f>$C55*COS(($D55+$E55*AD$6)*Deg2Rad)</f>
        <v>-68.671163049995627</v>
      </c>
      <c r="AE55" s="239">
        <f>$C55*COS(($D55+$E55*AE$6)*Deg2Rad)</f>
        <v>15.802691735274978</v>
      </c>
      <c r="AF55" s="239">
        <f>$C55*COS(($D55+$E55*AF$6)*Deg2Rad)</f>
        <v>69.408885073222834</v>
      </c>
      <c r="AG55" s="239">
        <f>$C55*COS(($D55+$E55*AG$6)*Deg2Rad)</f>
        <v>37.555482988662916</v>
      </c>
      <c r="AH55" s="239">
        <f>$C55*COS(($D55+$E55*AH$6)*Deg2Rad)</f>
        <v>19.331734605611405</v>
      </c>
      <c r="AI55" s="239">
        <f>$C55*COS(($D55+$E55*AI$6)*Deg2Rad)</f>
        <v>1.3793136235406798</v>
      </c>
      <c r="AJ55" s="239">
        <f>$C55*COS(($D55+$E55*AJ$6)*Deg2Rad)</f>
        <v>-9.5295439875591512</v>
      </c>
      <c r="AK55" s="239">
        <f>$C55*COS(($D55+$E55*AK$6)*Deg2Rad)</f>
        <v>14.021492164262691</v>
      </c>
      <c r="AL55" s="239">
        <f>$C55*COS(($D55+$E55*AL$6)*Deg2Rad)</f>
        <v>69.408885073222834</v>
      </c>
      <c r="AM55" s="239">
        <f>$C55*COS(($D55+$E55*AM$6)*Deg2Rad)</f>
        <v>15.802691735274978</v>
      </c>
      <c r="AN55" s="239">
        <f>$C55*COS(($D55+$E55*AN$6)*Deg2Rad)</f>
        <v>15.802691735274978</v>
      </c>
      <c r="AO55" s="239">
        <f>$C55*COS(($D55+$E55*AO$6)*Deg2Rad)</f>
        <v>-68.294370901425893</v>
      </c>
      <c r="AP55" s="239">
        <f>$C55*COS(($D55+$E55*AP$6)*Deg2Rad)</f>
        <v>15.802691735274978</v>
      </c>
      <c r="AQ55" s="239">
        <f>$C55*COS(($D55+$E55*AQ$6)*Deg2Rad)</f>
        <v>68.0885868543036</v>
      </c>
      <c r="AR55" s="239">
        <f>$C55*COS(($D55+$E55*AR$6)*Deg2Rad)</f>
        <v>55.059005467583347</v>
      </c>
      <c r="AS55" s="239">
        <f>$C55*COS(($D55+$E55*AS$6)*Deg2Rad)</f>
        <v>-14.913356410766188</v>
      </c>
      <c r="AT55" s="239">
        <f>$C55*COS(($D55+$E55*AT$6)*Deg2Rad)</f>
        <v>46.805919680028772</v>
      </c>
      <c r="AU55" s="239">
        <f>$C55*COS(($D55+$E55*AU$6)*Deg2Rad)</f>
        <v>19.331734605611405</v>
      </c>
      <c r="AV55" s="239">
        <f>$C55*COS(($D55+$E55*AV$6)*Deg2Rad)</f>
        <v>68.993770969214069</v>
      </c>
      <c r="AW55" s="239">
        <f>$C55*COS(($D55+$E55*AW$6)*Deg2Rad)</f>
        <v>-2.2664110023674868</v>
      </c>
      <c r="AX55" s="239">
        <f>$C55*COS(($D55+$E55*AX$6)*Deg2Rad)</f>
        <v>-2.2664110023674868</v>
      </c>
      <c r="AY55" s="239">
        <f>$C55*COS(($D55+$E55*AY$6)*Deg2Rad)</f>
        <v>-2.2664110023674868</v>
      </c>
      <c r="AZ55" s="239">
        <f>$C55*COS(($D55+$E55*AZ$6)*Deg2Rad)</f>
        <v>-2.2664110023674868</v>
      </c>
      <c r="BA55" s="239">
        <f>$C55*COS(($D55+$E55*BA$6)*Deg2Rad)</f>
        <v>-2.2664110023674868</v>
      </c>
      <c r="BB55" s="239">
        <f>$C55*COS(($D55+$E55*BB$6)*Deg2Rad)</f>
        <v>-2.2664110023674868</v>
      </c>
      <c r="BC55" s="239">
        <f>$C55*COS(($D55+$E55*BC$6)*Deg2Rad)</f>
        <v>-2.2664110023674868</v>
      </c>
      <c r="BD55" s="239">
        <f>$C55*COS(($D55+$E55*BD$6)*Deg2Rad)</f>
        <v>-2.2664110023674868</v>
      </c>
      <c r="BE55" s="239">
        <f>$C55*COS(($D55+$E55*BE$6)*Deg2Rad)</f>
        <v>-2.2664110023674868</v>
      </c>
      <c r="BF55" s="239">
        <f>$C55*COS(($D55+$E55*BF$6)*Deg2Rad)</f>
        <v>-2.2664110023674868</v>
      </c>
      <c r="BG55" s="239">
        <f>$C55*COS(($D55+$E55*BG$6)*Deg2Rad)</f>
        <v>-2.2664110023674868</v>
      </c>
      <c r="BH55" s="239">
        <f>$C55*COS(($D55+$E55*BH$6)*Deg2Rad)</f>
        <v>-2.2664110023674868</v>
      </c>
      <c r="BI55" s="239">
        <f>$C55*COS(($D55+$E55*BI$6)*Deg2Rad)</f>
        <v>-2.2664110023674868</v>
      </c>
      <c r="BJ55" s="239">
        <f>$C55*COS(($D55+$E55*BJ$6)*Deg2Rad)</f>
        <v>-2.2664110023674868</v>
      </c>
      <c r="BK55" s="239">
        <f>$C55*COS(($D55+$E55*BK$6)*Deg2Rad)</f>
        <v>-2.2664110023674868</v>
      </c>
      <c r="BL55" s="239">
        <f>$C55*COS(($D55+$E55*BL$6)*Deg2Rad)</f>
        <v>-2.2664110023674868</v>
      </c>
      <c r="BM55" s="239">
        <f>$C55*COS(($D55+$E55*BM$6)*Deg2Rad)</f>
        <v>69.408885073222834</v>
      </c>
    </row>
    <row r="56" spans="3:65" x14ac:dyDescent="0.25">
      <c r="C56">
        <v>58</v>
      </c>
      <c r="D56">
        <v>119.81</v>
      </c>
      <c r="E56">
        <v>33718.146999999997</v>
      </c>
      <c r="J56" s="61" t="s">
        <v>740</v>
      </c>
      <c r="K56" s="239">
        <f>$C56*COS(($D56+$E56*K$6)*Deg2Rad)</f>
        <v>23.968322524232715</v>
      </c>
      <c r="L56" s="239">
        <f>$C56*COS(($D56+$E56*L$6)*Deg2Rad)</f>
        <v>-57.999318935557859</v>
      </c>
      <c r="M56" s="239">
        <f>$C56*COS(($D56+$E56*M$6)*Deg2Rad)</f>
        <v>-57.037769195198685</v>
      </c>
      <c r="N56" s="239">
        <f>$C56*COS(($D56+$E56*N$6)*Deg2Rad)</f>
        <v>8.2655973425960774</v>
      </c>
      <c r="O56" s="239">
        <f>$C56*COS(($D56+$E56*O$6)*Deg2Rad)</f>
        <v>29.889034022779068</v>
      </c>
      <c r="P56" s="239">
        <f>$C56*COS(($D56+$E56*P$6)*Deg2Rad)</f>
        <v>-47.548807553286295</v>
      </c>
      <c r="Q56" s="239">
        <f>$C56*COS(($D56+$E56*Q$6)*Deg2Rad)</f>
        <v>-47.548807553286295</v>
      </c>
      <c r="R56" s="239">
        <f>$C56*COS(($D56+$E56*R$6)*Deg2Rad)</f>
        <v>-56.709674747699545</v>
      </c>
      <c r="S56" s="239">
        <f>$C56*COS(($D56+$E56*S$6)*Deg2Rad)</f>
        <v>-56.709674747699545</v>
      </c>
      <c r="T56" s="239">
        <f>$C56*COS(($D56+$E56*T$6)*Deg2Rad)</f>
        <v>43.893011159521336</v>
      </c>
      <c r="U56" s="239">
        <f>$C56*COS(($D56+$E56*U$6)*Deg2Rad)</f>
        <v>38.282168463966954</v>
      </c>
      <c r="V56" s="239">
        <f>$C56*COS(($D56+$E56*V$6)*Deg2Rad)</f>
        <v>38.282168463966954</v>
      </c>
      <c r="W56" s="239">
        <f>$C56*COS(($D56+$E56*W$6)*Deg2Rad)</f>
        <v>-57.761884555980082</v>
      </c>
      <c r="X56" s="239">
        <f>$C56*COS(($D56+$E56*X$6)*Deg2Rad)</f>
        <v>-43.289270224452494</v>
      </c>
      <c r="Y56" s="239">
        <f>$C56*COS(($D56+$E56*Y$6)*Deg2Rad)</f>
        <v>-24.92435694341237</v>
      </c>
      <c r="Z56" s="239">
        <f>$C56*COS(($D56+$E56*Z$6)*Deg2Rad)</f>
        <v>57.913293153165448</v>
      </c>
      <c r="AA56" s="239">
        <f>$C56*COS(($D56+$E56*AA$6)*Deg2Rad)</f>
        <v>57.913293153165448</v>
      </c>
      <c r="AB56" s="239">
        <f>$C56*COS(($D56+$E56*AB$6)*Deg2Rad)</f>
        <v>54.607705512215354</v>
      </c>
      <c r="AC56" s="239">
        <f>$C56*COS(($D56+$E56*AC$6)*Deg2Rad)</f>
        <v>-35.622182339689793</v>
      </c>
      <c r="AD56" s="239">
        <f>$C56*COS(($D56+$E56*AD$6)*Deg2Rad)</f>
        <v>-47.548807553286295</v>
      </c>
      <c r="AE56" s="239">
        <f>$C56*COS(($D56+$E56*AE$6)*Deg2Rad)</f>
        <v>-10.871314472588852</v>
      </c>
      <c r="AF56" s="239">
        <f>$C56*COS(($D56+$E56*AF$6)*Deg2Rad)</f>
        <v>6.8703205607783637</v>
      </c>
      <c r="AG56" s="239">
        <f>$C56*COS(($D56+$E56*AG$6)*Deg2Rad)</f>
        <v>57.664862788110788</v>
      </c>
      <c r="AH56" s="239">
        <f>$C56*COS(($D56+$E56*AH$6)*Deg2Rad)</f>
        <v>8.2655973425960774</v>
      </c>
      <c r="AI56" s="239">
        <f>$C56*COS(($D56+$E56*AI$6)*Deg2Rad)</f>
        <v>-21.538282792471318</v>
      </c>
      <c r="AJ56" s="239">
        <f>$C56*COS(($D56+$E56*AJ$6)*Deg2Rad)</f>
        <v>28.674269637018604</v>
      </c>
      <c r="AK56" s="239">
        <f>$C56*COS(($D56+$E56*AK$6)*Deg2Rad)</f>
        <v>-56.709674747699545</v>
      </c>
      <c r="AL56" s="239">
        <f>$C56*COS(($D56+$E56*AL$6)*Deg2Rad)</f>
        <v>6.8703205607783637</v>
      </c>
      <c r="AM56" s="239">
        <f>$C56*COS(($D56+$E56*AM$6)*Deg2Rad)</f>
        <v>-10.871314472588852</v>
      </c>
      <c r="AN56" s="239">
        <f>$C56*COS(($D56+$E56*AN$6)*Deg2Rad)</f>
        <v>-10.871314472588852</v>
      </c>
      <c r="AO56" s="239">
        <f>$C56*COS(($D56+$E56*AO$6)*Deg2Rad)</f>
        <v>-32.121559296547602</v>
      </c>
      <c r="AP56" s="239">
        <f>$C56*COS(($D56+$E56*AP$6)*Deg2Rad)</f>
        <v>-10.871314472588852</v>
      </c>
      <c r="AQ56" s="239">
        <f>$C56*COS(($D56+$E56*AQ$6)*Deg2Rad)</f>
        <v>12.081694680244658</v>
      </c>
      <c r="AR56" s="239">
        <f>$C56*COS(($D56+$E56*AR$6)*Deg2Rad)</f>
        <v>-22.263505338449924</v>
      </c>
      <c r="AS56" s="239">
        <f>$C56*COS(($D56+$E56*AS$6)*Deg2Rad)</f>
        <v>-48.340632808178583</v>
      </c>
      <c r="AT56" s="239">
        <f>$C56*COS(($D56+$E56*AT$6)*Deg2Rad)</f>
        <v>35.065608274982516</v>
      </c>
      <c r="AU56" s="239">
        <f>$C56*COS(($D56+$E56*AU$6)*Deg2Rad)</f>
        <v>8.2655973425960774</v>
      </c>
      <c r="AV56" s="239">
        <f>$C56*COS(($D56+$E56*AV$6)*Deg2Rad)</f>
        <v>-57.45910723852105</v>
      </c>
      <c r="AW56" s="239">
        <f>$C56*COS(($D56+$E56*AW$6)*Deg2Rad)</f>
        <v>23.968322524232715</v>
      </c>
      <c r="AX56" s="239">
        <f>$C56*COS(($D56+$E56*AX$6)*Deg2Rad)</f>
        <v>23.968322524232715</v>
      </c>
      <c r="AY56" s="239">
        <f>$C56*COS(($D56+$E56*AY$6)*Deg2Rad)</f>
        <v>23.968322524232715</v>
      </c>
      <c r="AZ56" s="239">
        <f>$C56*COS(($D56+$E56*AZ$6)*Deg2Rad)</f>
        <v>23.968322524232715</v>
      </c>
      <c r="BA56" s="239">
        <f>$C56*COS(($D56+$E56*BA$6)*Deg2Rad)</f>
        <v>23.968322524232715</v>
      </c>
      <c r="BB56" s="239">
        <f>$C56*COS(($D56+$E56*BB$6)*Deg2Rad)</f>
        <v>23.968322524232715</v>
      </c>
      <c r="BC56" s="239">
        <f>$C56*COS(($D56+$E56*BC$6)*Deg2Rad)</f>
        <v>23.968322524232715</v>
      </c>
      <c r="BD56" s="239">
        <f>$C56*COS(($D56+$E56*BD$6)*Deg2Rad)</f>
        <v>23.968322524232715</v>
      </c>
      <c r="BE56" s="239">
        <f>$C56*COS(($D56+$E56*BE$6)*Deg2Rad)</f>
        <v>23.968322524232715</v>
      </c>
      <c r="BF56" s="239">
        <f>$C56*COS(($D56+$E56*BF$6)*Deg2Rad)</f>
        <v>23.968322524232715</v>
      </c>
      <c r="BG56" s="239">
        <f>$C56*COS(($D56+$E56*BG$6)*Deg2Rad)</f>
        <v>23.968322524232715</v>
      </c>
      <c r="BH56" s="239">
        <f>$C56*COS(($D56+$E56*BH$6)*Deg2Rad)</f>
        <v>23.968322524232715</v>
      </c>
      <c r="BI56" s="239">
        <f>$C56*COS(($D56+$E56*BI$6)*Deg2Rad)</f>
        <v>23.968322524232715</v>
      </c>
      <c r="BJ56" s="239">
        <f>$C56*COS(($D56+$E56*BJ$6)*Deg2Rad)</f>
        <v>23.968322524232715</v>
      </c>
      <c r="BK56" s="239">
        <f>$C56*COS(($D56+$E56*BK$6)*Deg2Rad)</f>
        <v>23.968322524232715</v>
      </c>
      <c r="BL56" s="239">
        <f>$C56*COS(($D56+$E56*BL$6)*Deg2Rad)</f>
        <v>23.968322524232715</v>
      </c>
      <c r="BM56" s="239">
        <f>$C56*COS(($D56+$E56*BM$6)*Deg2Rad)</f>
        <v>6.8703205607783637</v>
      </c>
    </row>
    <row r="57" spans="3:65" x14ac:dyDescent="0.25">
      <c r="C57">
        <v>52</v>
      </c>
      <c r="D57">
        <v>297.17</v>
      </c>
      <c r="E57">
        <v>150.678</v>
      </c>
      <c r="J57" s="61" t="s">
        <v>740</v>
      </c>
      <c r="K57" s="239">
        <f>$C57*COS(($D57+$E57*K$6)*Deg2Rad)</f>
        <v>-25.510035096949547</v>
      </c>
      <c r="L57" s="239">
        <f>$C57*COS(($D57+$E57*L$6)*Deg2Rad)</f>
        <v>-31.230763287650358</v>
      </c>
      <c r="M57" s="239">
        <f>$C57*COS(($D57+$E57*M$6)*Deg2Rad)</f>
        <v>30.662412363700067</v>
      </c>
      <c r="N57" s="239">
        <f>$C57*COS(($D57+$E57*N$6)*Deg2Rad)</f>
        <v>24.314522091415611</v>
      </c>
      <c r="O57" s="239">
        <f>$C57*COS(($D57+$E57*O$6)*Deg2Rad)</f>
        <v>23.097475448101374</v>
      </c>
      <c r="P57" s="239">
        <f>$C57*COS(($D57+$E57*P$6)*Deg2Rad)</f>
        <v>7.4976170007981793</v>
      </c>
      <c r="Q57" s="239">
        <f>$C57*COS(($D57+$E57*Q$6)*Deg2Rad)</f>
        <v>7.4976170007981793</v>
      </c>
      <c r="R57" s="239">
        <f>$C57*COS(($D57+$E57*R$6)*Deg2Rad)</f>
        <v>8.8480583110859854</v>
      </c>
      <c r="S57" s="239">
        <f>$C57*COS(($D57+$E57*S$6)*Deg2Rad)</f>
        <v>8.8480583110859854</v>
      </c>
      <c r="T57" s="239">
        <f>$C57*COS(($D57+$E57*T$6)*Deg2Rad)</f>
        <v>-43.711051016179724</v>
      </c>
      <c r="U57" s="239">
        <f>$C57*COS(($D57+$E57*U$6)*Deg2Rad)</f>
        <v>29.692312141939368</v>
      </c>
      <c r="V57" s="239">
        <f>$C57*COS(($D57+$E57*V$6)*Deg2Rad)</f>
        <v>29.692312141939368</v>
      </c>
      <c r="W57" s="239">
        <f>$C57*COS(($D57+$E57*W$6)*Deg2Rad)</f>
        <v>50.351185292003443</v>
      </c>
      <c r="X57" s="239">
        <f>$C57*COS(($D57+$E57*X$6)*Deg2Rad)</f>
        <v>48.564656010080888</v>
      </c>
      <c r="Y57" s="239">
        <f>$C57*COS(($D57+$E57*Y$6)*Deg2Rad)</f>
        <v>49.036600974228804</v>
      </c>
      <c r="Z57" s="239">
        <f>$C57*COS(($D57+$E57*Z$6)*Deg2Rad)</f>
        <v>-6.9141505706162647</v>
      </c>
      <c r="AA57" s="239">
        <f>$C57*COS(($D57+$E57*AA$6)*Deg2Rad)</f>
        <v>-6.9141505706162647</v>
      </c>
      <c r="AB57" s="239">
        <f>$C57*COS(($D57+$E57*AB$6)*Deg2Rad)</f>
        <v>-5.5565793559715901</v>
      </c>
      <c r="AC57" s="239">
        <f>$C57*COS(($D57+$E57*AC$6)*Deg2Rad)</f>
        <v>-4.8922197353290677</v>
      </c>
      <c r="AD57" s="239">
        <f>$C57*COS(($D57+$E57*AD$6)*Deg2Rad)</f>
        <v>7.4976170007981793</v>
      </c>
      <c r="AE57" s="239">
        <f>$C57*COS(($D57+$E57*AE$6)*Deg2Rad)</f>
        <v>14.179365440321297</v>
      </c>
      <c r="AF57" s="239">
        <f>$C57*COS(($D57+$E57*AF$6)*Deg2Rad)</f>
        <v>-6.1366126255562419</v>
      </c>
      <c r="AG57" s="239">
        <f>$C57*COS(($D57+$E57*AG$6)*Deg2Rad)</f>
        <v>51.862037694326197</v>
      </c>
      <c r="AH57" s="239">
        <f>$C57*COS(($D57+$E57*AH$6)*Deg2Rad)</f>
        <v>24.314522091415611</v>
      </c>
      <c r="AI57" s="239">
        <f>$C57*COS(($D57+$E57*AI$6)*Deg2Rad)</f>
        <v>-34.410347754039677</v>
      </c>
      <c r="AJ57" s="239">
        <f>$C57*COS(($D57+$E57*AJ$6)*Deg2Rad)</f>
        <v>-4.7767241964206661</v>
      </c>
      <c r="AK57" s="239">
        <f>$C57*COS(($D57+$E57*AK$6)*Deg2Rad)</f>
        <v>8.8480583110859854</v>
      </c>
      <c r="AL57" s="239">
        <f>$C57*COS(($D57+$E57*AL$6)*Deg2Rad)</f>
        <v>-6.1366126255562419</v>
      </c>
      <c r="AM57" s="239">
        <f>$C57*COS(($D57+$E57*AM$6)*Deg2Rad)</f>
        <v>14.179365440321297</v>
      </c>
      <c r="AN57" s="239">
        <f>$C57*COS(($D57+$E57*AN$6)*Deg2Rad)</f>
        <v>14.179365440321297</v>
      </c>
      <c r="AO57" s="239">
        <f>$C57*COS(($D57+$E57*AO$6)*Deg2Rad)</f>
        <v>12.85895651516921</v>
      </c>
      <c r="AP57" s="239">
        <f>$C57*COS(($D57+$E57*AP$6)*Deg2Rad)</f>
        <v>14.179365440321297</v>
      </c>
      <c r="AQ57" s="239">
        <f>$C57*COS(($D57+$E57*AQ$6)*Deg2Rad)</f>
        <v>15.489968943664365</v>
      </c>
      <c r="AR57" s="239">
        <f>$C57*COS(($D57+$E57*AR$6)*Deg2Rad)</f>
        <v>47.632639300334809</v>
      </c>
      <c r="AS57" s="239">
        <f>$C57*COS(($D57+$E57*AS$6)*Deg2Rad)</f>
        <v>11.529655267356341</v>
      </c>
      <c r="AT57" s="239">
        <f>$C57*COS(($D57+$E57*AT$6)*Deg2Rad)</f>
        <v>48.354177028128142</v>
      </c>
      <c r="AU57" s="239">
        <f>$C57*COS(($D57+$E57*AU$6)*Deg2Rad)</f>
        <v>24.314522091415611</v>
      </c>
      <c r="AV57" s="239">
        <f>$C57*COS(($D57+$E57*AV$6)*Deg2Rad)</f>
        <v>-50.43187579911821</v>
      </c>
      <c r="AW57" s="239">
        <f>$C57*COS(($D57+$E57*AW$6)*Deg2Rad)</f>
        <v>-25.510035096949547</v>
      </c>
      <c r="AX57" s="239">
        <f>$C57*COS(($D57+$E57*AX$6)*Deg2Rad)</f>
        <v>-25.510035096949547</v>
      </c>
      <c r="AY57" s="239">
        <f>$C57*COS(($D57+$E57*AY$6)*Deg2Rad)</f>
        <v>-25.510035096949547</v>
      </c>
      <c r="AZ57" s="239">
        <f>$C57*COS(($D57+$E57*AZ$6)*Deg2Rad)</f>
        <v>-25.510035096949547</v>
      </c>
      <c r="BA57" s="239">
        <f>$C57*COS(($D57+$E57*BA$6)*Deg2Rad)</f>
        <v>-25.510035096949547</v>
      </c>
      <c r="BB57" s="239">
        <f>$C57*COS(($D57+$E57*BB$6)*Deg2Rad)</f>
        <v>-25.510035096949547</v>
      </c>
      <c r="BC57" s="239">
        <f>$C57*COS(($D57+$E57*BC$6)*Deg2Rad)</f>
        <v>-25.510035096949547</v>
      </c>
      <c r="BD57" s="239">
        <f>$C57*COS(($D57+$E57*BD$6)*Deg2Rad)</f>
        <v>-25.510035096949547</v>
      </c>
      <c r="BE57" s="239">
        <f>$C57*COS(($D57+$E57*BE$6)*Deg2Rad)</f>
        <v>-25.510035096949547</v>
      </c>
      <c r="BF57" s="239">
        <f>$C57*COS(($D57+$E57*BF$6)*Deg2Rad)</f>
        <v>-25.510035096949547</v>
      </c>
      <c r="BG57" s="239">
        <f>$C57*COS(($D57+$E57*BG$6)*Deg2Rad)</f>
        <v>-25.510035096949547</v>
      </c>
      <c r="BH57" s="239">
        <f>$C57*COS(($D57+$E57*BH$6)*Deg2Rad)</f>
        <v>-25.510035096949547</v>
      </c>
      <c r="BI57" s="239">
        <f>$C57*COS(($D57+$E57*BI$6)*Deg2Rad)</f>
        <v>-25.510035096949547</v>
      </c>
      <c r="BJ57" s="239">
        <f>$C57*COS(($D57+$E57*BJ$6)*Deg2Rad)</f>
        <v>-25.510035096949547</v>
      </c>
      <c r="BK57" s="239">
        <f>$C57*COS(($D57+$E57*BK$6)*Deg2Rad)</f>
        <v>-25.510035096949547</v>
      </c>
      <c r="BL57" s="239">
        <f>$C57*COS(($D57+$E57*BL$6)*Deg2Rad)</f>
        <v>-25.510035096949547</v>
      </c>
      <c r="BM57" s="239">
        <f>$C57*COS(($D57+$E57*BM$6)*Deg2Rad)</f>
        <v>-6.1366126255562419</v>
      </c>
    </row>
    <row r="58" spans="3:65" x14ac:dyDescent="0.25">
      <c r="C58">
        <v>50</v>
      </c>
      <c r="D58">
        <v>21.02</v>
      </c>
      <c r="E58">
        <v>2281.2260000000001</v>
      </c>
      <c r="J58" s="61" t="s">
        <v>740</v>
      </c>
      <c r="K58" s="239">
        <f>$C58*COS(($D58+$E58*K$6)*Deg2Rad)</f>
        <v>-21.218251277559734</v>
      </c>
      <c r="L58" s="239">
        <f>$C58*COS(($D58+$E58*L$6)*Deg2Rad)</f>
        <v>-32.69139640702695</v>
      </c>
      <c r="M58" s="239">
        <f>$C58*COS(($D58+$E58*M$6)*Deg2Rad)</f>
        <v>-48.197481076763168</v>
      </c>
      <c r="N58" s="239">
        <f>$C58*COS(($D58+$E58*N$6)*Deg2Rad)</f>
        <v>42.524255940631654</v>
      </c>
      <c r="O58" s="239">
        <f>$C58*COS(($D58+$E58*O$6)*Deg2Rad)</f>
        <v>49.394777112675754</v>
      </c>
      <c r="P58" s="239">
        <f>$C58*COS(($D58+$E58*P$6)*Deg2Rad)</f>
        <v>-4.5168079119389315</v>
      </c>
      <c r="Q58" s="239">
        <f>$C58*COS(($D58+$E58*Q$6)*Deg2Rad)</f>
        <v>-4.5168079119389315</v>
      </c>
      <c r="R58" s="239">
        <f>$C58*COS(($D58+$E58*R$6)*Deg2Rad)</f>
        <v>-23.469481431502583</v>
      </c>
      <c r="S58" s="239">
        <f>$C58*COS(($D58+$E58*S$6)*Deg2Rad)</f>
        <v>-23.469481431502583</v>
      </c>
      <c r="T58" s="239">
        <f>$C58*COS(($D58+$E58*T$6)*Deg2Rad)</f>
        <v>0.49028094108971315</v>
      </c>
      <c r="U58" s="239">
        <f>$C58*COS(($D58+$E58*U$6)*Deg2Rad)</f>
        <v>-2.5813036466483132</v>
      </c>
      <c r="V58" s="239">
        <f>$C58*COS(($D58+$E58*V$6)*Deg2Rad)</f>
        <v>-2.5813036466483132</v>
      </c>
      <c r="W58" s="239">
        <f>$C58*COS(($D58+$E58*W$6)*Deg2Rad)</f>
        <v>-39.233103607369948</v>
      </c>
      <c r="X58" s="239">
        <f>$C58*COS(($D58+$E58*X$6)*Deg2Rad)</f>
        <v>-46.222866598220882</v>
      </c>
      <c r="Y58" s="239">
        <f>$C58*COS(($D58+$E58*Y$6)*Deg2Rad)</f>
        <v>-35.216180015427327</v>
      </c>
      <c r="Z58" s="239">
        <f>$C58*COS(($D58+$E58*Z$6)*Deg2Rad)</f>
        <v>49.907657269582529</v>
      </c>
      <c r="AA58" s="239">
        <f>$C58*COS(($D58+$E58*AA$6)*Deg2Rad)</f>
        <v>49.907657269582529</v>
      </c>
      <c r="AB58" s="239">
        <f>$C58*COS(($D58+$E58*AB$6)*Deg2Rad)</f>
        <v>44.826456973327332</v>
      </c>
      <c r="AC58" s="239">
        <f>$C58*COS(($D58+$E58*AC$6)*Deg2Rad)</f>
        <v>8.1197491351674351</v>
      </c>
      <c r="AD58" s="239">
        <f>$C58*COS(($D58+$E58*AD$6)*Deg2Rad)</f>
        <v>-4.5168079119389315</v>
      </c>
      <c r="AE58" s="239">
        <f>$C58*COS(($D58+$E58*AE$6)*Deg2Rad)</f>
        <v>-43.62836834437659</v>
      </c>
      <c r="AF58" s="239">
        <f>$C58*COS(($D58+$E58*AF$6)*Deg2Rad)</f>
        <v>-34.058043031611462</v>
      </c>
      <c r="AG58" s="239">
        <f>$C58*COS(($D58+$E58*AG$6)*Deg2Rad)</f>
        <v>35.63312289496087</v>
      </c>
      <c r="AH58" s="239">
        <f>$C58*COS(($D58+$E58*AH$6)*Deg2Rad)</f>
        <v>42.524255940631654</v>
      </c>
      <c r="AI58" s="239">
        <f>$C58*COS(($D58+$E58*AI$6)*Deg2Rad)</f>
        <v>23.168184382671036</v>
      </c>
      <c r="AJ58" s="239">
        <f>$C58*COS(($D58+$E58*AJ$6)*Deg2Rad)</f>
        <v>-17.201575326389158</v>
      </c>
      <c r="AK58" s="239">
        <f>$C58*COS(($D58+$E58*AK$6)*Deg2Rad)</f>
        <v>-23.469481431502583</v>
      </c>
      <c r="AL58" s="239">
        <f>$C58*COS(($D58+$E58*AL$6)*Deg2Rad)</f>
        <v>-34.058043031611462</v>
      </c>
      <c r="AM58" s="239">
        <f>$C58*COS(($D58+$E58*AM$6)*Deg2Rad)</f>
        <v>-43.62836834437659</v>
      </c>
      <c r="AN58" s="239">
        <f>$C58*COS(($D58+$E58*AN$6)*Deg2Rad)</f>
        <v>-43.62836834437659</v>
      </c>
      <c r="AO58" s="239">
        <f>$C58*COS(($D58+$E58*AO$6)*Deg2Rad)</f>
        <v>-49.685481230777221</v>
      </c>
      <c r="AP58" s="239">
        <f>$C58*COS(($D58+$E58*AP$6)*Deg2Rad)</f>
        <v>-43.62836834437659</v>
      </c>
      <c r="AQ58" s="239">
        <f>$C58*COS(($D58+$E58*AQ$6)*Deg2Rad)</f>
        <v>-30.746360730045673</v>
      </c>
      <c r="AR58" s="239">
        <f>$C58*COS(($D58+$E58*AR$6)*Deg2Rad)</f>
        <v>-46.984810633959356</v>
      </c>
      <c r="AS58" s="239">
        <f>$C58*COS(($D58+$E58*AS$6)*Deg2Rad)</f>
        <v>-47.970170078465692</v>
      </c>
      <c r="AT58" s="239">
        <f>$C58*COS(($D58+$E58*AT$6)*Deg2Rad)</f>
        <v>6.2349731860789097</v>
      </c>
      <c r="AU58" s="239">
        <f>$C58*COS(($D58+$E58*AU$6)*Deg2Rad)</f>
        <v>42.524255940631654</v>
      </c>
      <c r="AV58" s="239">
        <f>$C58*COS(($D58+$E58*AV$6)*Deg2Rad)</f>
        <v>-43.760332420253015</v>
      </c>
      <c r="AW58" s="239">
        <f>$C58*COS(($D58+$E58*AW$6)*Deg2Rad)</f>
        <v>-21.218251277559734</v>
      </c>
      <c r="AX58" s="239">
        <f>$C58*COS(($D58+$E58*AX$6)*Deg2Rad)</f>
        <v>-21.218251277559734</v>
      </c>
      <c r="AY58" s="239">
        <f>$C58*COS(($D58+$E58*AY$6)*Deg2Rad)</f>
        <v>-21.218251277559734</v>
      </c>
      <c r="AZ58" s="239">
        <f>$C58*COS(($D58+$E58*AZ$6)*Deg2Rad)</f>
        <v>-21.218251277559734</v>
      </c>
      <c r="BA58" s="239">
        <f>$C58*COS(($D58+$E58*BA$6)*Deg2Rad)</f>
        <v>-21.218251277559734</v>
      </c>
      <c r="BB58" s="239">
        <f>$C58*COS(($D58+$E58*BB$6)*Deg2Rad)</f>
        <v>-21.218251277559734</v>
      </c>
      <c r="BC58" s="239">
        <f>$C58*COS(($D58+$E58*BC$6)*Deg2Rad)</f>
        <v>-21.218251277559734</v>
      </c>
      <c r="BD58" s="239">
        <f>$C58*COS(($D58+$E58*BD$6)*Deg2Rad)</f>
        <v>-21.218251277559734</v>
      </c>
      <c r="BE58" s="239">
        <f>$C58*COS(($D58+$E58*BE$6)*Deg2Rad)</f>
        <v>-21.218251277559734</v>
      </c>
      <c r="BF58" s="239">
        <f>$C58*COS(($D58+$E58*BF$6)*Deg2Rad)</f>
        <v>-21.218251277559734</v>
      </c>
      <c r="BG58" s="239">
        <f>$C58*COS(($D58+$E58*BG$6)*Deg2Rad)</f>
        <v>-21.218251277559734</v>
      </c>
      <c r="BH58" s="239">
        <f>$C58*COS(($D58+$E58*BH$6)*Deg2Rad)</f>
        <v>-21.218251277559734</v>
      </c>
      <c r="BI58" s="239">
        <f>$C58*COS(($D58+$E58*BI$6)*Deg2Rad)</f>
        <v>-21.218251277559734</v>
      </c>
      <c r="BJ58" s="239">
        <f>$C58*COS(($D58+$E58*BJ$6)*Deg2Rad)</f>
        <v>-21.218251277559734</v>
      </c>
      <c r="BK58" s="239">
        <f>$C58*COS(($D58+$E58*BK$6)*Deg2Rad)</f>
        <v>-21.218251277559734</v>
      </c>
      <c r="BL58" s="239">
        <f>$C58*COS(($D58+$E58*BL$6)*Deg2Rad)</f>
        <v>-21.218251277559734</v>
      </c>
      <c r="BM58" s="239">
        <f>$C58*COS(($D58+$E58*BM$6)*Deg2Rad)</f>
        <v>-34.058043031611462</v>
      </c>
    </row>
    <row r="59" spans="3:65" x14ac:dyDescent="0.25">
      <c r="C59">
        <v>45</v>
      </c>
      <c r="D59">
        <v>247.54</v>
      </c>
      <c r="E59">
        <v>29929.562000000002</v>
      </c>
      <c r="J59" s="61" t="s">
        <v>740</v>
      </c>
      <c r="K59" s="239">
        <f>$C59*COS(($D59+$E59*K$6)*Deg2Rad)</f>
        <v>-44.839163099734478</v>
      </c>
      <c r="L59" s="239">
        <f>$C59*COS(($D59+$E59*L$6)*Deg2Rad)</f>
        <v>-21.617319593835219</v>
      </c>
      <c r="M59" s="239">
        <f>$C59*COS(($D59+$E59*M$6)*Deg2Rad)</f>
        <v>12.592967355046303</v>
      </c>
      <c r="N59" s="239">
        <f>$C59*COS(($D59+$E59*N$6)*Deg2Rad)</f>
        <v>39.685665297294285</v>
      </c>
      <c r="O59" s="239">
        <f>$C59*COS(($D59+$E59*O$6)*Deg2Rad)</f>
        <v>0.91227180510433659</v>
      </c>
      <c r="P59" s="239">
        <f>$C59*COS(($D59+$E59*P$6)*Deg2Rad)</f>
        <v>-5.7749921722442865</v>
      </c>
      <c r="Q59" s="239">
        <f>$C59*COS(($D59+$E59*Q$6)*Deg2Rad)</f>
        <v>-5.7749921722442865</v>
      </c>
      <c r="R59" s="239">
        <f>$C59*COS(($D59+$E59*R$6)*Deg2Rad)</f>
        <v>36.097713187685663</v>
      </c>
      <c r="S59" s="239">
        <f>$C59*COS(($D59+$E59*S$6)*Deg2Rad)</f>
        <v>36.097713187685663</v>
      </c>
      <c r="T59" s="239">
        <f>$C59*COS(($D59+$E59*T$6)*Deg2Rad)</f>
        <v>42.081458101144314</v>
      </c>
      <c r="U59" s="239">
        <f>$C59*COS(($D59+$E59*U$6)*Deg2Rad)</f>
        <v>-43.912164839939209</v>
      </c>
      <c r="V59" s="239">
        <f>$C59*COS(($D59+$E59*V$6)*Deg2Rad)</f>
        <v>-43.912164839939209</v>
      </c>
      <c r="W59" s="239">
        <f>$C59*COS(($D59+$E59*W$6)*Deg2Rad)</f>
        <v>11.377881882253815</v>
      </c>
      <c r="X59" s="239">
        <f>$C59*COS(($D59+$E59*X$6)*Deg2Rad)</f>
        <v>35.444168943402914</v>
      </c>
      <c r="Y59" s="239">
        <f>$C59*COS(($D59+$E59*Y$6)*Deg2Rad)</f>
        <v>41.521047733270287</v>
      </c>
      <c r="Z59" s="239">
        <f>$C59*COS(($D59+$E59*Z$6)*Deg2Rad)</f>
        <v>44.978843107111743</v>
      </c>
      <c r="AA59" s="239">
        <f>$C59*COS(($D59+$E59*AA$6)*Deg2Rad)</f>
        <v>44.978843107111743</v>
      </c>
      <c r="AB59" s="239">
        <f>$C59*COS(($D59+$E59*AB$6)*Deg2Rad)</f>
        <v>20.800812699792896</v>
      </c>
      <c r="AC59" s="239">
        <f>$C59*COS(($D59+$E59*AC$6)*Deg2Rad)</f>
        <v>44.976814078918281</v>
      </c>
      <c r="AD59" s="239">
        <f>$C59*COS(($D59+$E59*AD$6)*Deg2Rad)</f>
        <v>-5.7749921722442865</v>
      </c>
      <c r="AE59" s="239">
        <f>$C59*COS(($D59+$E59*AE$6)*Deg2Rad)</f>
        <v>-40.382545051958274</v>
      </c>
      <c r="AF59" s="239">
        <f>$C59*COS(($D59+$E59*AF$6)*Deg2Rad)</f>
        <v>43.360368060768394</v>
      </c>
      <c r="AG59" s="239">
        <f>$C59*COS(($D59+$E59*AG$6)*Deg2Rad)</f>
        <v>-24.618980881289257</v>
      </c>
      <c r="AH59" s="239">
        <f>$C59*COS(($D59+$E59*AH$6)*Deg2Rad)</f>
        <v>39.685665297294285</v>
      </c>
      <c r="AI59" s="239">
        <f>$C59*COS(($D59+$E59*AI$6)*Deg2Rad)</f>
        <v>23.071786554584406</v>
      </c>
      <c r="AJ59" s="239">
        <f>$C59*COS(($D59+$E59*AJ$6)*Deg2Rad)</f>
        <v>10.714524513161189</v>
      </c>
      <c r="AK59" s="239">
        <f>$C59*COS(($D59+$E59*AK$6)*Deg2Rad)</f>
        <v>36.097713187685663</v>
      </c>
      <c r="AL59" s="239">
        <f>$C59*COS(($D59+$E59*AL$6)*Deg2Rad)</f>
        <v>43.360368060768394</v>
      </c>
      <c r="AM59" s="239">
        <f>$C59*COS(($D59+$E59*AM$6)*Deg2Rad)</f>
        <v>-40.382545051958274</v>
      </c>
      <c r="AN59" s="239">
        <f>$C59*COS(($D59+$E59*AN$6)*Deg2Rad)</f>
        <v>-40.382545051958274</v>
      </c>
      <c r="AO59" s="239">
        <f>$C59*COS(($D59+$E59*AO$6)*Deg2Rad)</f>
        <v>-37.073077936911375</v>
      </c>
      <c r="AP59" s="239">
        <f>$C59*COS(($D59+$E59*AP$6)*Deg2Rad)</f>
        <v>-40.382545051958274</v>
      </c>
      <c r="AQ59" s="239">
        <f>$C59*COS(($D59+$E59*AQ$6)*Deg2Rad)</f>
        <v>-2.438119637104085</v>
      </c>
      <c r="AR59" s="239">
        <f>$C59*COS(($D59+$E59*AR$6)*Deg2Rad)</f>
        <v>5.9306733410001966</v>
      </c>
      <c r="AS59" s="239">
        <f>$C59*COS(($D59+$E59*AS$6)*Deg2Rad)</f>
        <v>4.1094051382511667</v>
      </c>
      <c r="AT59" s="239">
        <f>$C59*COS(($D59+$E59*AT$6)*Deg2Rad)</f>
        <v>-44.055028548574931</v>
      </c>
      <c r="AU59" s="239">
        <f>$C59*COS(($D59+$E59*AU$6)*Deg2Rad)</f>
        <v>39.685665297294285</v>
      </c>
      <c r="AV59" s="239">
        <f>$C59*COS(($D59+$E59*AV$6)*Deg2Rad)</f>
        <v>15.502140140701469</v>
      </c>
      <c r="AW59" s="239">
        <f>$C59*COS(($D59+$E59*AW$6)*Deg2Rad)</f>
        <v>-44.839163099734478</v>
      </c>
      <c r="AX59" s="239">
        <f>$C59*COS(($D59+$E59*AX$6)*Deg2Rad)</f>
        <v>-44.839163099734478</v>
      </c>
      <c r="AY59" s="239">
        <f>$C59*COS(($D59+$E59*AY$6)*Deg2Rad)</f>
        <v>-44.839163099734478</v>
      </c>
      <c r="AZ59" s="239">
        <f>$C59*COS(($D59+$E59*AZ$6)*Deg2Rad)</f>
        <v>-44.839163099734478</v>
      </c>
      <c r="BA59" s="239">
        <f>$C59*COS(($D59+$E59*BA$6)*Deg2Rad)</f>
        <v>-44.839163099734478</v>
      </c>
      <c r="BB59" s="239">
        <f>$C59*COS(($D59+$E59*BB$6)*Deg2Rad)</f>
        <v>-44.839163099734478</v>
      </c>
      <c r="BC59" s="239">
        <f>$C59*COS(($D59+$E59*BC$6)*Deg2Rad)</f>
        <v>-44.839163099734478</v>
      </c>
      <c r="BD59" s="239">
        <f>$C59*COS(($D59+$E59*BD$6)*Deg2Rad)</f>
        <v>-44.839163099734478</v>
      </c>
      <c r="BE59" s="239">
        <f>$C59*COS(($D59+$E59*BE$6)*Deg2Rad)</f>
        <v>-44.839163099734478</v>
      </c>
      <c r="BF59" s="239">
        <f>$C59*COS(($D59+$E59*BF$6)*Deg2Rad)</f>
        <v>-44.839163099734478</v>
      </c>
      <c r="BG59" s="239">
        <f>$C59*COS(($D59+$E59*BG$6)*Deg2Rad)</f>
        <v>-44.839163099734478</v>
      </c>
      <c r="BH59" s="239">
        <f>$C59*COS(($D59+$E59*BH$6)*Deg2Rad)</f>
        <v>-44.839163099734478</v>
      </c>
      <c r="BI59" s="239">
        <f>$C59*COS(($D59+$E59*BI$6)*Deg2Rad)</f>
        <v>-44.839163099734478</v>
      </c>
      <c r="BJ59" s="239">
        <f>$C59*COS(($D59+$E59*BJ$6)*Deg2Rad)</f>
        <v>-44.839163099734478</v>
      </c>
      <c r="BK59" s="239">
        <f>$C59*COS(($D59+$E59*BK$6)*Deg2Rad)</f>
        <v>-44.839163099734478</v>
      </c>
      <c r="BL59" s="239">
        <f>$C59*COS(($D59+$E59*BL$6)*Deg2Rad)</f>
        <v>-44.839163099734478</v>
      </c>
      <c r="BM59" s="239">
        <f>$C59*COS(($D59+$E59*BM$6)*Deg2Rad)</f>
        <v>43.360368060768394</v>
      </c>
    </row>
    <row r="60" spans="3:65" x14ac:dyDescent="0.25">
      <c r="C60">
        <v>44</v>
      </c>
      <c r="D60">
        <v>325.14999999999998</v>
      </c>
      <c r="E60">
        <v>31555.955999999998</v>
      </c>
      <c r="J60" s="61" t="s">
        <v>740</v>
      </c>
      <c r="K60" s="239">
        <f>$C60*COS(($D60+$E60*K$6)*Deg2Rad)</f>
        <v>43.961777040295416</v>
      </c>
      <c r="L60" s="239">
        <f>$C60*COS(($D60+$E60*L$6)*Deg2Rad)</f>
        <v>-31.314711771185738</v>
      </c>
      <c r="M60" s="239">
        <f>$C60*COS(($D60+$E60*M$6)*Deg2Rad)</f>
        <v>29.651523105701827</v>
      </c>
      <c r="N60" s="239">
        <f>$C60*COS(($D60+$E60*N$6)*Deg2Rad)</f>
        <v>-17.458115673994477</v>
      </c>
      <c r="O60" s="239">
        <f>$C60*COS(($D60+$E60*O$6)*Deg2Rad)</f>
        <v>-40.745387560114843</v>
      </c>
      <c r="P60" s="239">
        <f>$C60*COS(($D60+$E60*P$6)*Deg2Rad)</f>
        <v>38.556205117039141</v>
      </c>
      <c r="Q60" s="239">
        <f>$C60*COS(($D60+$E60*Q$6)*Deg2Rad)</f>
        <v>38.556205117039141</v>
      </c>
      <c r="R60" s="239">
        <f>$C60*COS(($D60+$E60*R$6)*Deg2Rad)</f>
        <v>12.679784071322901</v>
      </c>
      <c r="S60" s="239">
        <f>$C60*COS(($D60+$E60*S$6)*Deg2Rad)</f>
        <v>12.679784071322901</v>
      </c>
      <c r="T60" s="239">
        <f>$C60*COS(($D60+$E60*T$6)*Deg2Rad)</f>
        <v>-23.222438031094732</v>
      </c>
      <c r="U60" s="239">
        <f>$C60*COS(($D60+$E60*U$6)*Deg2Rad)</f>
        <v>-13.270157697399528</v>
      </c>
      <c r="V60" s="239">
        <f>$C60*COS(($D60+$E60*V$6)*Deg2Rad)</f>
        <v>-13.270157697399528</v>
      </c>
      <c r="W60" s="239">
        <f>$C60*COS(($D60+$E60*W$6)*Deg2Rad)</f>
        <v>36.511189888638086</v>
      </c>
      <c r="X60" s="239">
        <f>$C60*COS(($D60+$E60*X$6)*Deg2Rad)</f>
        <v>-40.110298029815375</v>
      </c>
      <c r="Y60" s="239">
        <f>$C60*COS(($D60+$E60*Y$6)*Deg2Rad)</f>
        <v>-15.96837274104681</v>
      </c>
      <c r="Z60" s="239">
        <f>$C60*COS(($D60+$E60*Z$6)*Deg2Rad)</f>
        <v>-10.420840073044506</v>
      </c>
      <c r="AA60" s="239">
        <f>$C60*COS(($D60+$E60*AA$6)*Deg2Rad)</f>
        <v>-10.420840073044506</v>
      </c>
      <c r="AB60" s="239">
        <f>$C60*COS(($D60+$E60*AB$6)*Deg2Rad)</f>
        <v>22.49538406247893</v>
      </c>
      <c r="AC60" s="239">
        <f>$C60*COS(($D60+$E60*AC$6)*Deg2Rad)</f>
        <v>43.757464179977795</v>
      </c>
      <c r="AD60" s="239">
        <f>$C60*COS(($D60+$E60*AD$6)*Deg2Rad)</f>
        <v>38.556205117039141</v>
      </c>
      <c r="AE60" s="239">
        <f>$C60*COS(($D60+$E60*AE$6)*Deg2Rad)</f>
        <v>-14.294602071369722</v>
      </c>
      <c r="AF60" s="239">
        <f>$C60*COS(($D60+$E60*AF$6)*Deg2Rad)</f>
        <v>24.812104191517275</v>
      </c>
      <c r="AG60" s="239">
        <f>$C60*COS(($D60+$E60*AG$6)*Deg2Rad)</f>
        <v>32.532944692482133</v>
      </c>
      <c r="AH60" s="239">
        <f>$C60*COS(($D60+$E60*AH$6)*Deg2Rad)</f>
        <v>-17.458115673994477</v>
      </c>
      <c r="AI60" s="239">
        <f>$C60*COS(($D60+$E60*AI$6)*Deg2Rad)</f>
        <v>43.97238055341618</v>
      </c>
      <c r="AJ60" s="239">
        <f>$C60*COS(($D60+$E60*AJ$6)*Deg2Rad)</f>
        <v>43.15820549653067</v>
      </c>
      <c r="AK60" s="239">
        <f>$C60*COS(($D60+$E60*AK$6)*Deg2Rad)</f>
        <v>12.679784071322901</v>
      </c>
      <c r="AL60" s="239">
        <f>$C60*COS(($D60+$E60*AL$6)*Deg2Rad)</f>
        <v>24.812104191517275</v>
      </c>
      <c r="AM60" s="239">
        <f>$C60*COS(($D60+$E60*AM$6)*Deg2Rad)</f>
        <v>-14.294602071369722</v>
      </c>
      <c r="AN60" s="239">
        <f>$C60*COS(($D60+$E60*AN$6)*Deg2Rad)</f>
        <v>-14.294602071369722</v>
      </c>
      <c r="AO60" s="239">
        <f>$C60*COS(($D60+$E60*AO$6)*Deg2Rad)</f>
        <v>-39.344786553856039</v>
      </c>
      <c r="AP60" s="239">
        <f>$C60*COS(($D60+$E60*AP$6)*Deg2Rad)</f>
        <v>-14.294602071369722</v>
      </c>
      <c r="AQ60" s="239">
        <f>$C60*COS(($D60+$E60*AQ$6)*Deg2Rad)</f>
        <v>18.935232309225157</v>
      </c>
      <c r="AR60" s="239">
        <f>$C60*COS(($D60+$E60*AR$6)*Deg2Rad)</f>
        <v>9.7882633671471933</v>
      </c>
      <c r="AS60" s="239">
        <f>$C60*COS(($D60+$E60*AS$6)*Deg2Rad)</f>
        <v>-41.881117353687081</v>
      </c>
      <c r="AT60" s="239">
        <f>$C60*COS(($D60+$E60*AT$6)*Deg2Rad)</f>
        <v>-41.915361906338482</v>
      </c>
      <c r="AU60" s="239">
        <f>$C60*COS(($D60+$E60*AU$6)*Deg2Rad)</f>
        <v>-17.458115673994477</v>
      </c>
      <c r="AV60" s="239">
        <f>$C60*COS(($D60+$E60*AV$6)*Deg2Rad)</f>
        <v>31.530463465283198</v>
      </c>
      <c r="AW60" s="239">
        <f>$C60*COS(($D60+$E60*AW$6)*Deg2Rad)</f>
        <v>43.961777040295416</v>
      </c>
      <c r="AX60" s="239">
        <f>$C60*COS(($D60+$E60*AX$6)*Deg2Rad)</f>
        <v>43.961777040295416</v>
      </c>
      <c r="AY60" s="239">
        <f>$C60*COS(($D60+$E60*AY$6)*Deg2Rad)</f>
        <v>43.961777040295416</v>
      </c>
      <c r="AZ60" s="239">
        <f>$C60*COS(($D60+$E60*AZ$6)*Deg2Rad)</f>
        <v>43.961777040295416</v>
      </c>
      <c r="BA60" s="239">
        <f>$C60*COS(($D60+$E60*BA$6)*Deg2Rad)</f>
        <v>43.961777040295416</v>
      </c>
      <c r="BB60" s="239">
        <f>$C60*COS(($D60+$E60*BB$6)*Deg2Rad)</f>
        <v>43.961777040295416</v>
      </c>
      <c r="BC60" s="239">
        <f>$C60*COS(($D60+$E60*BC$6)*Deg2Rad)</f>
        <v>43.961777040295416</v>
      </c>
      <c r="BD60" s="239">
        <f>$C60*COS(($D60+$E60*BD$6)*Deg2Rad)</f>
        <v>43.961777040295416</v>
      </c>
      <c r="BE60" s="239">
        <f>$C60*COS(($D60+$E60*BE$6)*Deg2Rad)</f>
        <v>43.961777040295416</v>
      </c>
      <c r="BF60" s="239">
        <f>$C60*COS(($D60+$E60*BF$6)*Deg2Rad)</f>
        <v>43.961777040295416</v>
      </c>
      <c r="BG60" s="239">
        <f>$C60*COS(($D60+$E60*BG$6)*Deg2Rad)</f>
        <v>43.961777040295416</v>
      </c>
      <c r="BH60" s="239">
        <f>$C60*COS(($D60+$E60*BH$6)*Deg2Rad)</f>
        <v>43.961777040295416</v>
      </c>
      <c r="BI60" s="239">
        <f>$C60*COS(($D60+$E60*BI$6)*Deg2Rad)</f>
        <v>43.961777040295416</v>
      </c>
      <c r="BJ60" s="239">
        <f>$C60*COS(($D60+$E60*BJ$6)*Deg2Rad)</f>
        <v>43.961777040295416</v>
      </c>
      <c r="BK60" s="239">
        <f>$C60*COS(($D60+$E60*BK$6)*Deg2Rad)</f>
        <v>43.961777040295416</v>
      </c>
      <c r="BL60" s="239">
        <f>$C60*COS(($D60+$E60*BL$6)*Deg2Rad)</f>
        <v>43.961777040295416</v>
      </c>
      <c r="BM60" s="239">
        <f>$C60*COS(($D60+$E60*BM$6)*Deg2Rad)</f>
        <v>24.812104191517275</v>
      </c>
    </row>
    <row r="61" spans="3:65" x14ac:dyDescent="0.25">
      <c r="C61">
        <v>29</v>
      </c>
      <c r="D61">
        <v>60.93</v>
      </c>
      <c r="E61">
        <v>4443.4170000000004</v>
      </c>
      <c r="J61" s="61" t="s">
        <v>740</v>
      </c>
      <c r="K61" s="239">
        <f>$C61*COS(($D61+$E61*K$6)*Deg2Rad)</f>
        <v>-28.217269759844811</v>
      </c>
      <c r="L61" s="239">
        <f>$C61*COS(($D61+$E61*L$6)*Deg2Rad)</f>
        <v>25.407139715021593</v>
      </c>
      <c r="M61" s="239">
        <f>$C61*COS(($D61+$E61*M$6)*Deg2Rad)</f>
        <v>-28.698875807361738</v>
      </c>
      <c r="N61" s="239">
        <f>$C61*COS(($D61+$E61*N$6)*Deg2Rad)</f>
        <v>4.1352796317417688</v>
      </c>
      <c r="O61" s="239">
        <f>$C61*COS(($D61+$E61*O$6)*Deg2Rad)</f>
        <v>23.047623191068521</v>
      </c>
      <c r="P61" s="239">
        <f>$C61*COS(($D61+$E61*P$6)*Deg2Rad)</f>
        <v>-20.800656194097698</v>
      </c>
      <c r="Q61" s="239">
        <f>$C61*COS(($D61+$E61*Q$6)*Deg2Rad)</f>
        <v>-20.800656194097698</v>
      </c>
      <c r="R61" s="239">
        <f>$C61*COS(($D61+$E61*R$6)*Deg2Rad)</f>
        <v>-0.70645860800655569</v>
      </c>
      <c r="S61" s="239">
        <f>$C61*COS(($D61+$E61*S$6)*Deg2Rad)</f>
        <v>-0.70645860800655569</v>
      </c>
      <c r="T61" s="239">
        <f>$C61*COS(($D61+$E61*T$6)*Deg2Rad)</f>
        <v>21.71528521156889</v>
      </c>
      <c r="U61" s="239">
        <f>$C61*COS(($D61+$E61*U$6)*Deg2Rad)</f>
        <v>18.069319416578207</v>
      </c>
      <c r="V61" s="239">
        <f>$C61*COS(($D61+$E61*V$6)*Deg2Rad)</f>
        <v>18.069319416578207</v>
      </c>
      <c r="W61" s="239">
        <f>$C61*COS(($D61+$E61*W$6)*Deg2Rad)</f>
        <v>-11.770004008827426</v>
      </c>
      <c r="X61" s="239">
        <f>$C61*COS(($D61+$E61*X$6)*Deg2Rad)</f>
        <v>9.8172673319174102</v>
      </c>
      <c r="Y61" s="239">
        <f>$C61*COS(($D61+$E61*Y$6)*Deg2Rad)</f>
        <v>-12.09332621623853</v>
      </c>
      <c r="Z61" s="239">
        <f>$C61*COS(($D61+$E61*Z$6)*Deg2Rad)</f>
        <v>27.632393658805704</v>
      </c>
      <c r="AA61" s="239">
        <f>$C61*COS(($D61+$E61*AA$6)*Deg2Rad)</f>
        <v>27.632393658805704</v>
      </c>
      <c r="AB61" s="239">
        <f>$C61*COS(($D61+$E61*AB$6)*Deg2Rad)</f>
        <v>13.570295094925871</v>
      </c>
      <c r="AC61" s="239">
        <f>$C61*COS(($D61+$E61*AC$6)*Deg2Rad)</f>
        <v>8.2215588376512621</v>
      </c>
      <c r="AD61" s="239">
        <f>$C61*COS(($D61+$E61*AD$6)*Deg2Rad)</f>
        <v>-20.800656194097698</v>
      </c>
      <c r="AE61" s="239">
        <f>$C61*COS(($D61+$E61*AE$6)*Deg2Rad)</f>
        <v>1.8528972016858904</v>
      </c>
      <c r="AF61" s="239">
        <f>$C61*COS(($D61+$E61*AF$6)*Deg2Rad)</f>
        <v>-22.16296318165956</v>
      </c>
      <c r="AG61" s="239">
        <f>$C61*COS(($D61+$E61*AG$6)*Deg2Rad)</f>
        <v>-15.853670890547191</v>
      </c>
      <c r="AH61" s="239">
        <f>$C61*COS(($D61+$E61*AH$6)*Deg2Rad)</f>
        <v>4.1352796317417688</v>
      </c>
      <c r="AI61" s="239">
        <f>$C61*COS(($D61+$E61*AI$6)*Deg2Rad)</f>
        <v>-27.599820154386862</v>
      </c>
      <c r="AJ61" s="239">
        <f>$C61*COS(($D61+$E61*AJ$6)*Deg2Rad)</f>
        <v>-28.919405875860665</v>
      </c>
      <c r="AK61" s="239">
        <f>$C61*COS(($D61+$E61*AK$6)*Deg2Rad)</f>
        <v>-0.70645860800655569</v>
      </c>
      <c r="AL61" s="239">
        <f>$C61*COS(($D61+$E61*AL$6)*Deg2Rad)</f>
        <v>-22.16296318165956</v>
      </c>
      <c r="AM61" s="239">
        <f>$C61*COS(($D61+$E61*AM$6)*Deg2Rad)</f>
        <v>1.8528972016858904</v>
      </c>
      <c r="AN61" s="239">
        <f>$C61*COS(($D61+$E61*AN$6)*Deg2Rad)</f>
        <v>1.8528972016858904</v>
      </c>
      <c r="AO61" s="239">
        <f>$C61*COS(($D61+$E61*AO$6)*Deg2Rad)</f>
        <v>21.583833558474211</v>
      </c>
      <c r="AP61" s="239">
        <f>$C61*COS(($D61+$E61*AP$6)*Deg2Rad)</f>
        <v>1.8528972016858904</v>
      </c>
      <c r="AQ61" s="239">
        <f>$C61*COS(($D61+$E61*AQ$6)*Deg2Rad)</f>
        <v>-18.937645340031111</v>
      </c>
      <c r="AR61" s="239">
        <f>$C61*COS(($D61+$E61*AR$6)*Deg2Rad)</f>
        <v>2.5115779256486994</v>
      </c>
      <c r="AS61" s="239">
        <f>$C61*COS(($D61+$E61*AS$6)*Deg2Rad)</f>
        <v>28.971741113612108</v>
      </c>
      <c r="AT61" s="239">
        <f>$C61*COS(($D61+$E61*AT$6)*Deg2Rad)</f>
        <v>17.484036135953552</v>
      </c>
      <c r="AU61" s="239">
        <f>$C61*COS(($D61+$E61*AU$6)*Deg2Rad)</f>
        <v>4.1352796317417688</v>
      </c>
      <c r="AV61" s="239">
        <f>$C61*COS(($D61+$E61*AV$6)*Deg2Rad)</f>
        <v>-28.999975181598902</v>
      </c>
      <c r="AW61" s="239">
        <f>$C61*COS(($D61+$E61*AW$6)*Deg2Rad)</f>
        <v>-28.217269759844811</v>
      </c>
      <c r="AX61" s="239">
        <f>$C61*COS(($D61+$E61*AX$6)*Deg2Rad)</f>
        <v>-28.217269759844811</v>
      </c>
      <c r="AY61" s="239">
        <f>$C61*COS(($D61+$E61*AY$6)*Deg2Rad)</f>
        <v>-28.217269759844811</v>
      </c>
      <c r="AZ61" s="239">
        <f>$C61*COS(($D61+$E61*AZ$6)*Deg2Rad)</f>
        <v>-28.217269759844811</v>
      </c>
      <c r="BA61" s="239">
        <f>$C61*COS(($D61+$E61*BA$6)*Deg2Rad)</f>
        <v>-28.217269759844811</v>
      </c>
      <c r="BB61" s="239">
        <f>$C61*COS(($D61+$E61*BB$6)*Deg2Rad)</f>
        <v>-28.217269759844811</v>
      </c>
      <c r="BC61" s="239">
        <f>$C61*COS(($D61+$E61*BC$6)*Deg2Rad)</f>
        <v>-28.217269759844811</v>
      </c>
      <c r="BD61" s="239">
        <f>$C61*COS(($D61+$E61*BD$6)*Deg2Rad)</f>
        <v>-28.217269759844811</v>
      </c>
      <c r="BE61" s="239">
        <f>$C61*COS(($D61+$E61*BE$6)*Deg2Rad)</f>
        <v>-28.217269759844811</v>
      </c>
      <c r="BF61" s="239">
        <f>$C61*COS(($D61+$E61*BF$6)*Deg2Rad)</f>
        <v>-28.217269759844811</v>
      </c>
      <c r="BG61" s="239">
        <f>$C61*COS(($D61+$E61*BG$6)*Deg2Rad)</f>
        <v>-28.217269759844811</v>
      </c>
      <c r="BH61" s="239">
        <f>$C61*COS(($D61+$E61*BH$6)*Deg2Rad)</f>
        <v>-28.217269759844811</v>
      </c>
      <c r="BI61" s="239">
        <f>$C61*COS(($D61+$E61*BI$6)*Deg2Rad)</f>
        <v>-28.217269759844811</v>
      </c>
      <c r="BJ61" s="239">
        <f>$C61*COS(($D61+$E61*BJ$6)*Deg2Rad)</f>
        <v>-28.217269759844811</v>
      </c>
      <c r="BK61" s="239">
        <f>$C61*COS(($D61+$E61*BK$6)*Deg2Rad)</f>
        <v>-28.217269759844811</v>
      </c>
      <c r="BL61" s="239">
        <f>$C61*COS(($D61+$E61*BL$6)*Deg2Rad)</f>
        <v>-28.217269759844811</v>
      </c>
      <c r="BM61" s="239">
        <f>$C61*COS(($D61+$E61*BM$6)*Deg2Rad)</f>
        <v>-22.16296318165956</v>
      </c>
    </row>
    <row r="62" spans="3:65" x14ac:dyDescent="0.25">
      <c r="C62">
        <v>18</v>
      </c>
      <c r="D62">
        <v>155.12</v>
      </c>
      <c r="E62">
        <v>67555.327999999994</v>
      </c>
      <c r="J62" s="61" t="s">
        <v>740</v>
      </c>
      <c r="K62" s="239">
        <f>$C62*COS(($D62+$E62*K$6)*Deg2Rad)</f>
        <v>17.988932477380487</v>
      </c>
      <c r="L62" s="239">
        <f>$C62*COS(($D62+$E62*L$6)*Deg2Rad)</f>
        <v>-12.878000742138333</v>
      </c>
      <c r="M62" s="239">
        <f>$C62*COS(($D62+$E62*M$6)*Deg2Rad)</f>
        <v>5.8883171759752688</v>
      </c>
      <c r="N62" s="239">
        <f>$C62*COS(($D62+$E62*N$6)*Deg2Rad)</f>
        <v>-6.8724511520346443</v>
      </c>
      <c r="O62" s="239">
        <f>$C62*COS(($D62+$E62*O$6)*Deg2Rad)</f>
        <v>-16.557724517638238</v>
      </c>
      <c r="P62" s="239">
        <f>$C62*COS(($D62+$E62*P$6)*Deg2Rad)</f>
        <v>15.659297900150307</v>
      </c>
      <c r="Q62" s="239">
        <f>$C62*COS(($D62+$E62*Q$6)*Deg2Rad)</f>
        <v>15.659297900150307</v>
      </c>
      <c r="R62" s="239">
        <f>$C62*COS(($D62+$E62*R$6)*Deg2Rad)</f>
        <v>4.9590258749238014</v>
      </c>
      <c r="S62" s="239">
        <f>$C62*COS(($D62+$E62*S$6)*Deg2Rad)</f>
        <v>4.9590258749238014</v>
      </c>
      <c r="T62" s="239">
        <f>$C62*COS(($D62+$E62*T$6)*Deg2Rad)</f>
        <v>-9.360398684606043</v>
      </c>
      <c r="U62" s="239">
        <f>$C62*COS(($D62+$E62*U$6)*Deg2Rad)</f>
        <v>-3.9484654089779778</v>
      </c>
      <c r="V62" s="239">
        <f>$C62*COS(($D62+$E62*V$6)*Deg2Rad)</f>
        <v>-3.9484654089779778</v>
      </c>
      <c r="W62" s="239">
        <f>$C62*COS(($D62+$E62*W$6)*Deg2Rad)</f>
        <v>17.129935411559362</v>
      </c>
      <c r="X62" s="239">
        <f>$C62*COS(($D62+$E62*X$6)*Deg2Rad)</f>
        <v>-17.914758243994431</v>
      </c>
      <c r="Y62" s="239">
        <f>$C62*COS(($D62+$E62*Y$6)*Deg2Rad)</f>
        <v>-14.011575451938761</v>
      </c>
      <c r="Z62" s="239">
        <f>$C62*COS(($D62+$E62*Z$6)*Deg2Rad)</f>
        <v>8.6864256848430959</v>
      </c>
      <c r="AA62" s="239">
        <f>$C62*COS(($D62+$E62*AA$6)*Deg2Rad)</f>
        <v>8.6864256848430959</v>
      </c>
      <c r="AB62" s="239">
        <f>$C62*COS(($D62+$E62*AB$6)*Deg2Rad)</f>
        <v>17.242263308479007</v>
      </c>
      <c r="AC62" s="239">
        <f>$C62*COS(($D62+$E62*AC$6)*Deg2Rad)</f>
        <v>-3.8847902100192133</v>
      </c>
      <c r="AD62" s="239">
        <f>$C62*COS(($D62+$E62*AD$6)*Deg2Rad)</f>
        <v>15.659297900150307</v>
      </c>
      <c r="AE62" s="239">
        <f>$C62*COS(($D62+$E62*AE$6)*Deg2Rad)</f>
        <v>-5.6050340985282832</v>
      </c>
      <c r="AF62" s="239">
        <f>$C62*COS(($D62+$E62*AF$6)*Deg2Rad)</f>
        <v>10.304759403333327</v>
      </c>
      <c r="AG62" s="239">
        <f>$C62*COS(($D62+$E62*AG$6)*Deg2Rad)</f>
        <v>12.971717504912736</v>
      </c>
      <c r="AH62" s="239">
        <f>$C62*COS(($D62+$E62*AH$6)*Deg2Rad)</f>
        <v>-6.8724511520346443</v>
      </c>
      <c r="AI62" s="239">
        <f>$C62*COS(($D62+$E62*AI$6)*Deg2Rad)</f>
        <v>17.985587077277025</v>
      </c>
      <c r="AJ62" s="239">
        <f>$C62*COS(($D62+$E62*AJ$6)*Deg2Rad)</f>
        <v>17.692027701787016</v>
      </c>
      <c r="AK62" s="239">
        <f>$C62*COS(($D62+$E62*AK$6)*Deg2Rad)</f>
        <v>4.9590258749238014</v>
      </c>
      <c r="AL62" s="239">
        <f>$C62*COS(($D62+$E62*AL$6)*Deg2Rad)</f>
        <v>10.304759403333327</v>
      </c>
      <c r="AM62" s="239">
        <f>$C62*COS(($D62+$E62*AM$6)*Deg2Rad)</f>
        <v>-5.6050340985282832</v>
      </c>
      <c r="AN62" s="239">
        <f>$C62*COS(($D62+$E62*AN$6)*Deg2Rad)</f>
        <v>-5.6050340985282832</v>
      </c>
      <c r="AO62" s="239">
        <f>$C62*COS(($D62+$E62*AO$6)*Deg2Rad)</f>
        <v>-15.98143933548879</v>
      </c>
      <c r="AP62" s="239">
        <f>$C62*COS(($D62+$E62*AP$6)*Deg2Rad)</f>
        <v>-5.6050340985282832</v>
      </c>
      <c r="AQ62" s="239">
        <f>$C62*COS(($D62+$E62*AQ$6)*Deg2Rad)</f>
        <v>7.9806723401927231</v>
      </c>
      <c r="AR62" s="239">
        <f>$C62*COS(($D62+$E62*AR$6)*Deg2Rad)</f>
        <v>4.5273342936145884</v>
      </c>
      <c r="AS62" s="239">
        <f>$C62*COS(($D62+$E62*AS$6)*Deg2Rad)</f>
        <v>-17.20727534845647</v>
      </c>
      <c r="AT62" s="239">
        <f>$C62*COS(($D62+$E62*AT$6)*Deg2Rad)</f>
        <v>-17.994541086659076</v>
      </c>
      <c r="AU62" s="239">
        <f>$C62*COS(($D62+$E62*AU$6)*Deg2Rad)</f>
        <v>-6.8724511520346443</v>
      </c>
      <c r="AV62" s="239">
        <f>$C62*COS(($D62+$E62*AV$6)*Deg2Rad)</f>
        <v>5.4768355922681122</v>
      </c>
      <c r="AW62" s="239">
        <f>$C62*COS(($D62+$E62*AW$6)*Deg2Rad)</f>
        <v>17.988932477380487</v>
      </c>
      <c r="AX62" s="239">
        <f>$C62*COS(($D62+$E62*AX$6)*Deg2Rad)</f>
        <v>17.988932477380487</v>
      </c>
      <c r="AY62" s="239">
        <f>$C62*COS(($D62+$E62*AY$6)*Deg2Rad)</f>
        <v>17.988932477380487</v>
      </c>
      <c r="AZ62" s="239">
        <f>$C62*COS(($D62+$E62*AZ$6)*Deg2Rad)</f>
        <v>17.988932477380487</v>
      </c>
      <c r="BA62" s="239">
        <f>$C62*COS(($D62+$E62*BA$6)*Deg2Rad)</f>
        <v>17.988932477380487</v>
      </c>
      <c r="BB62" s="239">
        <f>$C62*COS(($D62+$E62*BB$6)*Deg2Rad)</f>
        <v>17.988932477380487</v>
      </c>
      <c r="BC62" s="239">
        <f>$C62*COS(($D62+$E62*BC$6)*Deg2Rad)</f>
        <v>17.988932477380487</v>
      </c>
      <c r="BD62" s="239">
        <f>$C62*COS(($D62+$E62*BD$6)*Deg2Rad)</f>
        <v>17.988932477380487</v>
      </c>
      <c r="BE62" s="239">
        <f>$C62*COS(($D62+$E62*BE$6)*Deg2Rad)</f>
        <v>17.988932477380487</v>
      </c>
      <c r="BF62" s="239">
        <f>$C62*COS(($D62+$E62*BF$6)*Deg2Rad)</f>
        <v>17.988932477380487</v>
      </c>
      <c r="BG62" s="239">
        <f>$C62*COS(($D62+$E62*BG$6)*Deg2Rad)</f>
        <v>17.988932477380487</v>
      </c>
      <c r="BH62" s="239">
        <f>$C62*COS(($D62+$E62*BH$6)*Deg2Rad)</f>
        <v>17.988932477380487</v>
      </c>
      <c r="BI62" s="239">
        <f>$C62*COS(($D62+$E62*BI$6)*Deg2Rad)</f>
        <v>17.988932477380487</v>
      </c>
      <c r="BJ62" s="239">
        <f>$C62*COS(($D62+$E62*BJ$6)*Deg2Rad)</f>
        <v>17.988932477380487</v>
      </c>
      <c r="BK62" s="239">
        <f>$C62*COS(($D62+$E62*BK$6)*Deg2Rad)</f>
        <v>17.988932477380487</v>
      </c>
      <c r="BL62" s="239">
        <f>$C62*COS(($D62+$E62*BL$6)*Deg2Rad)</f>
        <v>17.988932477380487</v>
      </c>
      <c r="BM62" s="239">
        <f>$C62*COS(($D62+$E62*BM$6)*Deg2Rad)</f>
        <v>10.304759403333327</v>
      </c>
    </row>
    <row r="63" spans="3:65" x14ac:dyDescent="0.25">
      <c r="C63">
        <v>17</v>
      </c>
      <c r="D63">
        <v>288.79000000000002</v>
      </c>
      <c r="E63">
        <v>4562.4520000000002</v>
      </c>
      <c r="J63" s="61" t="s">
        <v>740</v>
      </c>
      <c r="K63" s="239">
        <f>$C63*COS(($D63+$E63*K$6)*Deg2Rad)</f>
        <v>16.297485925374321</v>
      </c>
      <c r="L63" s="239">
        <f>$C63*COS(($D63+$E63*L$6)*Deg2Rad)</f>
        <v>-14.481172501510423</v>
      </c>
      <c r="M63" s="239">
        <f>$C63*COS(($D63+$E63*M$6)*Deg2Rad)</f>
        <v>-13.772942303319882</v>
      </c>
      <c r="N63" s="239">
        <f>$C63*COS(($D63+$E63*N$6)*Deg2Rad)</f>
        <v>10.977551340776836</v>
      </c>
      <c r="O63" s="239">
        <f>$C63*COS(($D63+$E63*O$6)*Deg2Rad)</f>
        <v>-1.6005560658956621</v>
      </c>
      <c r="P63" s="239">
        <f>$C63*COS(($D63+$E63*P$6)*Deg2Rad)</f>
        <v>3.7906553992183891</v>
      </c>
      <c r="Q63" s="239">
        <f>$C63*COS(($D63+$E63*Q$6)*Deg2Rad)</f>
        <v>3.7906553992183891</v>
      </c>
      <c r="R63" s="239">
        <f>$C63*COS(($D63+$E63*R$6)*Deg2Rad)</f>
        <v>-9.1939123835467189</v>
      </c>
      <c r="S63" s="239">
        <f>$C63*COS(($D63+$E63*S$6)*Deg2Rad)</f>
        <v>-9.1939123835467189</v>
      </c>
      <c r="T63" s="239">
        <f>$C63*COS(($D63+$E63*T$6)*Deg2Rad)</f>
        <v>6.4030530687542146</v>
      </c>
      <c r="U63" s="239">
        <f>$C63*COS(($D63+$E63*U$6)*Deg2Rad)</f>
        <v>8.2854656172677803</v>
      </c>
      <c r="V63" s="239">
        <f>$C63*COS(($D63+$E63*V$6)*Deg2Rad)</f>
        <v>8.2854656172677803</v>
      </c>
      <c r="W63" s="239">
        <f>$C63*COS(($D63+$E63*W$6)*Deg2Rad)</f>
        <v>-16.748329132362869</v>
      </c>
      <c r="X63" s="239">
        <f>$C63*COS(($D63+$E63*X$6)*Deg2Rad)</f>
        <v>6.2516796983124934</v>
      </c>
      <c r="Y63" s="239">
        <f>$C63*COS(($D63+$E63*Y$6)*Deg2Rad)</f>
        <v>15.671690911265568</v>
      </c>
      <c r="Z63" s="239">
        <f>$C63*COS(($D63+$E63*Z$6)*Deg2Rad)</f>
        <v>-8.555307549097046</v>
      </c>
      <c r="AA63" s="239">
        <f>$C63*COS(($D63+$E63*AA$6)*Deg2Rad)</f>
        <v>-8.555307549097046</v>
      </c>
      <c r="AB63" s="239">
        <f>$C63*COS(($D63+$E63*AB$6)*Deg2Rad)</f>
        <v>-16.483402305780139</v>
      </c>
      <c r="AC63" s="239">
        <f>$C63*COS(($D63+$E63*AC$6)*Deg2Rad)</f>
        <v>1.3509970985506992</v>
      </c>
      <c r="AD63" s="239">
        <f>$C63*COS(($D63+$E63*AD$6)*Deg2Rad)</f>
        <v>3.7906553992183891</v>
      </c>
      <c r="AE63" s="239">
        <f>$C63*COS(($D63+$E63*AE$6)*Deg2Rad)</f>
        <v>9.8074122747193808</v>
      </c>
      <c r="AF63" s="239">
        <f>$C63*COS(($D63+$E63*AF$6)*Deg2Rad)</f>
        <v>16.062300825111091</v>
      </c>
      <c r="AG63" s="239">
        <f>$C63*COS(($D63+$E63*AG$6)*Deg2Rad)</f>
        <v>-15.723371036000872</v>
      </c>
      <c r="AH63" s="239">
        <f>$C63*COS(($D63+$E63*AH$6)*Deg2Rad)</f>
        <v>10.977551340776836</v>
      </c>
      <c r="AI63" s="239">
        <f>$C63*COS(($D63+$E63*AI$6)*Deg2Rad)</f>
        <v>16.656275458060669</v>
      </c>
      <c r="AJ63" s="239">
        <f>$C63*COS(($D63+$E63*AJ$6)*Deg2Rad)</f>
        <v>15.213271541691869</v>
      </c>
      <c r="AK63" s="239">
        <f>$C63*COS(($D63+$E63*AK$6)*Deg2Rad)</f>
        <v>-9.1939123835467189</v>
      </c>
      <c r="AL63" s="239">
        <f>$C63*COS(($D63+$E63*AL$6)*Deg2Rad)</f>
        <v>16.062300825111091</v>
      </c>
      <c r="AM63" s="239">
        <f>$C63*COS(($D63+$E63*AM$6)*Deg2Rad)</f>
        <v>9.8074122747193808</v>
      </c>
      <c r="AN63" s="239">
        <f>$C63*COS(($D63+$E63*AN$6)*Deg2Rad)</f>
        <v>9.8074122747193808</v>
      </c>
      <c r="AO63" s="239">
        <f>$C63*COS(($D63+$E63*AO$6)*Deg2Rad)</f>
        <v>-3.065968824684786</v>
      </c>
      <c r="AP63" s="239">
        <f>$C63*COS(($D63+$E63*AP$6)*Deg2Rad)</f>
        <v>9.8074122747193808</v>
      </c>
      <c r="AQ63" s="239">
        <f>$C63*COS(($D63+$E63*AQ$6)*Deg2Rad)</f>
        <v>16.78399972615302</v>
      </c>
      <c r="AR63" s="239">
        <f>$C63*COS(($D63+$E63*AR$6)*Deg2Rad)</f>
        <v>4.8989946343907373</v>
      </c>
      <c r="AS63" s="239">
        <f>$C63*COS(($D63+$E63*AS$6)*Deg2Rad)</f>
        <v>-14.095908964823943</v>
      </c>
      <c r="AT63" s="239">
        <f>$C63*COS(($D63+$E63*AT$6)*Deg2Rad)</f>
        <v>2.6368767413160876</v>
      </c>
      <c r="AU63" s="239">
        <f>$C63*COS(($D63+$E63*AU$6)*Deg2Rad)</f>
        <v>10.977551340776836</v>
      </c>
      <c r="AV63" s="239">
        <f>$C63*COS(($D63+$E63*AV$6)*Deg2Rad)</f>
        <v>-16.795827680163512</v>
      </c>
      <c r="AW63" s="239">
        <f>$C63*COS(($D63+$E63*AW$6)*Deg2Rad)</f>
        <v>16.297485925374321</v>
      </c>
      <c r="AX63" s="239">
        <f>$C63*COS(($D63+$E63*AX$6)*Deg2Rad)</f>
        <v>16.297485925374321</v>
      </c>
      <c r="AY63" s="239">
        <f>$C63*COS(($D63+$E63*AY$6)*Deg2Rad)</f>
        <v>16.297485925374321</v>
      </c>
      <c r="AZ63" s="239">
        <f>$C63*COS(($D63+$E63*AZ$6)*Deg2Rad)</f>
        <v>16.297485925374321</v>
      </c>
      <c r="BA63" s="239">
        <f>$C63*COS(($D63+$E63*BA$6)*Deg2Rad)</f>
        <v>16.297485925374321</v>
      </c>
      <c r="BB63" s="239">
        <f>$C63*COS(($D63+$E63*BB$6)*Deg2Rad)</f>
        <v>16.297485925374321</v>
      </c>
      <c r="BC63" s="239">
        <f>$C63*COS(($D63+$E63*BC$6)*Deg2Rad)</f>
        <v>16.297485925374321</v>
      </c>
      <c r="BD63" s="239">
        <f>$C63*COS(($D63+$E63*BD$6)*Deg2Rad)</f>
        <v>16.297485925374321</v>
      </c>
      <c r="BE63" s="239">
        <f>$C63*COS(($D63+$E63*BE$6)*Deg2Rad)</f>
        <v>16.297485925374321</v>
      </c>
      <c r="BF63" s="239">
        <f>$C63*COS(($D63+$E63*BF$6)*Deg2Rad)</f>
        <v>16.297485925374321</v>
      </c>
      <c r="BG63" s="239">
        <f>$C63*COS(($D63+$E63*BG$6)*Deg2Rad)</f>
        <v>16.297485925374321</v>
      </c>
      <c r="BH63" s="239">
        <f>$C63*COS(($D63+$E63*BH$6)*Deg2Rad)</f>
        <v>16.297485925374321</v>
      </c>
      <c r="BI63" s="239">
        <f>$C63*COS(($D63+$E63*BI$6)*Deg2Rad)</f>
        <v>16.297485925374321</v>
      </c>
      <c r="BJ63" s="239">
        <f>$C63*COS(($D63+$E63*BJ$6)*Deg2Rad)</f>
        <v>16.297485925374321</v>
      </c>
      <c r="BK63" s="239">
        <f>$C63*COS(($D63+$E63*BK$6)*Deg2Rad)</f>
        <v>16.297485925374321</v>
      </c>
      <c r="BL63" s="239">
        <f>$C63*COS(($D63+$E63*BL$6)*Deg2Rad)</f>
        <v>16.297485925374321</v>
      </c>
      <c r="BM63" s="239">
        <f>$C63*COS(($D63+$E63*BM$6)*Deg2Rad)</f>
        <v>16.062300825111091</v>
      </c>
    </row>
    <row r="64" spans="3:65" x14ac:dyDescent="0.25">
      <c r="C64">
        <v>16</v>
      </c>
      <c r="D64">
        <v>198.04</v>
      </c>
      <c r="E64">
        <v>62894.029000000002</v>
      </c>
      <c r="J64" s="61" t="s">
        <v>740</v>
      </c>
      <c r="K64" s="239">
        <f>$C64*COS(($D64+$E64*K$6)*Deg2Rad)</f>
        <v>15.920527130385262</v>
      </c>
      <c r="L64" s="239">
        <f>$C64*COS(($D64+$E64*L$6)*Deg2Rad)</f>
        <v>9.5611986509114913E-2</v>
      </c>
      <c r="M64" s="239">
        <f>$C64*COS(($D64+$E64*M$6)*Deg2Rad)</f>
        <v>13.263709040143208</v>
      </c>
      <c r="N64" s="239">
        <f>$C64*COS(($D64+$E64*N$6)*Deg2Rad)</f>
        <v>-11.00760182426402</v>
      </c>
      <c r="O64" s="239">
        <f>$C64*COS(($D64+$E64*O$6)*Deg2Rad)</f>
        <v>-11.403359526371972</v>
      </c>
      <c r="P64" s="239">
        <f>$C64*COS(($D64+$E64*P$6)*Deg2Rad)</f>
        <v>-8.6123983999541132</v>
      </c>
      <c r="Q64" s="239">
        <f>$C64*COS(($D64+$E64*Q$6)*Deg2Rad)</f>
        <v>-8.6123983999541132</v>
      </c>
      <c r="R64" s="239">
        <f>$C64*COS(($D64+$E64*R$6)*Deg2Rad)</f>
        <v>-13.320491657075047</v>
      </c>
      <c r="S64" s="239">
        <f>$C64*COS(($D64+$E64*S$6)*Deg2Rad)</f>
        <v>-13.320491657075047</v>
      </c>
      <c r="T64" s="239">
        <f>$C64*COS(($D64+$E64*T$6)*Deg2Rad)</f>
        <v>-7.785507313325744</v>
      </c>
      <c r="U64" s="239">
        <f>$C64*COS(($D64+$E64*U$6)*Deg2Rad)</f>
        <v>-14.714757771795831</v>
      </c>
      <c r="V64" s="239">
        <f>$C64*COS(($D64+$E64*V$6)*Deg2Rad)</f>
        <v>-14.714757771795831</v>
      </c>
      <c r="W64" s="239">
        <f>$C64*COS(($D64+$E64*W$6)*Deg2Rad)</f>
        <v>-13.450017827181497</v>
      </c>
      <c r="X64" s="239">
        <f>$C64*COS(($D64+$E64*X$6)*Deg2Rad)</f>
        <v>-15.358543921122347</v>
      </c>
      <c r="Y64" s="239">
        <f>$C64*COS(($D64+$E64*Y$6)*Deg2Rad)</f>
        <v>4.7720724769905667</v>
      </c>
      <c r="Z64" s="239">
        <f>$C64*COS(($D64+$E64*Z$6)*Deg2Rad)</f>
        <v>-6.9278454323952294</v>
      </c>
      <c r="AA64" s="239">
        <f>$C64*COS(($D64+$E64*AA$6)*Deg2Rad)</f>
        <v>-6.9278454323952294</v>
      </c>
      <c r="AB64" s="239">
        <f>$C64*COS(($D64+$E64*AB$6)*Deg2Rad)</f>
        <v>-14.289977449973909</v>
      </c>
      <c r="AC64" s="239">
        <f>$C64*COS(($D64+$E64*AC$6)*Deg2Rad)</f>
        <v>-12.732068265031701</v>
      </c>
      <c r="AD64" s="239">
        <f>$C64*COS(($D64+$E64*AD$6)*Deg2Rad)</f>
        <v>-8.6123983999541132</v>
      </c>
      <c r="AE64" s="239">
        <f>$C64*COS(($D64+$E64*AE$6)*Deg2Rad)</f>
        <v>-12.619007908614448</v>
      </c>
      <c r="AF64" s="239">
        <f>$C64*COS(($D64+$E64*AF$6)*Deg2Rad)</f>
        <v>5.9483626736234854</v>
      </c>
      <c r="AG64" s="239">
        <f>$C64*COS(($D64+$E64*AG$6)*Deg2Rad)</f>
        <v>1.0580562826781204</v>
      </c>
      <c r="AH64" s="239">
        <f>$C64*COS(($D64+$E64*AH$6)*Deg2Rad)</f>
        <v>-11.00760182426402</v>
      </c>
      <c r="AI64" s="239">
        <f>$C64*COS(($D64+$E64*AI$6)*Deg2Rad)</f>
        <v>15.979791270378451</v>
      </c>
      <c r="AJ64" s="239">
        <f>$C64*COS(($D64+$E64*AJ$6)*Deg2Rad)</f>
        <v>14.739062806426347</v>
      </c>
      <c r="AK64" s="239">
        <f>$C64*COS(($D64+$E64*AK$6)*Deg2Rad)</f>
        <v>-13.320491657075047</v>
      </c>
      <c r="AL64" s="239">
        <f>$C64*COS(($D64+$E64*AL$6)*Deg2Rad)</f>
        <v>5.9483626736234854</v>
      </c>
      <c r="AM64" s="239">
        <f>$C64*COS(($D64+$E64*AM$6)*Deg2Rad)</f>
        <v>-12.619007908614448</v>
      </c>
      <c r="AN64" s="239">
        <f>$C64*COS(($D64+$E64*AN$6)*Deg2Rad)</f>
        <v>-12.619007908614448</v>
      </c>
      <c r="AO64" s="239">
        <f>$C64*COS(($D64+$E64*AO$6)*Deg2Rad)</f>
        <v>-9.5984141580022673</v>
      </c>
      <c r="AP64" s="239">
        <f>$C64*COS(($D64+$E64*AP$6)*Deg2Rad)</f>
        <v>-12.619007908614448</v>
      </c>
      <c r="AQ64" s="239">
        <f>$C64*COS(($D64+$E64*AQ$6)*Deg2Rad)</f>
        <v>10.071526002557679</v>
      </c>
      <c r="AR64" s="239">
        <f>$C64*COS(($D64+$E64*AR$6)*Deg2Rad)</f>
        <v>-13.709165175415087</v>
      </c>
      <c r="AS64" s="239">
        <f>$C64*COS(($D64+$E64*AS$6)*Deg2Rad)</f>
        <v>12.978871655683761</v>
      </c>
      <c r="AT64" s="239">
        <f>$C64*COS(($D64+$E64*AT$6)*Deg2Rad)</f>
        <v>15.902157439192379</v>
      </c>
      <c r="AU64" s="239">
        <f>$C64*COS(($D64+$E64*AU$6)*Deg2Rad)</f>
        <v>-11.00760182426402</v>
      </c>
      <c r="AV64" s="239">
        <f>$C64*COS(($D64+$E64*AV$6)*Deg2Rad)</f>
        <v>13.779112310480803</v>
      </c>
      <c r="AW64" s="239">
        <f>$C64*COS(($D64+$E64*AW$6)*Deg2Rad)</f>
        <v>15.920527130385262</v>
      </c>
      <c r="AX64" s="239">
        <f>$C64*COS(($D64+$E64*AX$6)*Deg2Rad)</f>
        <v>15.920527130385262</v>
      </c>
      <c r="AY64" s="239">
        <f>$C64*COS(($D64+$E64*AY$6)*Deg2Rad)</f>
        <v>15.920527130385262</v>
      </c>
      <c r="AZ64" s="239">
        <f>$C64*COS(($D64+$E64*AZ$6)*Deg2Rad)</f>
        <v>15.920527130385262</v>
      </c>
      <c r="BA64" s="239">
        <f>$C64*COS(($D64+$E64*BA$6)*Deg2Rad)</f>
        <v>15.920527130385262</v>
      </c>
      <c r="BB64" s="239">
        <f>$C64*COS(($D64+$E64*BB$6)*Deg2Rad)</f>
        <v>15.920527130385262</v>
      </c>
      <c r="BC64" s="239">
        <f>$C64*COS(($D64+$E64*BC$6)*Deg2Rad)</f>
        <v>15.920527130385262</v>
      </c>
      <c r="BD64" s="239">
        <f>$C64*COS(($D64+$E64*BD$6)*Deg2Rad)</f>
        <v>15.920527130385262</v>
      </c>
      <c r="BE64" s="239">
        <f>$C64*COS(($D64+$E64*BE$6)*Deg2Rad)</f>
        <v>15.920527130385262</v>
      </c>
      <c r="BF64" s="239">
        <f>$C64*COS(($D64+$E64*BF$6)*Deg2Rad)</f>
        <v>15.920527130385262</v>
      </c>
      <c r="BG64" s="239">
        <f>$C64*COS(($D64+$E64*BG$6)*Deg2Rad)</f>
        <v>15.920527130385262</v>
      </c>
      <c r="BH64" s="239">
        <f>$C64*COS(($D64+$E64*BH$6)*Deg2Rad)</f>
        <v>15.920527130385262</v>
      </c>
      <c r="BI64" s="239">
        <f>$C64*COS(($D64+$E64*BI$6)*Deg2Rad)</f>
        <v>15.920527130385262</v>
      </c>
      <c r="BJ64" s="239">
        <f>$C64*COS(($D64+$E64*BJ$6)*Deg2Rad)</f>
        <v>15.920527130385262</v>
      </c>
      <c r="BK64" s="239">
        <f>$C64*COS(($D64+$E64*BK$6)*Deg2Rad)</f>
        <v>15.920527130385262</v>
      </c>
      <c r="BL64" s="239">
        <f>$C64*COS(($D64+$E64*BL$6)*Deg2Rad)</f>
        <v>15.920527130385262</v>
      </c>
      <c r="BM64" s="239">
        <f>$C64*COS(($D64+$E64*BM$6)*Deg2Rad)</f>
        <v>5.9483626736234854</v>
      </c>
    </row>
    <row r="65" spans="1:65" x14ac:dyDescent="0.25">
      <c r="C65">
        <v>14</v>
      </c>
      <c r="D65">
        <v>199.76</v>
      </c>
      <c r="E65">
        <v>31436.920999999998</v>
      </c>
      <c r="J65" s="61" t="s">
        <v>740</v>
      </c>
      <c r="K65" s="239">
        <f>$C65*COS(($D65+$E65*K$6)*Deg2Rad)</f>
        <v>2.8322054455480634</v>
      </c>
      <c r="L65" s="239">
        <f>$C65*COS(($D65+$E65*L$6)*Deg2Rad)</f>
        <v>-12.107399280509229</v>
      </c>
      <c r="M65" s="239">
        <f>$C65*COS(($D65+$E65*M$6)*Deg2Rad)</f>
        <v>-3.8472333903845586</v>
      </c>
      <c r="N65" s="239">
        <f>$C65*COS(($D65+$E65*N$6)*Deg2Rad)</f>
        <v>13.664304517721648</v>
      </c>
      <c r="O65" s="239">
        <f>$C65*COS(($D65+$E65*O$6)*Deg2Rad)</f>
        <v>11.732649799835029</v>
      </c>
      <c r="P65" s="239">
        <f>$C65*COS(($D65+$E65*P$6)*Deg2Rad)</f>
        <v>-10.610442621898892</v>
      </c>
      <c r="Q65" s="239">
        <f>$C65*COS(($D65+$E65*Q$6)*Deg2Rad)</f>
        <v>-10.610442621898892</v>
      </c>
      <c r="R65" s="239">
        <f>$C65*COS(($D65+$E65*R$6)*Deg2Rad)</f>
        <v>-13.948490765018278</v>
      </c>
      <c r="S65" s="239">
        <f>$C65*COS(($D65+$E65*S$6)*Deg2Rad)</f>
        <v>-13.948490765018278</v>
      </c>
      <c r="T65" s="239">
        <f>$C65*COS(($D65+$E65*T$6)*Deg2Rad)</f>
        <v>-8.7672403363370055</v>
      </c>
      <c r="U65" s="239">
        <f>$C65*COS(($D65+$E65*U$6)*Deg2Rad)</f>
        <v>-6.4370372566236895</v>
      </c>
      <c r="V65" s="239">
        <f>$C65*COS(($D65+$E65*V$6)*Deg2Rad)</f>
        <v>-6.4370372566236895</v>
      </c>
      <c r="W65" s="239">
        <f>$C65*COS(($D65+$E65*W$6)*Deg2Rad)</f>
        <v>-11.39394626763961</v>
      </c>
      <c r="X65" s="239">
        <f>$C65*COS(($D65+$E65*X$6)*Deg2Rad)</f>
        <v>11.205364346199921</v>
      </c>
      <c r="Y65" s="239">
        <f>$C65*COS(($D65+$E65*Y$6)*Deg2Rad)</f>
        <v>13.835024205405144</v>
      </c>
      <c r="Z65" s="239">
        <f>$C65*COS(($D65+$E65*Z$6)*Deg2Rad)</f>
        <v>-2.7478991992444155</v>
      </c>
      <c r="AA65" s="239">
        <f>$C65*COS(($D65+$E65*AA$6)*Deg2Rad)</f>
        <v>-2.7478991992444155</v>
      </c>
      <c r="AB65" s="239">
        <f>$C65*COS(($D65+$E65*AB$6)*Deg2Rad)</f>
        <v>-11.735715658497009</v>
      </c>
      <c r="AC65" s="239">
        <f>$C65*COS(($D65+$E65*AC$6)*Deg2Rad)</f>
        <v>8.908130700963607</v>
      </c>
      <c r="AD65" s="239">
        <f>$C65*COS(($D65+$E65*AD$6)*Deg2Rad)</f>
        <v>-10.610442621898892</v>
      </c>
      <c r="AE65" s="239">
        <f>$C65*COS(($D65+$E65*AE$6)*Deg2Rad)</f>
        <v>13.881233312652135</v>
      </c>
      <c r="AF65" s="239">
        <f>$C65*COS(($D65+$E65*AF$6)*Deg2Rad)</f>
        <v>10.255858057269368</v>
      </c>
      <c r="AG65" s="239">
        <f>$C65*COS(($D65+$E65*AG$6)*Deg2Rad)</f>
        <v>-10.622754622920906</v>
      </c>
      <c r="AH65" s="239">
        <f>$C65*COS(($D65+$E65*AH$6)*Deg2Rad)</f>
        <v>13.664304517721648</v>
      </c>
      <c r="AI65" s="239">
        <f>$C65*COS(($D65+$E65*AI$6)*Deg2Rad)</f>
        <v>4.0407121637172381</v>
      </c>
      <c r="AJ65" s="239">
        <f>$C65*COS(($D65+$E65*AJ$6)*Deg2Rad)</f>
        <v>0.35757394322452968</v>
      </c>
      <c r="AK65" s="239">
        <f>$C65*COS(($D65+$E65*AK$6)*Deg2Rad)</f>
        <v>-13.948490765018278</v>
      </c>
      <c r="AL65" s="239">
        <f>$C65*COS(($D65+$E65*AL$6)*Deg2Rad)</f>
        <v>10.255858057269368</v>
      </c>
      <c r="AM65" s="239">
        <f>$C65*COS(($D65+$E65*AM$6)*Deg2Rad)</f>
        <v>13.881233312652135</v>
      </c>
      <c r="AN65" s="239">
        <f>$C65*COS(($D65+$E65*AN$6)*Deg2Rad)</f>
        <v>13.881233312652135</v>
      </c>
      <c r="AO65" s="239">
        <f>$C65*COS(($D65+$E65*AO$6)*Deg2Rad)</f>
        <v>11.00659119238955</v>
      </c>
      <c r="AP65" s="239">
        <f>$C65*COS(($D65+$E65*AP$6)*Deg2Rad)</f>
        <v>13.881233312652135</v>
      </c>
      <c r="AQ65" s="239">
        <f>$C65*COS(($D65+$E65*AQ$6)*Deg2Rad)</f>
        <v>8.4046301299463426</v>
      </c>
      <c r="AR65" s="239">
        <f>$C65*COS(($D65+$E65*AR$6)*Deg2Rad)</f>
        <v>13.61071158055343</v>
      </c>
      <c r="AS65" s="239">
        <f>$C65*COS(($D65+$E65*AS$6)*Deg2Rad)</f>
        <v>1.5101496285479441</v>
      </c>
      <c r="AT65" s="239">
        <f>$C65*COS(($D65+$E65*AT$6)*Deg2Rad)</f>
        <v>-7.7050955423677934</v>
      </c>
      <c r="AU65" s="239">
        <f>$C65*COS(($D65+$E65*AU$6)*Deg2Rad)</f>
        <v>13.664304517721648</v>
      </c>
      <c r="AV65" s="239">
        <f>$C65*COS(($D65+$E65*AV$6)*Deg2Rad)</f>
        <v>-10.360023679234041</v>
      </c>
      <c r="AW65" s="239">
        <f>$C65*COS(($D65+$E65*AW$6)*Deg2Rad)</f>
        <v>2.8322054455480634</v>
      </c>
      <c r="AX65" s="239">
        <f>$C65*COS(($D65+$E65*AX$6)*Deg2Rad)</f>
        <v>2.8322054455480634</v>
      </c>
      <c r="AY65" s="239">
        <f>$C65*COS(($D65+$E65*AY$6)*Deg2Rad)</f>
        <v>2.8322054455480634</v>
      </c>
      <c r="AZ65" s="239">
        <f>$C65*COS(($D65+$E65*AZ$6)*Deg2Rad)</f>
        <v>2.8322054455480634</v>
      </c>
      <c r="BA65" s="239">
        <f>$C65*COS(($D65+$E65*BA$6)*Deg2Rad)</f>
        <v>2.8322054455480634</v>
      </c>
      <c r="BB65" s="239">
        <f>$C65*COS(($D65+$E65*BB$6)*Deg2Rad)</f>
        <v>2.8322054455480634</v>
      </c>
      <c r="BC65" s="239">
        <f>$C65*COS(($D65+$E65*BC$6)*Deg2Rad)</f>
        <v>2.8322054455480634</v>
      </c>
      <c r="BD65" s="239">
        <f>$C65*COS(($D65+$E65*BD$6)*Deg2Rad)</f>
        <v>2.8322054455480634</v>
      </c>
      <c r="BE65" s="239">
        <f>$C65*COS(($D65+$E65*BE$6)*Deg2Rad)</f>
        <v>2.8322054455480634</v>
      </c>
      <c r="BF65" s="239">
        <f>$C65*COS(($D65+$E65*BF$6)*Deg2Rad)</f>
        <v>2.8322054455480634</v>
      </c>
      <c r="BG65" s="239">
        <f>$C65*COS(($D65+$E65*BG$6)*Deg2Rad)</f>
        <v>2.8322054455480634</v>
      </c>
      <c r="BH65" s="239">
        <f>$C65*COS(($D65+$E65*BH$6)*Deg2Rad)</f>
        <v>2.8322054455480634</v>
      </c>
      <c r="BI65" s="239">
        <f>$C65*COS(($D65+$E65*BI$6)*Deg2Rad)</f>
        <v>2.8322054455480634</v>
      </c>
      <c r="BJ65" s="239">
        <f>$C65*COS(($D65+$E65*BJ$6)*Deg2Rad)</f>
        <v>2.8322054455480634</v>
      </c>
      <c r="BK65" s="239">
        <f>$C65*COS(($D65+$E65*BK$6)*Deg2Rad)</f>
        <v>2.8322054455480634</v>
      </c>
      <c r="BL65" s="239">
        <f>$C65*COS(($D65+$E65*BL$6)*Deg2Rad)</f>
        <v>2.8322054455480634</v>
      </c>
      <c r="BM65" s="239">
        <f>$C65*COS(($D65+$E65*BM$6)*Deg2Rad)</f>
        <v>10.255858057269368</v>
      </c>
    </row>
    <row r="66" spans="1:65" x14ac:dyDescent="0.25">
      <c r="C66">
        <v>12</v>
      </c>
      <c r="D66">
        <v>95.39</v>
      </c>
      <c r="E66">
        <v>14577.848</v>
      </c>
      <c r="J66" s="61" t="s">
        <v>740</v>
      </c>
      <c r="K66" s="239">
        <f>$C66*COS(($D66+$E66*K$6)*Deg2Rad)</f>
        <v>10.927268675877917</v>
      </c>
      <c r="L66" s="239">
        <f>$C66*COS(($D66+$E66*L$6)*Deg2Rad)</f>
        <v>11.561597651443249</v>
      </c>
      <c r="M66" s="239">
        <f>$C66*COS(($D66+$E66*M$6)*Deg2Rad)</f>
        <v>-11.021563485992852</v>
      </c>
      <c r="N66" s="239">
        <f>$C66*COS(($D66+$E66*N$6)*Deg2Rad)</f>
        <v>-11.527375492109568</v>
      </c>
      <c r="O66" s="239">
        <f>$C66*COS(($D66+$E66*O$6)*Deg2Rad)</f>
        <v>11.406780513383612</v>
      </c>
      <c r="P66" s="239">
        <f>$C66*COS(($D66+$E66*P$6)*Deg2Rad)</f>
        <v>4.3415937694625164</v>
      </c>
      <c r="Q66" s="239">
        <f>$C66*COS(($D66+$E66*Q$6)*Deg2Rad)</f>
        <v>4.3415937694625164</v>
      </c>
      <c r="R66" s="239">
        <f>$C66*COS(($D66+$E66*R$6)*Deg2Rad)</f>
        <v>-9.8818697801047701</v>
      </c>
      <c r="S66" s="239">
        <f>$C66*COS(($D66+$E66*S$6)*Deg2Rad)</f>
        <v>-9.8818697801047701</v>
      </c>
      <c r="T66" s="239">
        <f>$C66*COS(($D66+$E66*T$6)*Deg2Rad)</f>
        <v>11.661177478189778</v>
      </c>
      <c r="U66" s="239">
        <f>$C66*COS(($D66+$E66*U$6)*Deg2Rad)</f>
        <v>-11.930058171272478</v>
      </c>
      <c r="V66" s="239">
        <f>$C66*COS(($D66+$E66*V$6)*Deg2Rad)</f>
        <v>-11.930058171272478</v>
      </c>
      <c r="W66" s="239">
        <f>$C66*COS(($D66+$E66*W$6)*Deg2Rad)</f>
        <v>-11.899877500370721</v>
      </c>
      <c r="X66" s="239">
        <f>$C66*COS(($D66+$E66*X$6)*Deg2Rad)</f>
        <v>2.7441593775192867</v>
      </c>
      <c r="Y66" s="239">
        <f>$C66*COS(($D66+$E66*Y$6)*Deg2Rad)</f>
        <v>4.3014830157335133</v>
      </c>
      <c r="Z66" s="239">
        <f>$C66*COS(($D66+$E66*Z$6)*Deg2Rad)</f>
        <v>-6.2867458760478563</v>
      </c>
      <c r="AA66" s="239">
        <f>$C66*COS(($D66+$E66*AA$6)*Deg2Rad)</f>
        <v>-6.2867458760478563</v>
      </c>
      <c r="AB66" s="239">
        <f>$C66*COS(($D66+$E66*AB$6)*Deg2Rad)</f>
        <v>-0.55082845965782934</v>
      </c>
      <c r="AC66" s="239">
        <f>$C66*COS(($D66+$E66*AC$6)*Deg2Rad)</f>
        <v>-11.197587926232565</v>
      </c>
      <c r="AD66" s="239">
        <f>$C66*COS(($D66+$E66*AD$6)*Deg2Rad)</f>
        <v>4.3415937694625164</v>
      </c>
      <c r="AE66" s="239">
        <f>$C66*COS(($D66+$E66*AE$6)*Deg2Rad)</f>
        <v>2.563538697212862</v>
      </c>
      <c r="AF66" s="239">
        <f>$C66*COS(($D66+$E66*AF$6)*Deg2Rad)</f>
        <v>7.5456786249953289</v>
      </c>
      <c r="AG66" s="239">
        <f>$C66*COS(($D66+$E66*AG$6)*Deg2Rad)</f>
        <v>-1.6642919207758973</v>
      </c>
      <c r="AH66" s="239">
        <f>$C66*COS(($D66+$E66*AH$6)*Deg2Rad)</f>
        <v>-11.527375492109568</v>
      </c>
      <c r="AI66" s="239">
        <f>$C66*COS(($D66+$E66*AI$6)*Deg2Rad)</f>
        <v>5.6724005991263535</v>
      </c>
      <c r="AJ66" s="239">
        <f>$C66*COS(($D66+$E66*AJ$6)*Deg2Rad)</f>
        <v>-11.487046067601133</v>
      </c>
      <c r="AK66" s="239">
        <f>$C66*COS(($D66+$E66*AK$6)*Deg2Rad)</f>
        <v>-9.8818697801047701</v>
      </c>
      <c r="AL66" s="239">
        <f>$C66*COS(($D66+$E66*AL$6)*Deg2Rad)</f>
        <v>7.5456786249953289</v>
      </c>
      <c r="AM66" s="239">
        <f>$C66*COS(($D66+$E66*AM$6)*Deg2Rad)</f>
        <v>2.563538697212862</v>
      </c>
      <c r="AN66" s="239">
        <f>$C66*COS(($D66+$E66*AN$6)*Deg2Rad)</f>
        <v>2.563538697212862</v>
      </c>
      <c r="AO66" s="239">
        <f>$C66*COS(($D66+$E66*AO$6)*Deg2Rad)</f>
        <v>4.4738714964392301</v>
      </c>
      <c r="AP66" s="239">
        <f>$C66*COS(($D66+$E66*AP$6)*Deg2Rad)</f>
        <v>2.563538697212862</v>
      </c>
      <c r="AQ66" s="239">
        <f>$C66*COS(($D66+$E66*AQ$6)*Deg2Rad)</f>
        <v>-8.7131266996626486</v>
      </c>
      <c r="AR66" s="239">
        <f>$C66*COS(($D66+$E66*AR$6)*Deg2Rad)</f>
        <v>0.58431172879661109</v>
      </c>
      <c r="AS66" s="239">
        <f>$C66*COS(($D66+$E66*AS$6)*Deg2Rad)</f>
        <v>-9.9618600265273543</v>
      </c>
      <c r="AT66" s="239">
        <f>$C66*COS(($D66+$E66*AT$6)*Deg2Rad)</f>
        <v>-11.630018834312814</v>
      </c>
      <c r="AU66" s="239">
        <f>$C66*COS(($D66+$E66*AU$6)*Deg2Rad)</f>
        <v>-11.527375492109568</v>
      </c>
      <c r="AV66" s="239">
        <f>$C66*COS(($D66+$E66*AV$6)*Deg2Rad)</f>
        <v>11.999206431544687</v>
      </c>
      <c r="AW66" s="239">
        <f>$C66*COS(($D66+$E66*AW$6)*Deg2Rad)</f>
        <v>10.927268675877917</v>
      </c>
      <c r="AX66" s="239">
        <f>$C66*COS(($D66+$E66*AX$6)*Deg2Rad)</f>
        <v>10.927268675877917</v>
      </c>
      <c r="AY66" s="239">
        <f>$C66*COS(($D66+$E66*AY$6)*Deg2Rad)</f>
        <v>10.927268675877917</v>
      </c>
      <c r="AZ66" s="239">
        <f>$C66*COS(($D66+$E66*AZ$6)*Deg2Rad)</f>
        <v>10.927268675877917</v>
      </c>
      <c r="BA66" s="239">
        <f>$C66*COS(($D66+$E66*BA$6)*Deg2Rad)</f>
        <v>10.927268675877917</v>
      </c>
      <c r="BB66" s="239">
        <f>$C66*COS(($D66+$E66*BB$6)*Deg2Rad)</f>
        <v>10.927268675877917</v>
      </c>
      <c r="BC66" s="239">
        <f>$C66*COS(($D66+$E66*BC$6)*Deg2Rad)</f>
        <v>10.927268675877917</v>
      </c>
      <c r="BD66" s="239">
        <f>$C66*COS(($D66+$E66*BD$6)*Deg2Rad)</f>
        <v>10.927268675877917</v>
      </c>
      <c r="BE66" s="239">
        <f>$C66*COS(($D66+$E66*BE$6)*Deg2Rad)</f>
        <v>10.927268675877917</v>
      </c>
      <c r="BF66" s="239">
        <f>$C66*COS(($D66+$E66*BF$6)*Deg2Rad)</f>
        <v>10.927268675877917</v>
      </c>
      <c r="BG66" s="239">
        <f>$C66*COS(($D66+$E66*BG$6)*Deg2Rad)</f>
        <v>10.927268675877917</v>
      </c>
      <c r="BH66" s="239">
        <f>$C66*COS(($D66+$E66*BH$6)*Deg2Rad)</f>
        <v>10.927268675877917</v>
      </c>
      <c r="BI66" s="239">
        <f>$C66*COS(($D66+$E66*BI$6)*Deg2Rad)</f>
        <v>10.927268675877917</v>
      </c>
      <c r="BJ66" s="239">
        <f>$C66*COS(($D66+$E66*BJ$6)*Deg2Rad)</f>
        <v>10.927268675877917</v>
      </c>
      <c r="BK66" s="239">
        <f>$C66*COS(($D66+$E66*BK$6)*Deg2Rad)</f>
        <v>10.927268675877917</v>
      </c>
      <c r="BL66" s="239">
        <f>$C66*COS(($D66+$E66*BL$6)*Deg2Rad)</f>
        <v>10.927268675877917</v>
      </c>
      <c r="BM66" s="239">
        <f>$C66*COS(($D66+$E66*BM$6)*Deg2Rad)</f>
        <v>7.5456786249953289</v>
      </c>
    </row>
    <row r="67" spans="1:65" x14ac:dyDescent="0.25">
      <c r="C67">
        <v>12</v>
      </c>
      <c r="D67">
        <v>287.11</v>
      </c>
      <c r="E67">
        <v>31931.756000000001</v>
      </c>
      <c r="J67" s="61" t="s">
        <v>740</v>
      </c>
      <c r="K67" s="239">
        <f>$C67*COS(($D67+$E67*K$6)*Deg2Rad)</f>
        <v>-11.979946031534586</v>
      </c>
      <c r="L67" s="239">
        <f>$C67*COS(($D67+$E67*L$6)*Deg2Rad)</f>
        <v>10.714644118094546</v>
      </c>
      <c r="M67" s="239">
        <f>$C67*COS(($D67+$E67*M$6)*Deg2Rad)</f>
        <v>-8.1971472820095332</v>
      </c>
      <c r="N67" s="239">
        <f>$C67*COS(($D67+$E67*N$6)*Deg2Rad)</f>
        <v>2.6785976896402897</v>
      </c>
      <c r="O67" s="239">
        <f>$C67*COS(($D67+$E67*O$6)*Deg2Rad)</f>
        <v>-5.5951090181240852</v>
      </c>
      <c r="P67" s="239">
        <f>$C67*COS(($D67+$E67*P$6)*Deg2Rad)</f>
        <v>-4.8676592211137475</v>
      </c>
      <c r="Q67" s="239">
        <f>$C67*COS(($D67+$E67*Q$6)*Deg2Rad)</f>
        <v>-4.8676592211137475</v>
      </c>
      <c r="R67" s="239">
        <f>$C67*COS(($D67+$E67*R$6)*Deg2Rad)</f>
        <v>-10.841899598772567</v>
      </c>
      <c r="S67" s="239">
        <f>$C67*COS(($D67+$E67*S$6)*Deg2Rad)</f>
        <v>-10.841899598772567</v>
      </c>
      <c r="T67" s="239">
        <f>$C67*COS(($D67+$E67*T$6)*Deg2Rad)</f>
        <v>-11.932542144230698</v>
      </c>
      <c r="U67" s="239">
        <f>$C67*COS(($D67+$E67*U$6)*Deg2Rad)</f>
        <v>-10.692677115163615</v>
      </c>
      <c r="V67" s="239">
        <f>$C67*COS(($D67+$E67*V$6)*Deg2Rad)</f>
        <v>-10.692677115163615</v>
      </c>
      <c r="W67" s="239">
        <f>$C67*COS(($D67+$E67*W$6)*Deg2Rad)</f>
        <v>-6.1174590099979813</v>
      </c>
      <c r="X67" s="239">
        <f>$C67*COS(($D67+$E67*X$6)*Deg2Rad)</f>
        <v>5.7442145500018071</v>
      </c>
      <c r="Y67" s="239">
        <f>$C67*COS(($D67+$E67*Y$6)*Deg2Rad)</f>
        <v>11.224529199326319</v>
      </c>
      <c r="Z67" s="239">
        <f>$C67*COS(($D67+$E67*Z$6)*Deg2Rad)</f>
        <v>-3.3644941670514692</v>
      </c>
      <c r="AA67" s="239">
        <f>$C67*COS(($D67+$E67*AA$6)*Deg2Rad)</f>
        <v>-3.3644941670514692</v>
      </c>
      <c r="AB67" s="239">
        <f>$C67*COS(($D67+$E67*AB$6)*Deg2Rad)</f>
        <v>-10.060886174381922</v>
      </c>
      <c r="AC67" s="239">
        <f>$C67*COS(($D67+$E67*AC$6)*Deg2Rad)</f>
        <v>7.1587970034200694</v>
      </c>
      <c r="AD67" s="239">
        <f>$C67*COS(($D67+$E67*AD$6)*Deg2Rad)</f>
        <v>-4.8676592211137475</v>
      </c>
      <c r="AE67" s="239">
        <f>$C67*COS(($D67+$E67*AE$6)*Deg2Rad)</f>
        <v>8.8303200333333081</v>
      </c>
      <c r="AF67" s="239">
        <f>$C67*COS(($D67+$E67*AF$6)*Deg2Rad)</f>
        <v>4.682310291613244</v>
      </c>
      <c r="AG67" s="239">
        <f>$C67*COS(($D67+$E67*AG$6)*Deg2Rad)</f>
        <v>0.6797897798691116</v>
      </c>
      <c r="AH67" s="239">
        <f>$C67*COS(($D67+$E67*AH$6)*Deg2Rad)</f>
        <v>2.6785976896402897</v>
      </c>
      <c r="AI67" s="239">
        <f>$C67*COS(($D67+$E67*AI$6)*Deg2Rad)</f>
        <v>-10.267731208676276</v>
      </c>
      <c r="AJ67" s="239">
        <f>$C67*COS(($D67+$E67*AJ$6)*Deg2Rad)</f>
        <v>-3.6530417006615981</v>
      </c>
      <c r="AK67" s="239">
        <f>$C67*COS(($D67+$E67*AK$6)*Deg2Rad)</f>
        <v>-10.841899598772567</v>
      </c>
      <c r="AL67" s="239">
        <f>$C67*COS(($D67+$E67*AL$6)*Deg2Rad)</f>
        <v>4.682310291613244</v>
      </c>
      <c r="AM67" s="239">
        <f>$C67*COS(($D67+$E67*AM$6)*Deg2Rad)</f>
        <v>8.8303200333333081</v>
      </c>
      <c r="AN67" s="239">
        <f>$C67*COS(($D67+$E67*AN$6)*Deg2Rad)</f>
        <v>8.8303200333333081</v>
      </c>
      <c r="AO67" s="239">
        <f>$C67*COS(($D67+$E67*AO$6)*Deg2Rad)</f>
        <v>1.3980049915670967</v>
      </c>
      <c r="AP67" s="239">
        <f>$C67*COS(($D67+$E67*AP$6)*Deg2Rad)</f>
        <v>8.8303200333333081</v>
      </c>
      <c r="AQ67" s="239">
        <f>$C67*COS(($D67+$E67*AQ$6)*Deg2Rad)</f>
        <v>11.993190483984765</v>
      </c>
      <c r="AR67" s="239">
        <f>$C67*COS(($D67+$E67*AR$6)*Deg2Rad)</f>
        <v>2.6255890281231209</v>
      </c>
      <c r="AS67" s="239">
        <f>$C67*COS(($D67+$E67*AS$6)*Deg2Rad)</f>
        <v>-6.7102430667974806</v>
      </c>
      <c r="AT67" s="239">
        <f>$C67*COS(($D67+$E67*AT$6)*Deg2Rad)</f>
        <v>11.720639686989355</v>
      </c>
      <c r="AU67" s="239">
        <f>$C67*COS(($D67+$E67*AU$6)*Deg2Rad)</f>
        <v>2.6785976896402897</v>
      </c>
      <c r="AV67" s="239">
        <f>$C67*COS(($D67+$E67*AV$6)*Deg2Rad)</f>
        <v>6.7310956099043144</v>
      </c>
      <c r="AW67" s="239">
        <f>$C67*COS(($D67+$E67*AW$6)*Deg2Rad)</f>
        <v>-11.979946031534586</v>
      </c>
      <c r="AX67" s="239">
        <f>$C67*COS(($D67+$E67*AX$6)*Deg2Rad)</f>
        <v>-11.979946031534586</v>
      </c>
      <c r="AY67" s="239">
        <f>$C67*COS(($D67+$E67*AY$6)*Deg2Rad)</f>
        <v>-11.979946031534586</v>
      </c>
      <c r="AZ67" s="239">
        <f>$C67*COS(($D67+$E67*AZ$6)*Deg2Rad)</f>
        <v>-11.979946031534586</v>
      </c>
      <c r="BA67" s="239">
        <f>$C67*COS(($D67+$E67*BA$6)*Deg2Rad)</f>
        <v>-11.979946031534586</v>
      </c>
      <c r="BB67" s="239">
        <f>$C67*COS(($D67+$E67*BB$6)*Deg2Rad)</f>
        <v>-11.979946031534586</v>
      </c>
      <c r="BC67" s="239">
        <f>$C67*COS(($D67+$E67*BC$6)*Deg2Rad)</f>
        <v>-11.979946031534586</v>
      </c>
      <c r="BD67" s="239">
        <f>$C67*COS(($D67+$E67*BD$6)*Deg2Rad)</f>
        <v>-11.979946031534586</v>
      </c>
      <c r="BE67" s="239">
        <f>$C67*COS(($D67+$E67*BE$6)*Deg2Rad)</f>
        <v>-11.979946031534586</v>
      </c>
      <c r="BF67" s="239">
        <f>$C67*COS(($D67+$E67*BF$6)*Deg2Rad)</f>
        <v>-11.979946031534586</v>
      </c>
      <c r="BG67" s="239">
        <f>$C67*COS(($D67+$E67*BG$6)*Deg2Rad)</f>
        <v>-11.979946031534586</v>
      </c>
      <c r="BH67" s="239">
        <f>$C67*COS(($D67+$E67*BH$6)*Deg2Rad)</f>
        <v>-11.979946031534586</v>
      </c>
      <c r="BI67" s="239">
        <f>$C67*COS(($D67+$E67*BI$6)*Deg2Rad)</f>
        <v>-11.979946031534586</v>
      </c>
      <c r="BJ67" s="239">
        <f>$C67*COS(($D67+$E67*BJ$6)*Deg2Rad)</f>
        <v>-11.979946031534586</v>
      </c>
      <c r="BK67" s="239">
        <f>$C67*COS(($D67+$E67*BK$6)*Deg2Rad)</f>
        <v>-11.979946031534586</v>
      </c>
      <c r="BL67" s="239">
        <f>$C67*COS(($D67+$E67*BL$6)*Deg2Rad)</f>
        <v>-11.979946031534586</v>
      </c>
      <c r="BM67" s="239">
        <f>$C67*COS(($D67+$E67*BM$6)*Deg2Rad)</f>
        <v>4.682310291613244</v>
      </c>
    </row>
    <row r="68" spans="1:65" x14ac:dyDescent="0.25">
      <c r="C68">
        <v>12</v>
      </c>
      <c r="D68">
        <v>320.81</v>
      </c>
      <c r="E68">
        <v>34777.258999999998</v>
      </c>
      <c r="J68" s="61" t="s">
        <v>740</v>
      </c>
      <c r="K68" s="239">
        <f>$C68*COS(($D68+$E68*K$6)*Deg2Rad)</f>
        <v>-7.8548897748684325</v>
      </c>
      <c r="L68" s="239">
        <f>$C68*COS(($D68+$E68*L$6)*Deg2Rad)</f>
        <v>4.1611750306315702</v>
      </c>
      <c r="M68" s="239">
        <f>$C68*COS(($D68+$E68*M$6)*Deg2Rad)</f>
        <v>11.99948496667476</v>
      </c>
      <c r="N68" s="239">
        <f>$C68*COS(($D68+$E68*N$6)*Deg2Rad)</f>
        <v>-6.7394674638173786</v>
      </c>
      <c r="O68" s="239">
        <f>$C68*COS(($D68+$E68*O$6)*Deg2Rad)</f>
        <v>-8.6905602553514463</v>
      </c>
      <c r="P68" s="239">
        <f>$C68*COS(($D68+$E68*P$6)*Deg2Rad)</f>
        <v>2.7459291115621713</v>
      </c>
      <c r="Q68" s="239">
        <f>$C68*COS(($D68+$E68*Q$6)*Deg2Rad)</f>
        <v>2.7459291115621713</v>
      </c>
      <c r="R68" s="239">
        <f>$C68*COS(($D68+$E68*R$6)*Deg2Rad)</f>
        <v>0.2078926408690995</v>
      </c>
      <c r="S68" s="239">
        <f>$C68*COS(($D68+$E68*S$6)*Deg2Rad)</f>
        <v>0.2078926408690995</v>
      </c>
      <c r="T68" s="239">
        <f>$C68*COS(($D68+$E68*T$6)*Deg2Rad)</f>
        <v>-0.48023927851772225</v>
      </c>
      <c r="U68" s="239">
        <f>$C68*COS(($D68+$E68*U$6)*Deg2Rad)</f>
        <v>11.151242175809791</v>
      </c>
      <c r="V68" s="239">
        <f>$C68*COS(($D68+$E68*V$6)*Deg2Rad)</f>
        <v>11.151242175809791</v>
      </c>
      <c r="W68" s="239">
        <f>$C68*COS(($D68+$E68*W$6)*Deg2Rad)</f>
        <v>8.3329186951371028</v>
      </c>
      <c r="X68" s="239">
        <f>$C68*COS(($D68+$E68*X$6)*Deg2Rad)</f>
        <v>-11.999938914748332</v>
      </c>
      <c r="Y68" s="239">
        <f>$C68*COS(($D68+$E68*Y$6)*Deg2Rad)</f>
        <v>-11.719251960375093</v>
      </c>
      <c r="Z68" s="239">
        <f>$C68*COS(($D68+$E68*Z$6)*Deg2Rad)</f>
        <v>-4.1448923917000133</v>
      </c>
      <c r="AA68" s="239">
        <f>$C68*COS(($D68+$E68*AA$6)*Deg2Rad)</f>
        <v>-4.1448923917000133</v>
      </c>
      <c r="AB68" s="239">
        <f>$C68*COS(($D68+$E68*AB$6)*Deg2Rad)</f>
        <v>-6.4373557651842006</v>
      </c>
      <c r="AC68" s="239">
        <f>$C68*COS(($D68+$E68*AC$6)*Deg2Rad)</f>
        <v>-11.73314716227525</v>
      </c>
      <c r="AD68" s="239">
        <f>$C68*COS(($D68+$E68*AD$6)*Deg2Rad)</f>
        <v>2.7459291115621713</v>
      </c>
      <c r="AE68" s="239">
        <f>$C68*COS(($D68+$E68*AE$6)*Deg2Rad)</f>
        <v>-8.9105687941127467</v>
      </c>
      <c r="AF68" s="239">
        <f>$C68*COS(($D68+$E68*AF$6)*Deg2Rad)</f>
        <v>8.3986709738593213</v>
      </c>
      <c r="AG68" s="239">
        <f>$C68*COS(($D68+$E68*AG$6)*Deg2Rad)</f>
        <v>7.0213956864809184</v>
      </c>
      <c r="AH68" s="239">
        <f>$C68*COS(($D68+$E68*AH$6)*Deg2Rad)</f>
        <v>-6.7394674638173786</v>
      </c>
      <c r="AI68" s="239">
        <f>$C68*COS(($D68+$E68*AI$6)*Deg2Rad)</f>
        <v>10.063556337598158</v>
      </c>
      <c r="AJ68" s="239">
        <f>$C68*COS(($D68+$E68*AJ$6)*Deg2Rad)</f>
        <v>10.024338412738917</v>
      </c>
      <c r="AK68" s="239">
        <f>$C68*COS(($D68+$E68*AK$6)*Deg2Rad)</f>
        <v>0.2078926408690995</v>
      </c>
      <c r="AL68" s="239">
        <f>$C68*COS(($D68+$E68*AL$6)*Deg2Rad)</f>
        <v>8.3986709738593213</v>
      </c>
      <c r="AM68" s="239">
        <f>$C68*COS(($D68+$E68*AM$6)*Deg2Rad)</f>
        <v>-8.9105687941127467</v>
      </c>
      <c r="AN68" s="239">
        <f>$C68*COS(($D68+$E68*AN$6)*Deg2Rad)</f>
        <v>-8.9105687941127467</v>
      </c>
      <c r="AO68" s="239">
        <f>$C68*COS(($D68+$E68*AO$6)*Deg2Rad)</f>
        <v>-7.0047880897426928</v>
      </c>
      <c r="AP68" s="239">
        <f>$C68*COS(($D68+$E68*AP$6)*Deg2Rad)</f>
        <v>-8.9105687941127467</v>
      </c>
      <c r="AQ68" s="239">
        <f>$C68*COS(($D68+$E68*AQ$6)*Deg2Rad)</f>
        <v>-10.41154597758719</v>
      </c>
      <c r="AR68" s="239">
        <f>$C68*COS(($D68+$E68*AR$6)*Deg2Rad)</f>
        <v>-11.779211526482488</v>
      </c>
      <c r="AS68" s="239">
        <f>$C68*COS(($D68+$E68*AS$6)*Deg2Rad)</f>
        <v>-4.7807827071244491</v>
      </c>
      <c r="AT68" s="239">
        <f>$C68*COS(($D68+$E68*AT$6)*Deg2Rad)</f>
        <v>5.1570079571998271</v>
      </c>
      <c r="AU68" s="239">
        <f>$C68*COS(($D68+$E68*AU$6)*Deg2Rad)</f>
        <v>-6.7394674638173786</v>
      </c>
      <c r="AV68" s="239">
        <f>$C68*COS(($D68+$E68*AV$6)*Deg2Rad)</f>
        <v>-2.6260300692761369</v>
      </c>
      <c r="AW68" s="239">
        <f>$C68*COS(($D68+$E68*AW$6)*Deg2Rad)</f>
        <v>-7.8548897748684325</v>
      </c>
      <c r="AX68" s="239">
        <f>$C68*COS(($D68+$E68*AX$6)*Deg2Rad)</f>
        <v>-7.8548897748684325</v>
      </c>
      <c r="AY68" s="239">
        <f>$C68*COS(($D68+$E68*AY$6)*Deg2Rad)</f>
        <v>-7.8548897748684325</v>
      </c>
      <c r="AZ68" s="239">
        <f>$C68*COS(($D68+$E68*AZ$6)*Deg2Rad)</f>
        <v>-7.8548897748684325</v>
      </c>
      <c r="BA68" s="239">
        <f>$C68*COS(($D68+$E68*BA$6)*Deg2Rad)</f>
        <v>-7.8548897748684325</v>
      </c>
      <c r="BB68" s="239">
        <f>$C68*COS(($D68+$E68*BB$6)*Deg2Rad)</f>
        <v>-7.8548897748684325</v>
      </c>
      <c r="BC68" s="239">
        <f>$C68*COS(($D68+$E68*BC$6)*Deg2Rad)</f>
        <v>-7.8548897748684325</v>
      </c>
      <c r="BD68" s="239">
        <f>$C68*COS(($D68+$E68*BD$6)*Deg2Rad)</f>
        <v>-7.8548897748684325</v>
      </c>
      <c r="BE68" s="239">
        <f>$C68*COS(($D68+$E68*BE$6)*Deg2Rad)</f>
        <v>-7.8548897748684325</v>
      </c>
      <c r="BF68" s="239">
        <f>$C68*COS(($D68+$E68*BF$6)*Deg2Rad)</f>
        <v>-7.8548897748684325</v>
      </c>
      <c r="BG68" s="239">
        <f>$C68*COS(($D68+$E68*BG$6)*Deg2Rad)</f>
        <v>-7.8548897748684325</v>
      </c>
      <c r="BH68" s="239">
        <f>$C68*COS(($D68+$E68*BH$6)*Deg2Rad)</f>
        <v>-7.8548897748684325</v>
      </c>
      <c r="BI68" s="239">
        <f>$C68*COS(($D68+$E68*BI$6)*Deg2Rad)</f>
        <v>-7.8548897748684325</v>
      </c>
      <c r="BJ68" s="239">
        <f>$C68*COS(($D68+$E68*BJ$6)*Deg2Rad)</f>
        <v>-7.8548897748684325</v>
      </c>
      <c r="BK68" s="239">
        <f>$C68*COS(($D68+$E68*BK$6)*Deg2Rad)</f>
        <v>-7.8548897748684325</v>
      </c>
      <c r="BL68" s="239">
        <f>$C68*COS(($D68+$E68*BL$6)*Deg2Rad)</f>
        <v>-7.8548897748684325</v>
      </c>
      <c r="BM68" s="239">
        <f>$C68*COS(($D68+$E68*BM$6)*Deg2Rad)</f>
        <v>8.3986709738593213</v>
      </c>
    </row>
    <row r="69" spans="1:65" x14ac:dyDescent="0.25">
      <c r="C69">
        <v>9</v>
      </c>
      <c r="D69">
        <v>227.73</v>
      </c>
      <c r="E69">
        <v>1222.114</v>
      </c>
      <c r="J69" s="61" t="s">
        <v>740</v>
      </c>
      <c r="K69" s="239">
        <f>$C69*COS(($D69+$E69*K$6)*Deg2Rad)</f>
        <v>-5.6733906218778278</v>
      </c>
      <c r="L69" s="239">
        <f>$C69*COS(($D69+$E69*L$6)*Deg2Rad)</f>
        <v>3.3753004467137888</v>
      </c>
      <c r="M69" s="239">
        <f>$C69*COS(($D69+$E69*M$6)*Deg2Rad)</f>
        <v>8.3854178953892582</v>
      </c>
      <c r="N69" s="239">
        <f>$C69*COS(($D69+$E69*N$6)*Deg2Rad)</f>
        <v>-5.3571172654883776</v>
      </c>
      <c r="O69" s="239">
        <f>$C69*COS(($D69+$E69*O$6)*Deg2Rad)</f>
        <v>-6.7665856394271353</v>
      </c>
      <c r="P69" s="239">
        <f>$C69*COS(($D69+$E69*P$6)*Deg2Rad)</f>
        <v>2.3900931933312481</v>
      </c>
      <c r="Q69" s="239">
        <f>$C69*COS(($D69+$E69*Q$6)*Deg2Rad)</f>
        <v>2.3900931933312481</v>
      </c>
      <c r="R69" s="239">
        <f>$C69*COS(($D69+$E69*R$6)*Deg2Rad)</f>
        <v>0.49921324762296043</v>
      </c>
      <c r="S69" s="239">
        <f>$C69*COS(($D69+$E69*S$6)*Deg2Rad)</f>
        <v>0.49921324762296043</v>
      </c>
      <c r="T69" s="239">
        <f>$C69*COS(($D69+$E69*T$6)*Deg2Rad)</f>
        <v>-0.21747369865766969</v>
      </c>
      <c r="U69" s="239">
        <f>$C69*COS(($D69+$E69*U$6)*Deg2Rad)</f>
        <v>8.1483411883321573</v>
      </c>
      <c r="V69" s="239">
        <f>$C69*COS(($D69+$E69*V$6)*Deg2Rad)</f>
        <v>8.1483411883321573</v>
      </c>
      <c r="W69" s="239">
        <f>$C69*COS(($D69+$E69*W$6)*Deg2Rad)</f>
        <v>4.4163827486791245</v>
      </c>
      <c r="X69" s="239">
        <f>$C69*COS(($D69+$E69*X$6)*Deg2Rad)</f>
        <v>-7.9031416426029697</v>
      </c>
      <c r="Y69" s="239">
        <f>$C69*COS(($D69+$E69*Y$6)*Deg2Rad)</f>
        <v>-6.8125821503726494</v>
      </c>
      <c r="Z69" s="239">
        <f>$C69*COS(($D69+$E69*Z$6)*Deg2Rad)</f>
        <v>3.208772186334707</v>
      </c>
      <c r="AA69" s="239">
        <f>$C69*COS(($D69+$E69*AA$6)*Deg2Rad)</f>
        <v>3.208772186334707</v>
      </c>
      <c r="AB69" s="239">
        <f>$C69*COS(($D69+$E69*AB$6)*Deg2Rad)</f>
        <v>1.356129714674956</v>
      </c>
      <c r="AC69" s="239">
        <f>$C69*COS(($D69+$E69*AC$6)*Deg2Rad)</f>
        <v>2.6394119254596253</v>
      </c>
      <c r="AD69" s="239">
        <f>$C69*COS(($D69+$E69*AD$6)*Deg2Rad)</f>
        <v>2.3900931933312481</v>
      </c>
      <c r="AE69" s="239">
        <f>$C69*COS(($D69+$E69*AE$6)*Deg2Rad)</f>
        <v>-6.4416423755586898</v>
      </c>
      <c r="AF69" s="239">
        <f>$C69*COS(($D69+$E69*AF$6)*Deg2Rad)</f>
        <v>6.0676565586089728</v>
      </c>
      <c r="AG69" s="239">
        <f>$C69*COS(($D69+$E69*AG$6)*Deg2Rad)</f>
        <v>5.6408508843223553</v>
      </c>
      <c r="AH69" s="239">
        <f>$C69*COS(($D69+$E69*AH$6)*Deg2Rad)</f>
        <v>-5.3571172654883776</v>
      </c>
      <c r="AI69" s="239">
        <f>$C69*COS(($D69+$E69*AI$6)*Deg2Rad)</f>
        <v>7.689228034614989</v>
      </c>
      <c r="AJ69" s="239">
        <f>$C69*COS(($D69+$E69*AJ$6)*Deg2Rad)</f>
        <v>7.3372127883195075</v>
      </c>
      <c r="AK69" s="239">
        <f>$C69*COS(($D69+$E69*AK$6)*Deg2Rad)</f>
        <v>0.49921324762296043</v>
      </c>
      <c r="AL69" s="239">
        <f>$C69*COS(($D69+$E69*AL$6)*Deg2Rad)</f>
        <v>6.0676565586089728</v>
      </c>
      <c r="AM69" s="239">
        <f>$C69*COS(($D69+$E69*AM$6)*Deg2Rad)</f>
        <v>-6.4416423755586898</v>
      </c>
      <c r="AN69" s="239">
        <f>$C69*COS(($D69+$E69*AN$6)*Deg2Rad)</f>
        <v>-6.4416423755586898</v>
      </c>
      <c r="AO69" s="239">
        <f>$C69*COS(($D69+$E69*AO$6)*Deg2Rad)</f>
        <v>-4.9651871760601747</v>
      </c>
      <c r="AP69" s="239">
        <f>$C69*COS(($D69+$E69*AP$6)*Deg2Rad)</f>
        <v>-6.4416423755586898</v>
      </c>
      <c r="AQ69" s="239">
        <f>$C69*COS(($D69+$E69*AQ$6)*Deg2Rad)</f>
        <v>-7.6261480679188853</v>
      </c>
      <c r="AR69" s="239">
        <f>$C69*COS(($D69+$E69*AR$6)*Deg2Rad)</f>
        <v>-8.8427592557817487</v>
      </c>
      <c r="AS69" s="239">
        <f>$C69*COS(($D69+$E69*AS$6)*Deg2Rad)</f>
        <v>-3.2636986909056183</v>
      </c>
      <c r="AT69" s="239">
        <f>$C69*COS(($D69+$E69*AT$6)*Deg2Rad)</f>
        <v>6.1525087010091246</v>
      </c>
      <c r="AU69" s="239">
        <f>$C69*COS(($D69+$E69*AU$6)*Deg2Rad)</f>
        <v>-5.3571172654883776</v>
      </c>
      <c r="AV69" s="239">
        <f>$C69*COS(($D69+$E69*AV$6)*Deg2Rad)</f>
        <v>2.1726904945326715</v>
      </c>
      <c r="AW69" s="239">
        <f>$C69*COS(($D69+$E69*AW$6)*Deg2Rad)</f>
        <v>-5.6733906218778278</v>
      </c>
      <c r="AX69" s="239">
        <f>$C69*COS(($D69+$E69*AX$6)*Deg2Rad)</f>
        <v>-5.6733906218778278</v>
      </c>
      <c r="AY69" s="239">
        <f>$C69*COS(($D69+$E69*AY$6)*Deg2Rad)</f>
        <v>-5.6733906218778278</v>
      </c>
      <c r="AZ69" s="239">
        <f>$C69*COS(($D69+$E69*AZ$6)*Deg2Rad)</f>
        <v>-5.6733906218778278</v>
      </c>
      <c r="BA69" s="239">
        <f>$C69*COS(($D69+$E69*BA$6)*Deg2Rad)</f>
        <v>-5.6733906218778278</v>
      </c>
      <c r="BB69" s="239">
        <f>$C69*COS(($D69+$E69*BB$6)*Deg2Rad)</f>
        <v>-5.6733906218778278</v>
      </c>
      <c r="BC69" s="239">
        <f>$C69*COS(($D69+$E69*BC$6)*Deg2Rad)</f>
        <v>-5.6733906218778278</v>
      </c>
      <c r="BD69" s="239">
        <f>$C69*COS(($D69+$E69*BD$6)*Deg2Rad)</f>
        <v>-5.6733906218778278</v>
      </c>
      <c r="BE69" s="239">
        <f>$C69*COS(($D69+$E69*BE$6)*Deg2Rad)</f>
        <v>-5.6733906218778278</v>
      </c>
      <c r="BF69" s="239">
        <f>$C69*COS(($D69+$E69*BF$6)*Deg2Rad)</f>
        <v>-5.6733906218778278</v>
      </c>
      <c r="BG69" s="239">
        <f>$C69*COS(($D69+$E69*BG$6)*Deg2Rad)</f>
        <v>-5.6733906218778278</v>
      </c>
      <c r="BH69" s="239">
        <f>$C69*COS(($D69+$E69*BH$6)*Deg2Rad)</f>
        <v>-5.6733906218778278</v>
      </c>
      <c r="BI69" s="239">
        <f>$C69*COS(($D69+$E69*BI$6)*Deg2Rad)</f>
        <v>-5.6733906218778278</v>
      </c>
      <c r="BJ69" s="239">
        <f>$C69*COS(($D69+$E69*BJ$6)*Deg2Rad)</f>
        <v>-5.6733906218778278</v>
      </c>
      <c r="BK69" s="239">
        <f>$C69*COS(($D69+$E69*BK$6)*Deg2Rad)</f>
        <v>-5.6733906218778278</v>
      </c>
      <c r="BL69" s="239">
        <f>$C69*COS(($D69+$E69*BL$6)*Deg2Rad)</f>
        <v>-5.6733906218778278</v>
      </c>
      <c r="BM69" s="239">
        <f>$C69*COS(($D69+$E69*BM$6)*Deg2Rad)</f>
        <v>6.0676565586089728</v>
      </c>
    </row>
    <row r="70" spans="1:65" x14ac:dyDescent="0.25">
      <c r="C70" s="26">
        <v>8</v>
      </c>
      <c r="D70" s="26">
        <v>15.45</v>
      </c>
      <c r="E70" s="26">
        <v>16859.074000000001</v>
      </c>
      <c r="F70" s="26"/>
      <c r="G70" s="26"/>
      <c r="H70" s="26"/>
      <c r="I70" s="26"/>
      <c r="J70" s="247" t="s">
        <v>740</v>
      </c>
      <c r="K70" s="248">
        <f>$C70*COS(($D70+$E70*K$6)*Deg2Rad)</f>
        <v>-7.8349224424264596</v>
      </c>
      <c r="L70" s="248">
        <f>$C70*COS(($D70+$E70*L$6)*Deg2Rad)</f>
        <v>5.616632281772274</v>
      </c>
      <c r="M70" s="248">
        <f>$C70*COS(($D70+$E70*M$6)*Deg2Rad)</f>
        <v>-6.1003463269519624</v>
      </c>
      <c r="N70" s="248">
        <f>$C70*COS(($D70+$E70*N$6)*Deg2Rad)</f>
        <v>-0.64737660653873297</v>
      </c>
      <c r="O70" s="248">
        <f>$C70*COS(($D70+$E70*O$6)*Deg2Rad)</f>
        <v>2.2124387121586211</v>
      </c>
      <c r="P70" s="248">
        <f>$C70*COS(($D70+$E70*P$6)*Deg2Rad)</f>
        <v>3.6304065337157638</v>
      </c>
      <c r="Q70" s="248">
        <f>$C70*COS(($D70+$E70*Q$6)*Deg2Rad)</f>
        <v>3.6304065337157638</v>
      </c>
      <c r="R70" s="248">
        <f>$C70*COS(($D70+$E70*R$6)*Deg2Rad)</f>
        <v>-4.9692838354337567</v>
      </c>
      <c r="S70" s="248">
        <f>$C70*COS(($D70+$E70*S$6)*Deg2Rad)</f>
        <v>-4.9692838354337567</v>
      </c>
      <c r="T70" s="248">
        <f>$C70*COS(($D70+$E70*T$6)*Deg2Rad)</f>
        <v>-7.3057547251731094</v>
      </c>
      <c r="U70" s="248">
        <f>$C70*COS(($D70+$E70*U$6)*Deg2Rad)</f>
        <v>7.5123528045990149</v>
      </c>
      <c r="V70" s="248">
        <f>$C70*COS(($D70+$E70*V$6)*Deg2Rad)</f>
        <v>7.5123528045990149</v>
      </c>
      <c r="W70" s="248">
        <f>$C70*COS(($D70+$E70*W$6)*Deg2Rad)</f>
        <v>-5.338920858946949</v>
      </c>
      <c r="X70" s="248">
        <f>$C70*COS(($D70+$E70*X$6)*Deg2Rad)</f>
        <v>7.2696574092521971</v>
      </c>
      <c r="Y70" s="248">
        <f>$C70*COS(($D70+$E70*Y$6)*Deg2Rad)</f>
        <v>-7.7867262515637448</v>
      </c>
      <c r="Z70" s="248">
        <f>$C70*COS(($D70+$E70*Z$6)*Deg2Rad)</f>
        <v>-5.5535841205330536</v>
      </c>
      <c r="AA70" s="248">
        <f>$C70*COS(($D70+$E70*AA$6)*Deg2Rad)</f>
        <v>-5.5535841205330536</v>
      </c>
      <c r="AB70" s="248">
        <f>$C70*COS(($D70+$E70*AB$6)*Deg2Rad)</f>
        <v>6.5832240087730627</v>
      </c>
      <c r="AC70" s="248">
        <f>$C70*COS(($D70+$E70*AC$6)*Deg2Rad)</f>
        <v>7.5431124370493059</v>
      </c>
      <c r="AD70" s="248">
        <f>$C70*COS(($D70+$E70*AD$6)*Deg2Rad)</f>
        <v>3.6304065337157638</v>
      </c>
      <c r="AE70" s="248">
        <f>$C70*COS(($D70+$E70*AE$6)*Deg2Rad)</f>
        <v>-7.956951502558562</v>
      </c>
      <c r="AF70" s="248">
        <f>$C70*COS(($D70+$E70*AF$6)*Deg2Rad)</f>
        <v>-7.9900594925725645</v>
      </c>
      <c r="AG70" s="248">
        <f>$C70*COS(($D70+$E70*AG$6)*Deg2Rad)</f>
        <v>5.4010210150528373</v>
      </c>
      <c r="AH70" s="248">
        <f>$C70*COS(($D70+$E70*AH$6)*Deg2Rad)</f>
        <v>-0.64737660653873297</v>
      </c>
      <c r="AI70" s="248">
        <f>$C70*COS(($D70+$E70*AI$6)*Deg2Rad)</f>
        <v>-1.4379271803806299</v>
      </c>
      <c r="AJ70" s="248">
        <f>$C70*COS(($D70+$E70*AJ$6)*Deg2Rad)</f>
        <v>7.7531705765990884</v>
      </c>
      <c r="AK70" s="248">
        <f>$C70*COS(($D70+$E70*AK$6)*Deg2Rad)</f>
        <v>-4.9692838354337567</v>
      </c>
      <c r="AL70" s="248">
        <f>$C70*COS(($D70+$E70*AL$6)*Deg2Rad)</f>
        <v>-7.9900594925725645</v>
      </c>
      <c r="AM70" s="248">
        <f>$C70*COS(($D70+$E70*AM$6)*Deg2Rad)</f>
        <v>-7.956951502558562</v>
      </c>
      <c r="AN70" s="248">
        <f>$C70*COS(($D70+$E70*AN$6)*Deg2Rad)</f>
        <v>-7.956951502558562</v>
      </c>
      <c r="AO70" s="248">
        <f>$C70*COS(($D70+$E70*AO$6)*Deg2Rad)</f>
        <v>7.6356036000196381</v>
      </c>
      <c r="AP70" s="248">
        <f>$C70*COS(($D70+$E70*AP$6)*Deg2Rad)</f>
        <v>-7.956951502558562</v>
      </c>
      <c r="AQ70" s="248">
        <f>$C70*COS(($D70+$E70*AQ$6)*Deg2Rad)</f>
        <v>7.9636158149205194</v>
      </c>
      <c r="AR70" s="248">
        <f>$C70*COS(($D70+$E70*AR$6)*Deg2Rad)</f>
        <v>7.8300704277235038</v>
      </c>
      <c r="AS70" s="248">
        <f>$C70*COS(($D70+$E70*AS$6)*Deg2Rad)</f>
        <v>-7.0122808576155258</v>
      </c>
      <c r="AT70" s="248">
        <f>$C70*COS(($D70+$E70*AT$6)*Deg2Rad)</f>
        <v>7.6058080503767416</v>
      </c>
      <c r="AU70" s="248">
        <f>$C70*COS(($D70+$E70*AU$6)*Deg2Rad)</f>
        <v>-0.64737660653873297</v>
      </c>
      <c r="AV70" s="248">
        <f>$C70*COS(($D70+$E70*AV$6)*Deg2Rad)</f>
        <v>5.2008371130273909</v>
      </c>
      <c r="AW70" s="248">
        <f>$C70*COS(($D70+$E70*AW$6)*Deg2Rad)</f>
        <v>-7.8349224424264596</v>
      </c>
      <c r="AX70" s="248">
        <f>$C70*COS(($D70+$E70*AX$6)*Deg2Rad)</f>
        <v>-7.8349224424264596</v>
      </c>
      <c r="AY70" s="248">
        <f>$C70*COS(($D70+$E70*AY$6)*Deg2Rad)</f>
        <v>-7.8349224424264596</v>
      </c>
      <c r="AZ70" s="248">
        <f>$C70*COS(($D70+$E70*AZ$6)*Deg2Rad)</f>
        <v>-7.8349224424264596</v>
      </c>
      <c r="BA70" s="248">
        <f>$C70*COS(($D70+$E70*BA$6)*Deg2Rad)</f>
        <v>-7.8349224424264596</v>
      </c>
      <c r="BB70" s="248">
        <f>$C70*COS(($D70+$E70*BB$6)*Deg2Rad)</f>
        <v>-7.8349224424264596</v>
      </c>
      <c r="BC70" s="248">
        <f>$C70*COS(($D70+$E70*BC$6)*Deg2Rad)</f>
        <v>-7.8349224424264596</v>
      </c>
      <c r="BD70" s="248">
        <f>$C70*COS(($D70+$E70*BD$6)*Deg2Rad)</f>
        <v>-7.8349224424264596</v>
      </c>
      <c r="BE70" s="248">
        <f>$C70*COS(($D70+$E70*BE$6)*Deg2Rad)</f>
        <v>-7.8349224424264596</v>
      </c>
      <c r="BF70" s="248">
        <f>$C70*COS(($D70+$E70*BF$6)*Deg2Rad)</f>
        <v>-7.8349224424264596</v>
      </c>
      <c r="BG70" s="248">
        <f>$C70*COS(($D70+$E70*BG$6)*Deg2Rad)</f>
        <v>-7.8349224424264596</v>
      </c>
      <c r="BH70" s="248">
        <f>$C70*COS(($D70+$E70*BH$6)*Deg2Rad)</f>
        <v>-7.8349224424264596</v>
      </c>
      <c r="BI70" s="248">
        <f>$C70*COS(($D70+$E70*BI$6)*Deg2Rad)</f>
        <v>-7.8349224424264596</v>
      </c>
      <c r="BJ70" s="248">
        <f>$C70*COS(($D70+$E70*BJ$6)*Deg2Rad)</f>
        <v>-7.8349224424264596</v>
      </c>
      <c r="BK70" s="248">
        <f>$C70*COS(($D70+$E70*BK$6)*Deg2Rad)</f>
        <v>-7.8349224424264596</v>
      </c>
      <c r="BL70" s="248">
        <f>$C70*COS(($D70+$E70*BL$6)*Deg2Rad)</f>
        <v>-7.8349224424264596</v>
      </c>
      <c r="BM70" s="248">
        <f>$C70*COS(($D70+$E70*BM$6)*Deg2Rad)</f>
        <v>-7.9900594925725645</v>
      </c>
    </row>
    <row r="72" spans="1:65" x14ac:dyDescent="0.25">
      <c r="A72" t="s">
        <v>751</v>
      </c>
      <c r="B72">
        <v>178</v>
      </c>
      <c r="C72">
        <v>1721325.7045499999</v>
      </c>
      <c r="D72">
        <v>365242.49557999999</v>
      </c>
      <c r="E72">
        <v>0.11677</v>
      </c>
      <c r="F72">
        <v>2.97E-3</v>
      </c>
      <c r="G72">
        <v>7.3999999999999999E-4</v>
      </c>
      <c r="H72" s="17" t="s">
        <v>728</v>
      </c>
      <c r="I72" t="s">
        <v>730</v>
      </c>
      <c r="J72" s="20" t="s">
        <v>731</v>
      </c>
      <c r="K72" s="246">
        <f>$C72+$D72*K$4+$E72*K$4^2+$F72*K$4^3+$G72*K$4^4</f>
        <v>1707446.4898864145</v>
      </c>
      <c r="L72" s="246">
        <f t="shared" ref="L72:BM73" si="5">$C72+$D72*L$4+$E72*L$4^2+$F72*L$4^3+$G72*L$4^4</f>
        <v>1705620.2774557341</v>
      </c>
      <c r="M72" s="246">
        <f t="shared" si="5"/>
        <v>1842951.4686454181</v>
      </c>
      <c r="N72" s="246">
        <f t="shared" si="5"/>
        <v>1721325.7045499999</v>
      </c>
      <c r="O72" s="246">
        <f t="shared" si="5"/>
        <v>1720960.4620545367</v>
      </c>
      <c r="P72" s="246">
        <f t="shared" si="5"/>
        <v>1716577.5521271874</v>
      </c>
      <c r="Q72" s="246">
        <f t="shared" si="5"/>
        <v>1716577.5521271874</v>
      </c>
      <c r="R72" s="246">
        <f t="shared" si="5"/>
        <v>1716942.7946198497</v>
      </c>
      <c r="S72" s="246">
        <f t="shared" si="5"/>
        <v>1716942.7946198497</v>
      </c>
      <c r="T72" s="246">
        <f t="shared" si="5"/>
        <v>1684801.456156804</v>
      </c>
      <c r="U72" s="246">
        <f t="shared" si="5"/>
        <v>1575228.724830064</v>
      </c>
      <c r="V72" s="246">
        <f t="shared" si="5"/>
        <v>1575228.724830064</v>
      </c>
      <c r="W72" s="246">
        <f t="shared" si="5"/>
        <v>2027033.7572606292</v>
      </c>
      <c r="X72" s="246">
        <f t="shared" si="5"/>
        <v>1676400.8793549156</v>
      </c>
      <c r="Y72" s="246">
        <f t="shared" si="5"/>
        <v>1676766.1218220154</v>
      </c>
      <c r="Z72" s="246">
        <f t="shared" si="5"/>
        <v>1356083.32351</v>
      </c>
      <c r="AA72" s="246">
        <f t="shared" si="5"/>
        <v>1356083.32351</v>
      </c>
      <c r="AB72" s="246">
        <f t="shared" si="5"/>
        <v>1355718.0812421222</v>
      </c>
      <c r="AC72" s="246">
        <f t="shared" si="5"/>
        <v>305.71209093720518</v>
      </c>
      <c r="AD72" s="246">
        <f t="shared" si="5"/>
        <v>1716577.5521271874</v>
      </c>
      <c r="AE72" s="246">
        <f t="shared" si="5"/>
        <v>1718403.7645928315</v>
      </c>
      <c r="AF72" s="246">
        <f t="shared" si="5"/>
        <v>1712925.1272133954</v>
      </c>
      <c r="AG72" s="246">
        <f t="shared" si="5"/>
        <v>1737396.3745818425</v>
      </c>
      <c r="AH72" s="246">
        <f t="shared" si="5"/>
        <v>1721325.7045499999</v>
      </c>
      <c r="AI72" s="246">
        <f t="shared" si="5"/>
        <v>1704524.5500001193</v>
      </c>
      <c r="AJ72" s="246">
        <f t="shared" si="5"/>
        <v>1713290.369703725</v>
      </c>
      <c r="AK72" s="246">
        <f t="shared" si="5"/>
        <v>1716942.7946198497</v>
      </c>
      <c r="AL72" s="246">
        <f t="shared" si="5"/>
        <v>1712925.1272133954</v>
      </c>
      <c r="AM72" s="246">
        <f t="shared" si="5"/>
        <v>1718403.7645928315</v>
      </c>
      <c r="AN72" s="246">
        <f t="shared" si="5"/>
        <v>1718403.7645928315</v>
      </c>
      <c r="AO72" s="246">
        <f t="shared" si="5"/>
        <v>1718038.522099236</v>
      </c>
      <c r="AP72" s="246">
        <f t="shared" si="5"/>
        <v>1718403.7645928315</v>
      </c>
      <c r="AQ72" s="246">
        <f t="shared" si="5"/>
        <v>1718769.0070866607</v>
      </c>
      <c r="AR72" s="246">
        <f t="shared" si="5"/>
        <v>1654851.5742052365</v>
      </c>
      <c r="AS72" s="246">
        <f t="shared" si="5"/>
        <v>1717673.2796058739</v>
      </c>
      <c r="AT72" s="246">
        <f t="shared" si="5"/>
        <v>1948506.5828026733</v>
      </c>
      <c r="AU72" s="246">
        <f t="shared" si="5"/>
        <v>1721325.7045499999</v>
      </c>
      <c r="AV72" s="246">
        <f t="shared" si="5"/>
        <v>1721690.9470456969</v>
      </c>
      <c r="AW72" s="246">
        <f t="shared" si="5"/>
        <v>1707446.4898864145</v>
      </c>
      <c r="AX72" s="246">
        <f t="shared" si="5"/>
        <v>1707446.4898864145</v>
      </c>
      <c r="AY72" s="246">
        <f t="shared" si="5"/>
        <v>1707446.4898864145</v>
      </c>
      <c r="AZ72" s="246">
        <f t="shared" si="5"/>
        <v>1707446.4898864145</v>
      </c>
      <c r="BA72" s="246">
        <f t="shared" si="5"/>
        <v>1707446.4898864145</v>
      </c>
      <c r="BB72" s="246">
        <f t="shared" si="5"/>
        <v>1707446.4898864145</v>
      </c>
      <c r="BC72" s="246">
        <f t="shared" si="5"/>
        <v>1707446.4898864145</v>
      </c>
      <c r="BD72" s="246">
        <f t="shared" si="5"/>
        <v>1707446.4898864145</v>
      </c>
      <c r="BE72" s="246">
        <f t="shared" si="5"/>
        <v>1707446.4898864145</v>
      </c>
      <c r="BF72" s="246">
        <f t="shared" si="5"/>
        <v>1707446.4898864145</v>
      </c>
      <c r="BG72" s="246">
        <f t="shared" si="5"/>
        <v>1707446.4898864145</v>
      </c>
      <c r="BH72" s="246">
        <f t="shared" si="5"/>
        <v>1707446.4898864145</v>
      </c>
      <c r="BI72" s="246">
        <f t="shared" si="5"/>
        <v>1707446.4898864145</v>
      </c>
      <c r="BJ72" s="246">
        <f t="shared" si="5"/>
        <v>1707446.4898864145</v>
      </c>
      <c r="BK72" s="246">
        <f t="shared" si="5"/>
        <v>1707446.4898864145</v>
      </c>
      <c r="BL72" s="246">
        <f t="shared" si="5"/>
        <v>1707446.4898864145</v>
      </c>
      <c r="BM72" s="246">
        <f t="shared" si="5"/>
        <v>1712925.1272133954</v>
      </c>
    </row>
    <row r="73" spans="1:65" x14ac:dyDescent="0.25">
      <c r="A73" t="s">
        <v>752</v>
      </c>
      <c r="B73">
        <v>178</v>
      </c>
      <c r="C73">
        <v>2451810.2171499999</v>
      </c>
      <c r="D73">
        <v>365242.01766999997</v>
      </c>
      <c r="E73">
        <v>0.11575000000000001</v>
      </c>
      <c r="F73">
        <v>3.3700000000000002E-3</v>
      </c>
      <c r="G73">
        <v>7.7999999999999999E-4</v>
      </c>
      <c r="H73" s="17" t="s">
        <v>728</v>
      </c>
      <c r="I73" t="s">
        <v>730</v>
      </c>
      <c r="J73" s="20" t="s">
        <v>731</v>
      </c>
      <c r="K73" s="246">
        <f>$C73+$D73*K$4+$E73*K$4^2+$F73*K$4^3+$G73*K$4^4</f>
        <v>2437931.0206454997</v>
      </c>
      <c r="L73" s="246">
        <f t="shared" si="5"/>
        <v>2436104.8106039464</v>
      </c>
      <c r="M73" s="246">
        <f t="shared" si="5"/>
        <v>2573435.8220035434</v>
      </c>
      <c r="N73" s="246">
        <f t="shared" si="5"/>
        <v>2451810.2171499999</v>
      </c>
      <c r="O73" s="246">
        <f t="shared" si="5"/>
        <v>2451444.9751324458</v>
      </c>
      <c r="P73" s="246">
        <f t="shared" si="5"/>
        <v>2447062.0709398445</v>
      </c>
      <c r="Q73" s="246">
        <f t="shared" si="5"/>
        <v>2447062.0709398445</v>
      </c>
      <c r="R73" s="246">
        <f t="shared" si="5"/>
        <v>2447427.3129546219</v>
      </c>
      <c r="S73" s="246">
        <f t="shared" si="5"/>
        <v>2447427.3129546219</v>
      </c>
      <c r="T73" s="246">
        <f t="shared" si="5"/>
        <v>2415286.0165372081</v>
      </c>
      <c r="U73" s="246">
        <f t="shared" si="5"/>
        <v>2305713.4284062879</v>
      </c>
      <c r="V73" s="246">
        <f t="shared" si="5"/>
        <v>2305713.4284062879</v>
      </c>
      <c r="W73" s="246">
        <f t="shared" si="5"/>
        <v>2757517.8693895615</v>
      </c>
      <c r="X73" s="246">
        <f t="shared" si="5"/>
        <v>2406885.4507216788</v>
      </c>
      <c r="Y73" s="246">
        <f t="shared" si="5"/>
        <v>2407250.6927111363</v>
      </c>
      <c r="Z73" s="246">
        <f t="shared" si="5"/>
        <v>2086568.3126399999</v>
      </c>
      <c r="AA73" s="246">
        <f t="shared" si="5"/>
        <v>2086568.3126399999</v>
      </c>
      <c r="AB73" s="246">
        <f t="shared" si="5"/>
        <v>2086203.0708469504</v>
      </c>
      <c r="AC73" s="246">
        <f t="shared" si="5"/>
        <v>730792.43182657438</v>
      </c>
      <c r="AD73" s="246">
        <f t="shared" si="5"/>
        <v>2447062.0709398445</v>
      </c>
      <c r="AE73" s="246">
        <f t="shared" si="5"/>
        <v>2448888.2810160462</v>
      </c>
      <c r="AF73" s="246">
        <f t="shared" si="5"/>
        <v>2443409.6508047804</v>
      </c>
      <c r="AG73" s="246">
        <f t="shared" si="5"/>
        <v>2467880.8661518614</v>
      </c>
      <c r="AH73" s="246">
        <f t="shared" si="5"/>
        <v>2451810.2171499999</v>
      </c>
      <c r="AI73" s="246">
        <f t="shared" si="5"/>
        <v>2435009.084581783</v>
      </c>
      <c r="AJ73" s="246">
        <f t="shared" si="5"/>
        <v>2443774.8928172467</v>
      </c>
      <c r="AK73" s="246">
        <f t="shared" si="5"/>
        <v>2447427.3129546219</v>
      </c>
      <c r="AL73" s="246">
        <f t="shared" si="5"/>
        <v>2443409.6508047804</v>
      </c>
      <c r="AM73" s="246">
        <f t="shared" si="5"/>
        <v>2448888.2810160462</v>
      </c>
      <c r="AN73" s="246">
        <f t="shared" si="5"/>
        <v>2448888.2810160462</v>
      </c>
      <c r="AO73" s="246">
        <f t="shared" si="5"/>
        <v>2448523.0390003431</v>
      </c>
      <c r="AP73" s="246">
        <f t="shared" si="5"/>
        <v>2448888.2810160462</v>
      </c>
      <c r="AQ73" s="246">
        <f t="shared" si="5"/>
        <v>2449253.5230319807</v>
      </c>
      <c r="AR73" s="246">
        <f t="shared" si="5"/>
        <v>2385336.1737487023</v>
      </c>
      <c r="AS73" s="246">
        <f t="shared" si="5"/>
        <v>2448157.7969848714</v>
      </c>
      <c r="AT73" s="246">
        <f t="shared" si="5"/>
        <v>2678990.7978502759</v>
      </c>
      <c r="AU73" s="246">
        <f t="shared" si="5"/>
        <v>2451810.2171499999</v>
      </c>
      <c r="AV73" s="246">
        <f t="shared" si="5"/>
        <v>2452175.4591677859</v>
      </c>
      <c r="AW73" s="246">
        <f t="shared" si="5"/>
        <v>2437931.0206454997</v>
      </c>
      <c r="AX73" s="246">
        <f t="shared" si="5"/>
        <v>2437931.0206454997</v>
      </c>
      <c r="AY73" s="246">
        <f t="shared" si="5"/>
        <v>2437931.0206454997</v>
      </c>
      <c r="AZ73" s="246">
        <f t="shared" si="5"/>
        <v>2437931.0206454997</v>
      </c>
      <c r="BA73" s="246">
        <f t="shared" si="5"/>
        <v>2437931.0206454997</v>
      </c>
      <c r="BB73" s="246">
        <f t="shared" si="5"/>
        <v>2437931.0206454997</v>
      </c>
      <c r="BC73" s="246">
        <f t="shared" si="5"/>
        <v>2437931.0206454997</v>
      </c>
      <c r="BD73" s="246">
        <f t="shared" si="5"/>
        <v>2437931.0206454997</v>
      </c>
      <c r="BE73" s="246">
        <f t="shared" si="5"/>
        <v>2437931.0206454997</v>
      </c>
      <c r="BF73" s="246">
        <f t="shared" si="5"/>
        <v>2437931.0206454997</v>
      </c>
      <c r="BG73" s="246">
        <f t="shared" si="5"/>
        <v>2437931.0206454997</v>
      </c>
      <c r="BH73" s="246">
        <f t="shared" si="5"/>
        <v>2437931.0206454997</v>
      </c>
      <c r="BI73" s="246">
        <f t="shared" si="5"/>
        <v>2437931.0206454997</v>
      </c>
      <c r="BJ73" s="246">
        <f t="shared" si="5"/>
        <v>2437931.0206454997</v>
      </c>
      <c r="BK73" s="246">
        <f t="shared" si="5"/>
        <v>2437931.0206454997</v>
      </c>
      <c r="BL73" s="246">
        <f t="shared" si="5"/>
        <v>2437931.0206454997</v>
      </c>
      <c r="BM73" s="246">
        <f t="shared" si="5"/>
        <v>2443409.6508047804</v>
      </c>
    </row>
    <row r="74" spans="1:65" x14ac:dyDescent="0.25">
      <c r="I74" s="61" t="s">
        <v>746</v>
      </c>
      <c r="J74" s="230" t="s">
        <v>741</v>
      </c>
      <c r="K74">
        <f>SUM(K75:K98)</f>
        <v>502.82964295291555</v>
      </c>
      <c r="L74">
        <f t="shared" ref="L74:BM74" si="6">SUM(L75:L98)</f>
        <v>-1.4811809253483854</v>
      </c>
      <c r="M74">
        <f t="shared" si="6"/>
        <v>-242.03688694978914</v>
      </c>
      <c r="N74">
        <f t="shared" si="6"/>
        <v>1117.6155038514789</v>
      </c>
      <c r="O74">
        <f t="shared" si="6"/>
        <v>582.20009475779864</v>
      </c>
      <c r="P74">
        <f t="shared" si="6"/>
        <v>277.27179876453761</v>
      </c>
      <c r="Q74">
        <f t="shared" si="6"/>
        <v>277.27179876453761</v>
      </c>
      <c r="R74">
        <f t="shared" si="6"/>
        <v>-26.445362903489986</v>
      </c>
      <c r="S74">
        <f t="shared" si="6"/>
        <v>-26.445362903489986</v>
      </c>
      <c r="T74">
        <f t="shared" si="6"/>
        <v>12.953987396317455</v>
      </c>
      <c r="U74">
        <f t="shared" si="6"/>
        <v>-648.28437393262516</v>
      </c>
      <c r="V74">
        <f t="shared" si="6"/>
        <v>-648.28437393262516</v>
      </c>
      <c r="W74">
        <f t="shared" si="6"/>
        <v>-534.59413640483126</v>
      </c>
      <c r="X74">
        <f t="shared" si="6"/>
        <v>580.76438001407155</v>
      </c>
      <c r="Y74">
        <f t="shared" si="6"/>
        <v>-24.595442646874965</v>
      </c>
      <c r="Z74">
        <f t="shared" si="6"/>
        <v>104.11659577959257</v>
      </c>
      <c r="AA74">
        <f t="shared" si="6"/>
        <v>104.11659577959257</v>
      </c>
      <c r="AB74">
        <f t="shared" si="6"/>
        <v>138.99779919940823</v>
      </c>
      <c r="AC74">
        <f t="shared" si="6"/>
        <v>-362.0782057628071</v>
      </c>
      <c r="AD74">
        <f t="shared" si="6"/>
        <v>277.27179876453761</v>
      </c>
      <c r="AE74">
        <f t="shared" si="6"/>
        <v>-55.244181020520855</v>
      </c>
      <c r="AF74">
        <f t="shared" si="6"/>
        <v>-465.55151356522646</v>
      </c>
      <c r="AG74">
        <f t="shared" si="6"/>
        <v>164.90790367814421</v>
      </c>
      <c r="AH74">
        <f t="shared" si="6"/>
        <v>1117.6155038514789</v>
      </c>
      <c r="AI74">
        <f t="shared" si="6"/>
        <v>-327.26749895664165</v>
      </c>
      <c r="AJ74">
        <f t="shared" si="6"/>
        <v>81.627499976081097</v>
      </c>
      <c r="AK74">
        <f t="shared" si="6"/>
        <v>-26.445362903489986</v>
      </c>
      <c r="AL74">
        <f t="shared" si="6"/>
        <v>-465.55151356522646</v>
      </c>
      <c r="AM74">
        <f t="shared" si="6"/>
        <v>-55.244181020520855</v>
      </c>
      <c r="AN74">
        <f t="shared" si="6"/>
        <v>-55.244181020520855</v>
      </c>
      <c r="AO74">
        <f t="shared" si="6"/>
        <v>-496.35408319477392</v>
      </c>
      <c r="AP74">
        <f t="shared" si="6"/>
        <v>-55.244181020520855</v>
      </c>
      <c r="AQ74">
        <f t="shared" si="6"/>
        <v>-660.61426432820087</v>
      </c>
      <c r="AR74">
        <f t="shared" si="6"/>
        <v>703.75416294997751</v>
      </c>
      <c r="AS74">
        <f t="shared" si="6"/>
        <v>-767.39427730117563</v>
      </c>
      <c r="AT74">
        <f t="shared" si="6"/>
        <v>567.16583138531962</v>
      </c>
      <c r="AU74">
        <f t="shared" si="6"/>
        <v>1117.6155038514789</v>
      </c>
      <c r="AV74">
        <f t="shared" si="6"/>
        <v>-569.32754724943266</v>
      </c>
      <c r="AW74">
        <f t="shared" si="6"/>
        <v>502.82964295291555</v>
      </c>
      <c r="AX74">
        <f t="shared" si="6"/>
        <v>502.82964295291555</v>
      </c>
      <c r="AY74">
        <f t="shared" si="6"/>
        <v>502.82964295291555</v>
      </c>
      <c r="AZ74">
        <f t="shared" si="6"/>
        <v>502.82964295291555</v>
      </c>
      <c r="BA74">
        <f t="shared" si="6"/>
        <v>502.82964295291555</v>
      </c>
      <c r="BB74">
        <f t="shared" si="6"/>
        <v>502.82964295291555</v>
      </c>
      <c r="BC74">
        <f t="shared" si="6"/>
        <v>502.82964295291555</v>
      </c>
      <c r="BD74">
        <f t="shared" si="6"/>
        <v>502.82964295291555</v>
      </c>
      <c r="BE74">
        <f t="shared" si="6"/>
        <v>502.82964295291555</v>
      </c>
      <c r="BF74">
        <f t="shared" si="6"/>
        <v>502.82964295291555</v>
      </c>
      <c r="BG74">
        <f t="shared" si="6"/>
        <v>502.82964295291555</v>
      </c>
      <c r="BH74">
        <f t="shared" si="6"/>
        <v>502.82964295291555</v>
      </c>
      <c r="BI74">
        <f t="shared" si="6"/>
        <v>502.82964295291555</v>
      </c>
      <c r="BJ74">
        <f t="shared" si="6"/>
        <v>502.82964295291555</v>
      </c>
      <c r="BK74">
        <f t="shared" si="6"/>
        <v>502.82964295291555</v>
      </c>
      <c r="BL74">
        <f t="shared" si="6"/>
        <v>502.82964295291555</v>
      </c>
      <c r="BM74">
        <f t="shared" si="6"/>
        <v>-465.55151356522646</v>
      </c>
    </row>
    <row r="75" spans="1:65" x14ac:dyDescent="0.25">
      <c r="A75" t="s">
        <v>753</v>
      </c>
      <c r="B75">
        <v>179</v>
      </c>
      <c r="C75">
        <v>485</v>
      </c>
      <c r="D75">
        <v>324.95999999999998</v>
      </c>
      <c r="E75">
        <v>1934.136</v>
      </c>
      <c r="J75" s="61" t="s">
        <v>740</v>
      </c>
      <c r="K75" s="239">
        <f>$C75*COS(($D75+$E75*K$7)*Deg2Rad)</f>
        <v>392.61508952081391</v>
      </c>
      <c r="L75" s="239">
        <f>$C75*COS(($D75+$E75*L$7)*Deg2Rad)</f>
        <v>-328.6339211773805</v>
      </c>
      <c r="M75" s="239">
        <f>$C75*COS(($D75+$E75*M$7)*Deg2Rad)</f>
        <v>-358.41102106809808</v>
      </c>
      <c r="N75" s="239">
        <f>$C75*COS(($D75+$E75*N$7)*Deg2Rad)</f>
        <v>452.7993820296723</v>
      </c>
      <c r="O75" s="239">
        <f>$C75*COS(($D75+$E75*O$7)*Deg2Rad)</f>
        <v>369.69317294240028</v>
      </c>
      <c r="P75" s="239">
        <f>$C75*COS(($D75+$E75*P$7)*Deg2Rad)</f>
        <v>20.545983559934093</v>
      </c>
      <c r="Q75" s="239">
        <f>$C75*COS(($D75+$E75*Q$7)*Deg2Rad)</f>
        <v>20.545983559934093</v>
      </c>
      <c r="R75" s="239">
        <f>$C75*COS(($D75+$E75*R$7)*Deg2Rad)</f>
        <v>-141.09583401550671</v>
      </c>
      <c r="S75" s="239">
        <f>$C75*COS(($D75+$E75*S$7)*Deg2Rad)</f>
        <v>-141.09583401550671</v>
      </c>
      <c r="T75" s="239">
        <f>$C75*COS(($D75+$E75*T$7)*Deg2Rad)</f>
        <v>-439.87864918837784</v>
      </c>
      <c r="U75" s="239">
        <f>$C75*COS(($D75+$E75*U$7)*Deg2Rad)</f>
        <v>-462.88317581778142</v>
      </c>
      <c r="V75" s="239">
        <f>$C75*COS(($D75+$E75*V$7)*Deg2Rad)</f>
        <v>-462.88317581778142</v>
      </c>
      <c r="W75" s="239">
        <f>$C75*COS(($D75+$E75*W$7)*Deg2Rad)</f>
        <v>-469.53996981476894</v>
      </c>
      <c r="X75" s="239">
        <f>$C75*COS(($D75+$E75*X$7)*Deg2Rad)</f>
        <v>361.36426205082648</v>
      </c>
      <c r="Y75" s="239">
        <f>$C75*COS(($D75+$E75*Y$7)*Deg2Rad)</f>
        <v>448.10428987099209</v>
      </c>
      <c r="Z75" s="239">
        <f>$C75*COS(($D75+$E75*Z$7)*Deg2Rad)</f>
        <v>51.940497149763011</v>
      </c>
      <c r="AA75" s="239">
        <f>$C75*COS(($D75+$E75*AA$7)*Deg2Rad)</f>
        <v>51.940497149763011</v>
      </c>
      <c r="AB75" s="239">
        <f>$C75*COS(($D75+$E75*AB$7)*Deg2Rad)</f>
        <v>-110.69361408152014</v>
      </c>
      <c r="AC75" s="239">
        <f>$C75*COS(($D75+$E75*AC$7)*Deg2Rad)</f>
        <v>-261.50834191883837</v>
      </c>
      <c r="AD75" s="239">
        <f>$C75*COS(($D75+$E75*AD$7)*Deg2Rad)</f>
        <v>20.545983559934093</v>
      </c>
      <c r="AE75" s="239">
        <f>$C75*COS(($D75+$E75*AE$7)*Deg2Rad)</f>
        <v>-483.64950844761324</v>
      </c>
      <c r="AF75" s="239">
        <f>$C75*COS(($D75+$E75*AF$7)*Deg2Rad)</f>
        <v>-132.35978352316928</v>
      </c>
      <c r="AG75" s="239">
        <f>$C75*COS(($D75+$E75*AG$7)*Deg2Rad)</f>
        <v>-165.92350201615724</v>
      </c>
      <c r="AH75" s="239">
        <f>$C75*COS(($D75+$E75*AH$7)*Deg2Rad)</f>
        <v>452.7993820296723</v>
      </c>
      <c r="AI75" s="239">
        <f>$C75*COS(($D75+$E75*AI$7)*Deg2Rad)</f>
        <v>-476.60040084108908</v>
      </c>
      <c r="AJ75" s="239">
        <f>$C75*COS(($D75+$E75*AJ$7)*Deg2Rad)</f>
        <v>29.639185841106787</v>
      </c>
      <c r="AK75" s="239">
        <f>$C75*COS(($D75+$E75*AK$7)*Deg2Rad)</f>
        <v>-141.09583401550671</v>
      </c>
      <c r="AL75" s="239">
        <f>$C75*COS(($D75+$E75*AL$7)*Deg2Rad)</f>
        <v>-132.35978352316928</v>
      </c>
      <c r="AM75" s="239">
        <f>$C75*COS(($D75+$E75*AM$7)*Deg2Rad)</f>
        <v>-483.64950844761324</v>
      </c>
      <c r="AN75" s="239">
        <f>$C75*COS(($D75+$E75*AN$7)*Deg2Rad)</f>
        <v>-483.64950844761324</v>
      </c>
      <c r="AO75" s="239">
        <f>$C75*COS(($D75+$E75*AO$7)*Deg2Rad)</f>
        <v>-468.33309902605708</v>
      </c>
      <c r="AP75" s="239">
        <f>$C75*COS(($D75+$E75*AP$7)*Deg2Rad)</f>
        <v>-483.64950844761324</v>
      </c>
      <c r="AQ75" s="239">
        <f>$C75*COS(($D75+$E75*AQ$7)*Deg2Rad)</f>
        <v>-444.37597395666097</v>
      </c>
      <c r="AR75" s="239">
        <f>$C75*COS(($D75+$E75*AR$7)*Deg2Rad)</f>
        <v>250.1281886694189</v>
      </c>
      <c r="AS75" s="239">
        <f>$C75*COS(($D75+$E75*AS$7)*Deg2Rad)</f>
        <v>-400.15552234631372</v>
      </c>
      <c r="AT75" s="239">
        <f>$C75*COS(($D75+$E75*AT$7)*Deg2Rad)</f>
        <v>407.60849214619668</v>
      </c>
      <c r="AU75" s="239">
        <f>$C75*COS(($D75+$E75*AU$7)*Deg2Rad)</f>
        <v>452.7993820296723</v>
      </c>
      <c r="AV75" s="239">
        <f>$C75*COS(($D75+$E75*AV$7)*Deg2Rad)</f>
        <v>-465.1588103323943</v>
      </c>
      <c r="AW75" s="239">
        <f>$C75*COS(($D75+$E75*AW$7)*Deg2Rad)</f>
        <v>392.61508952081391</v>
      </c>
      <c r="AX75" s="239">
        <f>$C75*COS(($D75+$E75*AX$7)*Deg2Rad)</f>
        <v>392.61508952081391</v>
      </c>
      <c r="AY75" s="239">
        <f>$C75*COS(($D75+$E75*AY$7)*Deg2Rad)</f>
        <v>392.61508952081391</v>
      </c>
      <c r="AZ75" s="239">
        <f>$C75*COS(($D75+$E75*AZ$7)*Deg2Rad)</f>
        <v>392.61508952081391</v>
      </c>
      <c r="BA75" s="239">
        <f>$C75*COS(($D75+$E75*BA$7)*Deg2Rad)</f>
        <v>392.61508952081391</v>
      </c>
      <c r="BB75" s="239">
        <f>$C75*COS(($D75+$E75*BB$7)*Deg2Rad)</f>
        <v>392.61508952081391</v>
      </c>
      <c r="BC75" s="239">
        <f>$C75*COS(($D75+$E75*BC$7)*Deg2Rad)</f>
        <v>392.61508952081391</v>
      </c>
      <c r="BD75" s="239">
        <f>$C75*COS(($D75+$E75*BD$7)*Deg2Rad)</f>
        <v>392.61508952081391</v>
      </c>
      <c r="BE75" s="239">
        <f>$C75*COS(($D75+$E75*BE$7)*Deg2Rad)</f>
        <v>392.61508952081391</v>
      </c>
      <c r="BF75" s="239">
        <f>$C75*COS(($D75+$E75*BF$7)*Deg2Rad)</f>
        <v>392.61508952081391</v>
      </c>
      <c r="BG75" s="239">
        <f>$C75*COS(($D75+$E75*BG$7)*Deg2Rad)</f>
        <v>392.61508952081391</v>
      </c>
      <c r="BH75" s="239">
        <f>$C75*COS(($D75+$E75*BH$7)*Deg2Rad)</f>
        <v>392.61508952081391</v>
      </c>
      <c r="BI75" s="239">
        <f>$C75*COS(($D75+$E75*BI$7)*Deg2Rad)</f>
        <v>392.61508952081391</v>
      </c>
      <c r="BJ75" s="239">
        <f>$C75*COS(($D75+$E75*BJ$7)*Deg2Rad)</f>
        <v>392.61508952081391</v>
      </c>
      <c r="BK75" s="239">
        <f>$C75*COS(($D75+$E75*BK$7)*Deg2Rad)</f>
        <v>392.61508952081391</v>
      </c>
      <c r="BL75" s="239">
        <f>$C75*COS(($D75+$E75*BL$7)*Deg2Rad)</f>
        <v>392.61508952081391</v>
      </c>
      <c r="BM75" s="239">
        <f>$C75*COS(($D75+$E75*BM$7)*Deg2Rad)</f>
        <v>-132.35978352316928</v>
      </c>
    </row>
    <row r="76" spans="1:65" x14ac:dyDescent="0.25">
      <c r="C76">
        <v>203</v>
      </c>
      <c r="D76">
        <v>337.23</v>
      </c>
      <c r="E76">
        <v>32964.466999999997</v>
      </c>
      <c r="J76" s="61" t="s">
        <v>740</v>
      </c>
      <c r="K76" s="239">
        <f>$C76*COS(($D76+$E76*K$7)*Deg2Rad)</f>
        <v>70.659430452655258</v>
      </c>
      <c r="L76" s="239">
        <f>$C76*COS(($D76+$E76*L$7)*Deg2Rad)</f>
        <v>27.612062187979642</v>
      </c>
      <c r="M76" s="239">
        <f>$C76*COS(($D76+$E76*M$7)*Deg2Rad)</f>
        <v>67.220061318870009</v>
      </c>
      <c r="N76" s="239">
        <f>$C76*COS(($D76+$E76*N$7)*Deg2Rad)</f>
        <v>-162.98624674915371</v>
      </c>
      <c r="O76" s="239">
        <f>$C76*COS(($D76+$E76*O$7)*Deg2Rad)</f>
        <v>-79.462663035368507</v>
      </c>
      <c r="P76" s="239">
        <f>$C76*COS(($D76+$E76*P$7)*Deg2Rad)</f>
        <v>-65.063654588510772</v>
      </c>
      <c r="Q76" s="239">
        <f>$C76*COS(($D76+$E76*Q$7)*Deg2Rad)</f>
        <v>-65.063654588510772</v>
      </c>
      <c r="R76" s="239">
        <f>$C76*COS(($D76+$E76*R$7)*Deg2Rad)</f>
        <v>-153.33693890193101</v>
      </c>
      <c r="S76" s="239">
        <f>$C76*COS(($D76+$E76*S$7)*Deg2Rad)</f>
        <v>-153.33693890193101</v>
      </c>
      <c r="T76" s="239">
        <f>$C76*COS(($D76+$E76*T$7)*Deg2Rad)</f>
        <v>197.91781477765207</v>
      </c>
      <c r="U76" s="239">
        <f>$C76*COS(($D76+$E76*U$7)*Deg2Rad)</f>
        <v>-106.43988475777962</v>
      </c>
      <c r="V76" s="239">
        <f>$C76*COS(($D76+$E76*V$7)*Deg2Rad)</f>
        <v>-106.43988475777962</v>
      </c>
      <c r="W76" s="239">
        <f>$C76*COS(($D76+$E76*W$7)*Deg2Rad)</f>
        <v>-75.30044861200038</v>
      </c>
      <c r="X76" s="239">
        <f>$C76*COS(($D76+$E76*X$7)*Deg2Rad)</f>
        <v>-114.1875125334489</v>
      </c>
      <c r="Y76" s="239">
        <f>$C76*COS(($D76+$E76*Y$7)*Deg2Rad)</f>
        <v>-183.36338342257159</v>
      </c>
      <c r="Z76" s="239">
        <f>$C76*COS(($D76+$E76*Z$7)*Deg2Rad)</f>
        <v>-147.4042288167156</v>
      </c>
      <c r="AA76" s="239">
        <f>$C76*COS(($D76+$E76*AA$7)*Deg2Rad)</f>
        <v>-147.4042288167156</v>
      </c>
      <c r="AB76" s="239">
        <f>$C76*COS(($D76+$E76*AB$7)*Deg2Rad)</f>
        <v>-56.637090679992546</v>
      </c>
      <c r="AC76" s="239">
        <f>$C76*COS(($D76+$E76*AC$7)*Deg2Rad)</f>
        <v>-69.934797021906007</v>
      </c>
      <c r="AD76" s="239">
        <f>$C76*COS(($D76+$E76*AD$7)*Deg2Rad)</f>
        <v>-65.063654588510772</v>
      </c>
      <c r="AE76" s="239">
        <f>$C76*COS(($D76+$E76*AE$7)*Deg2Rad)</f>
        <v>-33.481987083050967</v>
      </c>
      <c r="AF76" s="239">
        <f>$C76*COS(($D76+$E76*AF$7)*Deg2Rad)</f>
        <v>-196.14555131574141</v>
      </c>
      <c r="AG76" s="239">
        <f>$C76*COS(($D76+$E76*AG$7)*Deg2Rad)</f>
        <v>156.95916426044752</v>
      </c>
      <c r="AH76" s="239">
        <f>$C76*COS(($D76+$E76*AH$7)*Deg2Rad)</f>
        <v>-162.98624674915371</v>
      </c>
      <c r="AI76" s="239">
        <f>$C76*COS(($D76+$E76*AI$7)*Deg2Rad)</f>
        <v>-201.60122324264947</v>
      </c>
      <c r="AJ76" s="239">
        <f>$C76*COS(($D76+$E76*AJ$7)*Deg2Rad)</f>
        <v>-195.682202737723</v>
      </c>
      <c r="AK76" s="239">
        <f>$C76*COS(($D76+$E76*AK$7)*Deg2Rad)</f>
        <v>-153.33693890193101</v>
      </c>
      <c r="AL76" s="239">
        <f>$C76*COS(($D76+$E76*AL$7)*Deg2Rad)</f>
        <v>-196.14555131574141</v>
      </c>
      <c r="AM76" s="239">
        <f>$C76*COS(($D76+$E76*AM$7)*Deg2Rad)</f>
        <v>-33.481987083050967</v>
      </c>
      <c r="AN76" s="239">
        <f>$C76*COS(($D76+$E76*AN$7)*Deg2Rad)</f>
        <v>-33.481987083050967</v>
      </c>
      <c r="AO76" s="239">
        <f>$C76*COS(($D76+$E76*AO$7)*Deg2Rad)</f>
        <v>-130.09476799709014</v>
      </c>
      <c r="AP76" s="239">
        <f>$C76*COS(($D76+$E76*AP$7)*Deg2Rad)</f>
        <v>-33.481987083050967</v>
      </c>
      <c r="AQ76" s="239">
        <f>$C76*COS(($D76+$E76*AQ$7)*Deg2Rad)</f>
        <v>72.315279509512507</v>
      </c>
      <c r="AR76" s="239">
        <f>$C76*COS(($D76+$E76*AR$7)*Deg2Rad)</f>
        <v>193.68735377212286</v>
      </c>
      <c r="AS76" s="239">
        <f>$C76*COS(($D76+$E76*AS$7)*Deg2Rad)</f>
        <v>-191.02108824407733</v>
      </c>
      <c r="AT76" s="239">
        <f>$C76*COS(($D76+$E76*AT$7)*Deg2Rad)</f>
        <v>89.130758227939253</v>
      </c>
      <c r="AU76" s="239">
        <f>$C76*COS(($D76+$E76*AU$7)*Deg2Rad)</f>
        <v>-162.98624674915371</v>
      </c>
      <c r="AV76" s="239">
        <f>$C76*COS(($D76+$E76*AV$7)*Deg2Rad)</f>
        <v>66.529735184321581</v>
      </c>
      <c r="AW76" s="239">
        <f>$C76*COS(($D76+$E76*AW$7)*Deg2Rad)</f>
        <v>70.659430452655258</v>
      </c>
      <c r="AX76" s="239">
        <f>$C76*COS(($D76+$E76*AX$7)*Deg2Rad)</f>
        <v>70.659430452655258</v>
      </c>
      <c r="AY76" s="239">
        <f>$C76*COS(($D76+$E76*AY$7)*Deg2Rad)</f>
        <v>70.659430452655258</v>
      </c>
      <c r="AZ76" s="239">
        <f>$C76*COS(($D76+$E76*AZ$7)*Deg2Rad)</f>
        <v>70.659430452655258</v>
      </c>
      <c r="BA76" s="239">
        <f>$C76*COS(($D76+$E76*BA$7)*Deg2Rad)</f>
        <v>70.659430452655258</v>
      </c>
      <c r="BB76" s="239">
        <f>$C76*COS(($D76+$E76*BB$7)*Deg2Rad)</f>
        <v>70.659430452655258</v>
      </c>
      <c r="BC76" s="239">
        <f>$C76*COS(($D76+$E76*BC$7)*Deg2Rad)</f>
        <v>70.659430452655258</v>
      </c>
      <c r="BD76" s="239">
        <f>$C76*COS(($D76+$E76*BD$7)*Deg2Rad)</f>
        <v>70.659430452655258</v>
      </c>
      <c r="BE76" s="239">
        <f>$C76*COS(($D76+$E76*BE$7)*Deg2Rad)</f>
        <v>70.659430452655258</v>
      </c>
      <c r="BF76" s="239">
        <f>$C76*COS(($D76+$E76*BF$7)*Deg2Rad)</f>
        <v>70.659430452655258</v>
      </c>
      <c r="BG76" s="239">
        <f>$C76*COS(($D76+$E76*BG$7)*Deg2Rad)</f>
        <v>70.659430452655258</v>
      </c>
      <c r="BH76" s="239">
        <f>$C76*COS(($D76+$E76*BH$7)*Deg2Rad)</f>
        <v>70.659430452655258</v>
      </c>
      <c r="BI76" s="239">
        <f>$C76*COS(($D76+$E76*BI$7)*Deg2Rad)</f>
        <v>70.659430452655258</v>
      </c>
      <c r="BJ76" s="239">
        <f>$C76*COS(($D76+$E76*BJ$7)*Deg2Rad)</f>
        <v>70.659430452655258</v>
      </c>
      <c r="BK76" s="239">
        <f>$C76*COS(($D76+$E76*BK$7)*Deg2Rad)</f>
        <v>70.659430452655258</v>
      </c>
      <c r="BL76" s="239">
        <f>$C76*COS(($D76+$E76*BL$7)*Deg2Rad)</f>
        <v>70.659430452655258</v>
      </c>
      <c r="BM76" s="239">
        <f>$C76*COS(($D76+$E76*BM$7)*Deg2Rad)</f>
        <v>-196.14555131574141</v>
      </c>
    </row>
    <row r="77" spans="1:65" x14ac:dyDescent="0.25">
      <c r="C77">
        <v>199</v>
      </c>
      <c r="D77">
        <v>342.08</v>
      </c>
      <c r="E77">
        <v>20.186</v>
      </c>
      <c r="J77" s="61" t="s">
        <v>740</v>
      </c>
      <c r="K77" s="239">
        <f>$C77*COS(($D77+$E77*K$7)*Deg2Rad)</f>
        <v>179.69821445553265</v>
      </c>
      <c r="L77" s="239">
        <f>$C77*COS(($D77+$E77*L$7)*Deg2Rad)</f>
        <v>178.16438362789268</v>
      </c>
      <c r="M77" s="239">
        <f>$C77*COS(($D77+$E77*M$7)*Deg2Rad)</f>
        <v>198.00459303904861</v>
      </c>
      <c r="N77" s="239">
        <f>$C77*COS(($D77+$E77*N$7)*Deg2Rad)</f>
        <v>189.50194520606453</v>
      </c>
      <c r="O77" s="239">
        <f>$C77*COS(($D77+$E77*O$7)*Deg2Rad)</f>
        <v>189.28676059530815</v>
      </c>
      <c r="P77" s="239">
        <f>$C77*COS(($D77+$E77*P$7)*Deg2Rad)</f>
        <v>186.52208543168845</v>
      </c>
      <c r="Q77" s="239">
        <f>$C77*COS(($D77+$E77*Q$7)*Deg2Rad)</f>
        <v>186.52208543168845</v>
      </c>
      <c r="R77" s="239">
        <f>$C77*COS(($D77+$E77*R$7)*Deg2Rad)</f>
        <v>186.76527819253306</v>
      </c>
      <c r="S77" s="239">
        <f>$C77*COS(($D77+$E77*S$7)*Deg2Rad)</f>
        <v>186.76527819253306</v>
      </c>
      <c r="T77" s="239">
        <f>$C77*COS(($D77+$E77*T$7)*Deg2Rad)</f>
        <v>156.90180800624802</v>
      </c>
      <c r="U77" s="239">
        <f>$C77*COS(($D77+$E77*U$7)*Deg2Rad)</f>
        <v>-29.467829194318856</v>
      </c>
      <c r="V77" s="239">
        <f>$C77*COS(($D77+$E77*V$7)*Deg2Rad)</f>
        <v>-29.467829194318856</v>
      </c>
      <c r="W77" s="239">
        <f>$C77*COS(($D77+$E77*W$7)*Deg2Rad)</f>
        <v>-59.736201751549977</v>
      </c>
      <c r="X77" s="239">
        <f>$C77*COS(($D77+$E77*X$7)*Deg2Rad)</f>
        <v>12.796407012279163</v>
      </c>
      <c r="Y77" s="239">
        <f>$C77*COS(($D77+$E77*Y$7)*Deg2Rad)</f>
        <v>13.495961916156716</v>
      </c>
      <c r="Z77" s="239">
        <f>$C77*COS(($D77+$E77*Z$7)*Deg2Rad)</f>
        <v>-23.077234119042974</v>
      </c>
      <c r="AA77" s="239">
        <f>$C77*COS(($D77+$E77*AA$7)*Deg2Rad)</f>
        <v>-23.077234119042974</v>
      </c>
      <c r="AB77" s="239">
        <f>$C77*COS(($D77+$E77*AB$7)*Deg2Rad)</f>
        <v>-22.380736082875057</v>
      </c>
      <c r="AC77" s="239">
        <f>$C77*COS(($D77+$E77*AC$7)*Deg2Rad)</f>
        <v>76.56511831525134</v>
      </c>
      <c r="AD77" s="239">
        <f>$C77*COS(($D77+$E77*AD$7)*Deg2Rad)</f>
        <v>186.52208543168845</v>
      </c>
      <c r="AE77" s="239">
        <f>$C77*COS(($D77+$E77*AE$7)*Deg2Rad)</f>
        <v>187.71483849485125</v>
      </c>
      <c r="AF77" s="239">
        <f>$C77*COS(($D77+$E77*AF$7)*Deg2Rad)</f>
        <v>183.96334064545005</v>
      </c>
      <c r="AG77" s="239">
        <f>$C77*COS(($D77+$E77*AG$7)*Deg2Rad)</f>
        <v>196.6084290690722</v>
      </c>
      <c r="AH77" s="239">
        <f>$C77*COS(($D77+$E77*AH$7)*Deg2Rad)</f>
        <v>189.50194520606453</v>
      </c>
      <c r="AI77" s="239">
        <f>$C77*COS(($D77+$E77*AI$7)*Deg2Rad)</f>
        <v>177.21751846511023</v>
      </c>
      <c r="AJ77" s="239">
        <f>$C77*COS(($D77+$E77*AJ$7)*Deg2Rad)</f>
        <v>184.22954364996963</v>
      </c>
      <c r="AK77" s="239">
        <f>$C77*COS(($D77+$E77*AK$7)*Deg2Rad)</f>
        <v>186.76527819253306</v>
      </c>
      <c r="AL77" s="239">
        <f>$C77*COS(($D77+$E77*AL$7)*Deg2Rad)</f>
        <v>183.96334064545005</v>
      </c>
      <c r="AM77" s="239">
        <f>$C77*COS(($D77+$E77*AM$7)*Deg2Rad)</f>
        <v>187.71483849485125</v>
      </c>
      <c r="AN77" s="239">
        <f>$C77*COS(($D77+$E77*AN$7)*Deg2Rad)</f>
        <v>187.71483849485125</v>
      </c>
      <c r="AO77" s="239">
        <f>$C77*COS(($D77+$E77*AO$7)*Deg2Rad)</f>
        <v>187.48093595219069</v>
      </c>
      <c r="AP77" s="239">
        <f>$C77*COS(($D77+$E77*AP$7)*Deg2Rad)</f>
        <v>187.71483849485125</v>
      </c>
      <c r="AQ77" s="239">
        <f>$C77*COS(($D77+$E77*AQ$7)*Deg2Rad)</f>
        <v>187.94641115289835</v>
      </c>
      <c r="AR77" s="239">
        <f>$C77*COS(($D77+$E77*AR$7)*Deg2Rad)</f>
        <v>115.52838833412955</v>
      </c>
      <c r="AS77" s="239">
        <f>$C77*COS(($D77+$E77*AS$7)*Deg2Rad)</f>
        <v>187.24470642807967</v>
      </c>
      <c r="AT77" s="239">
        <f>$C77*COS(($D77+$E77*AT$7)*Deg2Rad)</f>
        <v>87.01883423920961</v>
      </c>
      <c r="AU77" s="239">
        <f>$C77*COS(($D77+$E77*AU$7)*Deg2Rad)</f>
        <v>189.50194520606453</v>
      </c>
      <c r="AV77" s="239">
        <f>$C77*COS(($D77+$E77*AV$7)*Deg2Rad)</f>
        <v>95.616234248369921</v>
      </c>
      <c r="AW77" s="239">
        <f>$C77*COS(($D77+$E77*AW$7)*Deg2Rad)</f>
        <v>179.69821445553265</v>
      </c>
      <c r="AX77" s="239">
        <f>$C77*COS(($D77+$E77*AX$7)*Deg2Rad)</f>
        <v>179.69821445553265</v>
      </c>
      <c r="AY77" s="239">
        <f>$C77*COS(($D77+$E77*AY$7)*Deg2Rad)</f>
        <v>179.69821445553265</v>
      </c>
      <c r="AZ77" s="239">
        <f>$C77*COS(($D77+$E77*AZ$7)*Deg2Rad)</f>
        <v>179.69821445553265</v>
      </c>
      <c r="BA77" s="239">
        <f>$C77*COS(($D77+$E77*BA$7)*Deg2Rad)</f>
        <v>179.69821445553265</v>
      </c>
      <c r="BB77" s="239">
        <f>$C77*COS(($D77+$E77*BB$7)*Deg2Rad)</f>
        <v>179.69821445553265</v>
      </c>
      <c r="BC77" s="239">
        <f>$C77*COS(($D77+$E77*BC$7)*Deg2Rad)</f>
        <v>179.69821445553265</v>
      </c>
      <c r="BD77" s="239">
        <f>$C77*COS(($D77+$E77*BD$7)*Deg2Rad)</f>
        <v>179.69821445553265</v>
      </c>
      <c r="BE77" s="239">
        <f>$C77*COS(($D77+$E77*BE$7)*Deg2Rad)</f>
        <v>179.69821445553265</v>
      </c>
      <c r="BF77" s="239">
        <f>$C77*COS(($D77+$E77*BF$7)*Deg2Rad)</f>
        <v>179.69821445553265</v>
      </c>
      <c r="BG77" s="239">
        <f>$C77*COS(($D77+$E77*BG$7)*Deg2Rad)</f>
        <v>179.69821445553265</v>
      </c>
      <c r="BH77" s="239">
        <f>$C77*COS(($D77+$E77*BH$7)*Deg2Rad)</f>
        <v>179.69821445553265</v>
      </c>
      <c r="BI77" s="239">
        <f>$C77*COS(($D77+$E77*BI$7)*Deg2Rad)</f>
        <v>179.69821445553265</v>
      </c>
      <c r="BJ77" s="239">
        <f>$C77*COS(($D77+$E77*BJ$7)*Deg2Rad)</f>
        <v>179.69821445553265</v>
      </c>
      <c r="BK77" s="239">
        <f>$C77*COS(($D77+$E77*BK$7)*Deg2Rad)</f>
        <v>179.69821445553265</v>
      </c>
      <c r="BL77" s="239">
        <f>$C77*COS(($D77+$E77*BL$7)*Deg2Rad)</f>
        <v>179.69821445553265</v>
      </c>
      <c r="BM77" s="239">
        <f>$C77*COS(($D77+$E77*BM$7)*Deg2Rad)</f>
        <v>183.96334064545005</v>
      </c>
    </row>
    <row r="78" spans="1:65" x14ac:dyDescent="0.25">
      <c r="C78">
        <v>182</v>
      </c>
      <c r="D78">
        <v>27.85</v>
      </c>
      <c r="E78">
        <v>445267.11200000002</v>
      </c>
      <c r="J78" s="61" t="s">
        <v>740</v>
      </c>
      <c r="K78" s="239">
        <f>$C78*COS(($D78+$E78*K$7)*Deg2Rad)</f>
        <v>167.22875336291443</v>
      </c>
      <c r="L78" s="239">
        <f>$C78*COS(($D78+$E78*L$7)*Deg2Rad)</f>
        <v>30.431644644850561</v>
      </c>
      <c r="M78" s="239">
        <f>$C78*COS(($D78+$E78*M$7)*Deg2Rad)</f>
        <v>99.691935443887758</v>
      </c>
      <c r="N78" s="239">
        <f>$C78*COS(($D78+$E78*N$7)*Deg2Rad)</f>
        <v>169.85951417200988</v>
      </c>
      <c r="O78" s="239">
        <f>$C78*COS(($D78+$E78*O$7)*Deg2Rad)</f>
        <v>-66.786167008644114</v>
      </c>
      <c r="P78" s="239">
        <f>$C78*COS(($D78+$E78*P$7)*Deg2Rad)</f>
        <v>-24.028020215931825</v>
      </c>
      <c r="Q78" s="239">
        <f>$C78*COS(($D78+$E78*Q$7)*Deg2Rad)</f>
        <v>-24.028020215931825</v>
      </c>
      <c r="R78" s="239">
        <f>$C78*COS(($D78+$E78*R$7)*Deg2Rad)</f>
        <v>-116.59699174639101</v>
      </c>
      <c r="S78" s="239">
        <f>$C78*COS(($D78+$E78*S$7)*Deg2Rad)</f>
        <v>-116.59699174639101</v>
      </c>
      <c r="T78" s="239">
        <f>$C78*COS(($D78+$E78*T$7)*Deg2Rad)</f>
        <v>20.038358202524126</v>
      </c>
      <c r="U78" s="239">
        <f>$C78*COS(($D78+$E78*U$7)*Deg2Rad)</f>
        <v>5.5432792666894848</v>
      </c>
      <c r="V78" s="239">
        <f>$C78*COS(($D78+$E78*V$7)*Deg2Rad)</f>
        <v>5.5432792666894848</v>
      </c>
      <c r="W78" s="239">
        <f>$C78*COS(($D78+$E78*W$7)*Deg2Rad)</f>
        <v>24.658027289149437</v>
      </c>
      <c r="X78" s="239">
        <f>$C78*COS(($D78+$E78*X$7)*Deg2Rad)</f>
        <v>30.555305415645982</v>
      </c>
      <c r="Y78" s="239">
        <f>$C78*COS(($D78+$E78*Y$7)*Deg2Rad)</f>
        <v>-152.78606509139863</v>
      </c>
      <c r="Z78" s="239">
        <f>$C78*COS(($D78+$E78*Z$7)*Deg2Rad)</f>
        <v>2.002491731231173</v>
      </c>
      <c r="AA78" s="239">
        <f>$C78*COS(($D78+$E78*AA$7)*Deg2Rad)</f>
        <v>2.002491731231173</v>
      </c>
      <c r="AB78" s="239">
        <f>$C78*COS(($D78+$E78*AB$7)*Deg2Rad)</f>
        <v>132.65645742459051</v>
      </c>
      <c r="AC78" s="239">
        <f>$C78*COS(($D78+$E78*AC$7)*Deg2Rad)</f>
        <v>-45.97407672405469</v>
      </c>
      <c r="AD78" s="239">
        <f>$C78*COS(($D78+$E78*AD$7)*Deg2Rad)</f>
        <v>-24.028020215931825</v>
      </c>
      <c r="AE78" s="239">
        <f>$C78*COS(($D78+$E78*AE$7)*Deg2Rad)</f>
        <v>138.48594349085812</v>
      </c>
      <c r="AF78" s="239">
        <f>$C78*COS(($D78+$E78*AF$7)*Deg2Rad)</f>
        <v>-154.5986113225471</v>
      </c>
      <c r="AG78" s="239">
        <f>$C78*COS(($D78+$E78*AG$7)*Deg2Rad)</f>
        <v>-13.633744887861811</v>
      </c>
      <c r="AH78" s="239">
        <f>$C78*COS(($D78+$E78*AH$7)*Deg2Rad)</f>
        <v>169.85951417200988</v>
      </c>
      <c r="AI78" s="239">
        <f>$C78*COS(($D78+$E78*AI$7)*Deg2Rad)</f>
        <v>133.85460391561244</v>
      </c>
      <c r="AJ78" s="239">
        <f>$C78*COS(($D78+$E78*AJ$7)*Deg2Rad)</f>
        <v>175.31489275226795</v>
      </c>
      <c r="AK78" s="239">
        <f>$C78*COS(($D78+$E78*AK$7)*Deg2Rad)</f>
        <v>-116.59699174639101</v>
      </c>
      <c r="AL78" s="239">
        <f>$C78*COS(($D78+$E78*AL$7)*Deg2Rad)</f>
        <v>-154.5986113225471</v>
      </c>
      <c r="AM78" s="239">
        <f>$C78*COS(($D78+$E78*AM$7)*Deg2Rad)</f>
        <v>138.48594349085812</v>
      </c>
      <c r="AN78" s="239">
        <f>$C78*COS(($D78+$E78*AN$7)*Deg2Rad)</f>
        <v>138.48594349085812</v>
      </c>
      <c r="AO78" s="239">
        <f>$C78*COS(($D78+$E78*AO$7)*Deg2Rad)</f>
        <v>-6.7276571698368501</v>
      </c>
      <c r="AP78" s="239">
        <f>$C78*COS(($D78+$E78*AP$7)*Deg2Rad)</f>
        <v>138.48594349085812</v>
      </c>
      <c r="AQ78" s="239">
        <f>$C78*COS(($D78+$E78*AQ$7)*Deg2Rad)</f>
        <v>-180.65465840231573</v>
      </c>
      <c r="AR78" s="239">
        <f>$C78*COS(($D78+$E78*AR$7)*Deg2Rad)</f>
        <v>177.57592213374448</v>
      </c>
      <c r="AS78" s="239">
        <f>$C78*COS(($D78+$E78*AS$7)*Deg2Rad)</f>
        <v>-129.38290337794925</v>
      </c>
      <c r="AT78" s="239">
        <f>$C78*COS(($D78+$E78*AT$7)*Deg2Rad)</f>
        <v>-153.15011130395743</v>
      </c>
      <c r="AU78" s="239">
        <f>$C78*COS(($D78+$E78*AU$7)*Deg2Rad)</f>
        <v>169.85951417200988</v>
      </c>
      <c r="AV78" s="239">
        <f>$C78*COS(($D78+$E78*AV$7)*Deg2Rad)</f>
        <v>139.80398323099442</v>
      </c>
      <c r="AW78" s="239">
        <f>$C78*COS(($D78+$E78*AW$7)*Deg2Rad)</f>
        <v>167.22875336291443</v>
      </c>
      <c r="AX78" s="239">
        <f>$C78*COS(($D78+$E78*AX$7)*Deg2Rad)</f>
        <v>167.22875336291443</v>
      </c>
      <c r="AY78" s="239">
        <f>$C78*COS(($D78+$E78*AY$7)*Deg2Rad)</f>
        <v>167.22875336291443</v>
      </c>
      <c r="AZ78" s="239">
        <f>$C78*COS(($D78+$E78*AZ$7)*Deg2Rad)</f>
        <v>167.22875336291443</v>
      </c>
      <c r="BA78" s="239">
        <f>$C78*COS(($D78+$E78*BA$7)*Deg2Rad)</f>
        <v>167.22875336291443</v>
      </c>
      <c r="BB78" s="239">
        <f>$C78*COS(($D78+$E78*BB$7)*Deg2Rad)</f>
        <v>167.22875336291443</v>
      </c>
      <c r="BC78" s="239">
        <f>$C78*COS(($D78+$E78*BC$7)*Deg2Rad)</f>
        <v>167.22875336291443</v>
      </c>
      <c r="BD78" s="239">
        <f>$C78*COS(($D78+$E78*BD$7)*Deg2Rad)</f>
        <v>167.22875336291443</v>
      </c>
      <c r="BE78" s="239">
        <f>$C78*COS(($D78+$E78*BE$7)*Deg2Rad)</f>
        <v>167.22875336291443</v>
      </c>
      <c r="BF78" s="239">
        <f>$C78*COS(($D78+$E78*BF$7)*Deg2Rad)</f>
        <v>167.22875336291443</v>
      </c>
      <c r="BG78" s="239">
        <f>$C78*COS(($D78+$E78*BG$7)*Deg2Rad)</f>
        <v>167.22875336291443</v>
      </c>
      <c r="BH78" s="239">
        <f>$C78*COS(($D78+$E78*BH$7)*Deg2Rad)</f>
        <v>167.22875336291443</v>
      </c>
      <c r="BI78" s="239">
        <f>$C78*COS(($D78+$E78*BI$7)*Deg2Rad)</f>
        <v>167.22875336291443</v>
      </c>
      <c r="BJ78" s="239">
        <f>$C78*COS(($D78+$E78*BJ$7)*Deg2Rad)</f>
        <v>167.22875336291443</v>
      </c>
      <c r="BK78" s="239">
        <f>$C78*COS(($D78+$E78*BK$7)*Deg2Rad)</f>
        <v>167.22875336291443</v>
      </c>
      <c r="BL78" s="239">
        <f>$C78*COS(($D78+$E78*BL$7)*Deg2Rad)</f>
        <v>167.22875336291443</v>
      </c>
      <c r="BM78" s="239">
        <f>$C78*COS(($D78+$E78*BM$7)*Deg2Rad)</f>
        <v>-154.5986113225471</v>
      </c>
    </row>
    <row r="79" spans="1:65" x14ac:dyDescent="0.25">
      <c r="C79">
        <v>156</v>
      </c>
      <c r="D79">
        <v>73.14</v>
      </c>
      <c r="E79">
        <v>45036.885999999999</v>
      </c>
      <c r="J79" s="61" t="s">
        <v>740</v>
      </c>
      <c r="K79" s="239">
        <f>$C79*COS(($D79+$E79*K$7)*Deg2Rad)</f>
        <v>-139.58348052881641</v>
      </c>
      <c r="L79" s="239">
        <f>$C79*COS(($D79+$E79*L$7)*Deg2Rad)</f>
        <v>-65.253039993644663</v>
      </c>
      <c r="M79" s="239">
        <f>$C79*COS(($D79+$E79*M$7)*Deg2Rad)</f>
        <v>-50.00051274353762</v>
      </c>
      <c r="N79" s="239">
        <f>$C79*COS(($D79+$E79*N$7)*Deg2Rad)</f>
        <v>119.21528139173543</v>
      </c>
      <c r="O79" s="239">
        <f>$C79*COS(($D79+$E79*O$7)*Deg2Rad)</f>
        <v>99.867704551887442</v>
      </c>
      <c r="P79" s="239">
        <f>$C79*COS(($D79+$E79*P$7)*Deg2Rad)</f>
        <v>90.582740886743963</v>
      </c>
      <c r="Q79" s="239">
        <f>$C79*COS(($D79+$E79*Q$7)*Deg2Rad)</f>
        <v>90.582740886743963</v>
      </c>
      <c r="R79" s="239">
        <f>$C79*COS(($D79+$E79*R$7)*Deg2Rad)</f>
        <v>126.43687801184143</v>
      </c>
      <c r="S79" s="239">
        <f>$C79*COS(($D79+$E79*S$7)*Deg2Rad)</f>
        <v>126.43687801184143</v>
      </c>
      <c r="T79" s="239">
        <f>$C79*COS(($D79+$E79*T$7)*Deg2Rad)</f>
        <v>155.56824807979783</v>
      </c>
      <c r="U79" s="239">
        <f>$C79*COS(($D79+$E79*U$7)*Deg2Rad)</f>
        <v>-36.206444983484033</v>
      </c>
      <c r="V79" s="239">
        <f>$C79*COS(($D79+$E79*V$7)*Deg2Rad)</f>
        <v>-36.206444983484033</v>
      </c>
      <c r="W79" s="239">
        <f>$C79*COS(($D79+$E79*W$7)*Deg2Rad)</f>
        <v>46.559409653049556</v>
      </c>
      <c r="X79" s="239">
        <f>$C79*COS(($D79+$E79*X$7)*Deg2Rad)</f>
        <v>7.3180073482239605</v>
      </c>
      <c r="Y79" s="239">
        <f>$C79*COS(($D79+$E79*Y$7)*Deg2Rad)</f>
        <v>-155.8711172728911</v>
      </c>
      <c r="Z79" s="239">
        <f>$C79*COS(($D79+$E79*Z$7)*Deg2Rad)</f>
        <v>115.79347123262738</v>
      </c>
      <c r="AA79" s="239">
        <f>$C79*COS(($D79+$E79*AA$7)*Deg2Rad)</f>
        <v>115.79347123262738</v>
      </c>
      <c r="AB79" s="239">
        <f>$C79*COS(($D79+$E79*AB$7)*Deg2Rad)</f>
        <v>103.80822202968798</v>
      </c>
      <c r="AC79" s="239">
        <f>$C79*COS(($D79+$E79*AC$7)*Deg2Rad)</f>
        <v>-135.55681732945166</v>
      </c>
      <c r="AD79" s="239">
        <f>$C79*COS(($D79+$E79*AD$7)*Deg2Rad)</f>
        <v>90.582740886743963</v>
      </c>
      <c r="AE79" s="239">
        <f>$C79*COS(($D79+$E79*AE$7)*Deg2Rad)</f>
        <v>124.10714321136518</v>
      </c>
      <c r="AF79" s="239">
        <f>$C79*COS(($D79+$E79*AF$7)*Deg2Rad)</f>
        <v>-82.451993766355173</v>
      </c>
      <c r="AG79" s="239">
        <f>$C79*COS(($D79+$E79*AG$7)*Deg2Rad)</f>
        <v>87.321822620964866</v>
      </c>
      <c r="AH79" s="239">
        <f>$C79*COS(($D79+$E79*AH$7)*Deg2Rad)</f>
        <v>119.21528139173543</v>
      </c>
      <c r="AI79" s="239">
        <f>$C79*COS(($D79+$E79*AI$7)*Deg2Rad)</f>
        <v>-142.89848848420718</v>
      </c>
      <c r="AJ79" s="239">
        <f>$C79*COS(($D79+$E79*AJ$7)*Deg2Rad)</f>
        <v>-131.91062911627284</v>
      </c>
      <c r="AK79" s="239">
        <f>$C79*COS(($D79+$E79*AK$7)*Deg2Rad)</f>
        <v>126.43687801184143</v>
      </c>
      <c r="AL79" s="239">
        <f>$C79*COS(($D79+$E79*AL$7)*Deg2Rad)</f>
        <v>-82.451993766355173</v>
      </c>
      <c r="AM79" s="239">
        <f>$C79*COS(($D79+$E79*AM$7)*Deg2Rad)</f>
        <v>124.10714321136518</v>
      </c>
      <c r="AN79" s="239">
        <f>$C79*COS(($D79+$E79*AN$7)*Deg2Rad)</f>
        <v>124.10714321136518</v>
      </c>
      <c r="AO79" s="239">
        <f>$C79*COS(($D79+$E79*AO$7)*Deg2Rad)</f>
        <v>93.737250116757011</v>
      </c>
      <c r="AP79" s="239">
        <f>$C79*COS(($D79+$E79*AP$7)*Deg2Rad)</f>
        <v>124.10714321136518</v>
      </c>
      <c r="AQ79" s="239">
        <f>$C79*COS(($D79+$E79*AQ$7)*Deg2Rad)</f>
        <v>-95.292549827341702</v>
      </c>
      <c r="AR79" s="239">
        <f>$C79*COS(($D79+$E79*AR$7)*Deg2Rad)</f>
        <v>-141.18501046799184</v>
      </c>
      <c r="AS79" s="239">
        <f>$C79*COS(($D79+$E79*AS$7)*Deg2Rad)</f>
        <v>-125.28184918786022</v>
      </c>
      <c r="AT79" s="239">
        <f>$C79*COS(($D79+$E79*AT$7)*Deg2Rad)</f>
        <v>12.856174305038582</v>
      </c>
      <c r="AU79" s="239">
        <f>$C79*COS(($D79+$E79*AU$7)*Deg2Rad)</f>
        <v>119.21528139173543</v>
      </c>
      <c r="AV79" s="239">
        <f>$C79*COS(($D79+$E79*AV$7)*Deg2Rad)</f>
        <v>-104.18251444600055</v>
      </c>
      <c r="AW79" s="239">
        <f>$C79*COS(($D79+$E79*AW$7)*Deg2Rad)</f>
        <v>-139.58348052881641</v>
      </c>
      <c r="AX79" s="239">
        <f>$C79*COS(($D79+$E79*AX$7)*Deg2Rad)</f>
        <v>-139.58348052881641</v>
      </c>
      <c r="AY79" s="239">
        <f>$C79*COS(($D79+$E79*AY$7)*Deg2Rad)</f>
        <v>-139.58348052881641</v>
      </c>
      <c r="AZ79" s="239">
        <f>$C79*COS(($D79+$E79*AZ$7)*Deg2Rad)</f>
        <v>-139.58348052881641</v>
      </c>
      <c r="BA79" s="239">
        <f>$C79*COS(($D79+$E79*BA$7)*Deg2Rad)</f>
        <v>-139.58348052881641</v>
      </c>
      <c r="BB79" s="239">
        <f>$C79*COS(($D79+$E79*BB$7)*Deg2Rad)</f>
        <v>-139.58348052881641</v>
      </c>
      <c r="BC79" s="239">
        <f>$C79*COS(($D79+$E79*BC$7)*Deg2Rad)</f>
        <v>-139.58348052881641</v>
      </c>
      <c r="BD79" s="239">
        <f>$C79*COS(($D79+$E79*BD$7)*Deg2Rad)</f>
        <v>-139.58348052881641</v>
      </c>
      <c r="BE79" s="239">
        <f>$C79*COS(($D79+$E79*BE$7)*Deg2Rad)</f>
        <v>-139.58348052881641</v>
      </c>
      <c r="BF79" s="239">
        <f>$C79*COS(($D79+$E79*BF$7)*Deg2Rad)</f>
        <v>-139.58348052881641</v>
      </c>
      <c r="BG79" s="239">
        <f>$C79*COS(($D79+$E79*BG$7)*Deg2Rad)</f>
        <v>-139.58348052881641</v>
      </c>
      <c r="BH79" s="239">
        <f>$C79*COS(($D79+$E79*BH$7)*Deg2Rad)</f>
        <v>-139.58348052881641</v>
      </c>
      <c r="BI79" s="239">
        <f>$C79*COS(($D79+$E79*BI$7)*Deg2Rad)</f>
        <v>-139.58348052881641</v>
      </c>
      <c r="BJ79" s="239">
        <f>$C79*COS(($D79+$E79*BJ$7)*Deg2Rad)</f>
        <v>-139.58348052881641</v>
      </c>
      <c r="BK79" s="239">
        <f>$C79*COS(($D79+$E79*BK$7)*Deg2Rad)</f>
        <v>-139.58348052881641</v>
      </c>
      <c r="BL79" s="239">
        <f>$C79*COS(($D79+$E79*BL$7)*Deg2Rad)</f>
        <v>-139.58348052881641</v>
      </c>
      <c r="BM79" s="239">
        <f>$C79*COS(($D79+$E79*BM$7)*Deg2Rad)</f>
        <v>-82.451993766355173</v>
      </c>
    </row>
    <row r="80" spans="1:65" x14ac:dyDescent="0.25">
      <c r="C80">
        <v>136</v>
      </c>
      <c r="D80">
        <v>171.52</v>
      </c>
      <c r="E80">
        <v>22518.442999999999</v>
      </c>
      <c r="J80" s="61" t="s">
        <v>740</v>
      </c>
      <c r="K80" s="239">
        <f>$C80*COS(($D80+$E80*K$7)*Deg2Rad)</f>
        <v>71.644175687675741</v>
      </c>
      <c r="L80" s="239">
        <f>$C80*COS(($D80+$E80*L$7)*Deg2Rad)</f>
        <v>132.87147075643398</v>
      </c>
      <c r="M80" s="239">
        <f>$C80*COS(($D80+$E80*M$7)*Deg2Rad)</f>
        <v>22.205469122284036</v>
      </c>
      <c r="N80" s="239">
        <f>$C80*COS(($D80+$E80*N$7)*Deg2Rad)</f>
        <v>123.28998097127415</v>
      </c>
      <c r="O80" s="239">
        <f>$C80*COS(($D80+$E80*O$7)*Deg2Rad)</f>
        <v>-46.185657911219792</v>
      </c>
      <c r="P80" s="239">
        <f>$C80*COS(($D80+$E80*P$7)*Deg2Rad)</f>
        <v>41.344966492821023</v>
      </c>
      <c r="Q80" s="239">
        <f>$C80*COS(($D80+$E80*Q$7)*Deg2Rad)</f>
        <v>41.344966492821023</v>
      </c>
      <c r="R80" s="239">
        <f>$C80*COS(($D80+$E80*R$7)*Deg2Rad)</f>
        <v>-121.04508537430485</v>
      </c>
      <c r="S80" s="239">
        <f>$C80*COS(($D80+$E80*S$7)*Deg2Rad)</f>
        <v>-121.04508537430485</v>
      </c>
      <c r="T80" s="239">
        <f>$C80*COS(($D80+$E80*T$7)*Deg2Rad)</f>
        <v>-99.596550586862818</v>
      </c>
      <c r="U80" s="239">
        <f>$C80*COS(($D80+$E80*U$7)*Deg2Rad)</f>
        <v>-16.009014858354124</v>
      </c>
      <c r="V80" s="239">
        <f>$C80*COS(($D80+$E80*V$7)*Deg2Rad)</f>
        <v>-16.009014858354124</v>
      </c>
      <c r="W80" s="239">
        <f>$C80*COS(($D80+$E80*W$7)*Deg2Rad)</f>
        <v>-134.42347894000972</v>
      </c>
      <c r="X80" s="239">
        <f>$C80*COS(($D80+$E80*X$7)*Deg2Rad)</f>
        <v>135.95972819221438</v>
      </c>
      <c r="Y80" s="239">
        <f>$C80*COS(($D80+$E80*Y$7)*Deg2Rad)</f>
        <v>-98.183355792219515</v>
      </c>
      <c r="Z80" s="239">
        <f>$C80*COS(($D80+$E80*Z$7)*Deg2Rad)</f>
        <v>-124.23021266122896</v>
      </c>
      <c r="AA80" s="239">
        <f>$C80*COS(($D80+$E80*AA$7)*Deg2Rad)</f>
        <v>-124.23021266122896</v>
      </c>
      <c r="AB80" s="239">
        <f>$C80*COS(($D80+$E80*AB$7)*Deg2Rad)</f>
        <v>48.312169515408954</v>
      </c>
      <c r="AC80" s="239">
        <f>$C80*COS(($D80+$E80*AC$7)*Deg2Rad)</f>
        <v>-117.63838034450353</v>
      </c>
      <c r="AD80" s="239">
        <f>$C80*COS(($D80+$E80*AD$7)*Deg2Rad)</f>
        <v>41.344966492821023</v>
      </c>
      <c r="AE80" s="239">
        <f>$C80*COS(($D80+$E80*AE$7)*Deg2Rad)</f>
        <v>121.81255124932052</v>
      </c>
      <c r="AF80" s="239">
        <f>$C80*COS(($D80+$E80*AF$7)*Deg2Rad)</f>
        <v>-130.79462155652314</v>
      </c>
      <c r="AG80" s="239">
        <f>$C80*COS(($D80+$E80*AG$7)*Deg2Rad)</f>
        <v>-130.00916257869071</v>
      </c>
      <c r="AH80" s="239">
        <f>$C80*COS(($D80+$E80*AH$7)*Deg2Rad)</f>
        <v>123.28998097127415</v>
      </c>
      <c r="AI80" s="239">
        <f>$C80*COS(($D80+$E80*AI$7)*Deg2Rad)</f>
        <v>74.518663023635909</v>
      </c>
      <c r="AJ80" s="239">
        <f>$C80*COS(($D80+$E80*AJ$7)*Deg2Rad)</f>
        <v>65.761971092450892</v>
      </c>
      <c r="AK80" s="239">
        <f>$C80*COS(($D80+$E80*AK$7)*Deg2Rad)</f>
        <v>-121.04508537430485</v>
      </c>
      <c r="AL80" s="239">
        <f>$C80*COS(($D80+$E80*AL$7)*Deg2Rad)</f>
        <v>-130.79462155652314</v>
      </c>
      <c r="AM80" s="239">
        <f>$C80*COS(($D80+$E80*AM$7)*Deg2Rad)</f>
        <v>121.81255124932052</v>
      </c>
      <c r="AN80" s="239">
        <f>$C80*COS(($D80+$E80*AN$7)*Deg2Rad)</f>
        <v>121.81255124932052</v>
      </c>
      <c r="AO80" s="239">
        <f>$C80*COS(($D80+$E80*AO$7)*Deg2Rad)</f>
        <v>-42.965357302465385</v>
      </c>
      <c r="AP80" s="239">
        <f>$C80*COS(($D80+$E80*AP$7)*Deg2Rad)</f>
        <v>121.81255124932052</v>
      </c>
      <c r="AQ80" s="239">
        <f>$C80*COS(($D80+$E80*AQ$7)*Deg2Rad)</f>
        <v>-128.76304189212388</v>
      </c>
      <c r="AR80" s="239">
        <f>$C80*COS(($D80+$E80*AR$7)*Deg2Rad)</f>
        <v>114.87461057336969</v>
      </c>
      <c r="AS80" s="239">
        <f>$C80*COS(($D80+$E80*AS$7)*Deg2Rad)</f>
        <v>-61.241025604201241</v>
      </c>
      <c r="AT80" s="239">
        <f>$C80*COS(($D80+$E80*AT$7)*Deg2Rad)</f>
        <v>135.87934999584527</v>
      </c>
      <c r="AU80" s="239">
        <f>$C80*COS(($D80+$E80*AU$7)*Deg2Rad)</f>
        <v>123.28998097127415</v>
      </c>
      <c r="AV80" s="239">
        <f>$C80*COS(($D80+$E80*AV$7)*Deg2Rad)</f>
        <v>-127.05167567740811</v>
      </c>
      <c r="AW80" s="239">
        <f>$C80*COS(($D80+$E80*AW$7)*Deg2Rad)</f>
        <v>71.644175687675741</v>
      </c>
      <c r="AX80" s="239">
        <f>$C80*COS(($D80+$E80*AX$7)*Deg2Rad)</f>
        <v>71.644175687675741</v>
      </c>
      <c r="AY80" s="239">
        <f>$C80*COS(($D80+$E80*AY$7)*Deg2Rad)</f>
        <v>71.644175687675741</v>
      </c>
      <c r="AZ80" s="239">
        <f>$C80*COS(($D80+$E80*AZ$7)*Deg2Rad)</f>
        <v>71.644175687675741</v>
      </c>
      <c r="BA80" s="239">
        <f>$C80*COS(($D80+$E80*BA$7)*Deg2Rad)</f>
        <v>71.644175687675741</v>
      </c>
      <c r="BB80" s="239">
        <f>$C80*COS(($D80+$E80*BB$7)*Deg2Rad)</f>
        <v>71.644175687675741</v>
      </c>
      <c r="BC80" s="239">
        <f>$C80*COS(($D80+$E80*BC$7)*Deg2Rad)</f>
        <v>71.644175687675741</v>
      </c>
      <c r="BD80" s="239">
        <f>$C80*COS(($D80+$E80*BD$7)*Deg2Rad)</f>
        <v>71.644175687675741</v>
      </c>
      <c r="BE80" s="239">
        <f>$C80*COS(($D80+$E80*BE$7)*Deg2Rad)</f>
        <v>71.644175687675741</v>
      </c>
      <c r="BF80" s="239">
        <f>$C80*COS(($D80+$E80*BF$7)*Deg2Rad)</f>
        <v>71.644175687675741</v>
      </c>
      <c r="BG80" s="239">
        <f>$C80*COS(($D80+$E80*BG$7)*Deg2Rad)</f>
        <v>71.644175687675741</v>
      </c>
      <c r="BH80" s="239">
        <f>$C80*COS(($D80+$E80*BH$7)*Deg2Rad)</f>
        <v>71.644175687675741</v>
      </c>
      <c r="BI80" s="239">
        <f>$C80*COS(($D80+$E80*BI$7)*Deg2Rad)</f>
        <v>71.644175687675741</v>
      </c>
      <c r="BJ80" s="239">
        <f>$C80*COS(($D80+$E80*BJ$7)*Deg2Rad)</f>
        <v>71.644175687675741</v>
      </c>
      <c r="BK80" s="239">
        <f>$C80*COS(($D80+$E80*BK$7)*Deg2Rad)</f>
        <v>71.644175687675741</v>
      </c>
      <c r="BL80" s="239">
        <f>$C80*COS(($D80+$E80*BL$7)*Deg2Rad)</f>
        <v>71.644175687675741</v>
      </c>
      <c r="BM80" s="239">
        <f>$C80*COS(($D80+$E80*BM$7)*Deg2Rad)</f>
        <v>-130.79462155652314</v>
      </c>
    </row>
    <row r="81" spans="3:65" x14ac:dyDescent="0.25">
      <c r="C81">
        <v>77</v>
      </c>
      <c r="D81">
        <v>222.54</v>
      </c>
      <c r="E81">
        <v>65928.933999999994</v>
      </c>
      <c r="J81" s="61" t="s">
        <v>740</v>
      </c>
      <c r="K81" s="239">
        <f>$C81*COS(($D81+$E81*K$7)*Deg2Rad)</f>
        <v>-48.268768539763983</v>
      </c>
      <c r="L81" s="239">
        <f>$C81*COS(($D81+$E81*L$7)*Deg2Rad)</f>
        <v>23.225101976294418</v>
      </c>
      <c r="M81" s="239">
        <f>$C81*COS(($D81+$E81*M$7)*Deg2Rad)</f>
        <v>50.104669845429889</v>
      </c>
      <c r="N81" s="239">
        <f>$C81*COS(($D81+$E81*N$7)*Deg2Rad)</f>
        <v>72.920727726086668</v>
      </c>
      <c r="O81" s="239">
        <f>$C81*COS(($D81+$E81*O$7)*Deg2Rad)</f>
        <v>57.229768163688256</v>
      </c>
      <c r="P81" s="239">
        <f>$C81*COS(($D81+$E81*P$7)*Deg2Rad)</f>
        <v>48.778245987542661</v>
      </c>
      <c r="Q81" s="239">
        <f>$C81*COS(($D81+$E81*Q$7)*Deg2Rad)</f>
        <v>48.778245987542661</v>
      </c>
      <c r="R81" s="239">
        <f>$C81*COS(($D81+$E81*R$7)*Deg2Rad)</f>
        <v>75.822556244130112</v>
      </c>
      <c r="S81" s="239">
        <f>$C81*COS(($D81+$E81*S$7)*Deg2Rad)</f>
        <v>75.822556244130112</v>
      </c>
      <c r="T81" s="239">
        <f>$C81*COS(($D81+$E81*T$7)*Deg2Rad)</f>
        <v>31.042715808627161</v>
      </c>
      <c r="U81" s="239">
        <f>$C81*COS(($D81+$E81*U$7)*Deg2Rad)</f>
        <v>-67.557603474958739</v>
      </c>
      <c r="V81" s="239">
        <f>$C81*COS(($D81+$E81*V$7)*Deg2Rad)</f>
        <v>-67.557603474958739</v>
      </c>
      <c r="W81" s="239">
        <f>$C81*COS(($D81+$E81*W$7)*Deg2Rad)</f>
        <v>54.889168968627395</v>
      </c>
      <c r="X81" s="239">
        <f>$C81*COS(($D81+$E81*X$7)*Deg2Rad)</f>
        <v>72.528383805859832</v>
      </c>
      <c r="Y81" s="239">
        <f>$C81*COS(($D81+$E81*Y$7)*Deg2Rad)</f>
        <v>58.022615716208897</v>
      </c>
      <c r="Z81" s="239">
        <f>$C81*COS(($D81+$E81*Z$7)*Deg2Rad)</f>
        <v>76.701610853632417</v>
      </c>
      <c r="AA81" s="239">
        <f>$C81*COS(($D81+$E81*AA$7)*Deg2Rad)</f>
        <v>76.701610853632417</v>
      </c>
      <c r="AB81" s="239">
        <f>$C81*COS(($D81+$E81*AB$7)*Deg2Rad)</f>
        <v>43.414944196178261</v>
      </c>
      <c r="AC81" s="239">
        <f>$C81*COS(($D81+$E81*AC$7)*Deg2Rad)</f>
        <v>51.745711422632681</v>
      </c>
      <c r="AD81" s="239">
        <f>$C81*COS(($D81+$E81*AD$7)*Deg2Rad)</f>
        <v>48.778245987542661</v>
      </c>
      <c r="AE81" s="239">
        <f>$C81*COS(($D81+$E81*AE$7)*Deg2Rad)</f>
        <v>-22.598740273425623</v>
      </c>
      <c r="AF81" s="239">
        <f>$C81*COS(($D81+$E81*AF$7)*Deg2Rad)</f>
        <v>36.081827644998093</v>
      </c>
      <c r="AG81" s="239">
        <f>$C81*COS(($D81+$E81*AG$7)*Deg2Rad)</f>
        <v>-75.97397462043277</v>
      </c>
      <c r="AH81" s="239">
        <f>$C81*COS(($D81+$E81*AH$7)*Deg2Rad)</f>
        <v>72.920727726086668</v>
      </c>
      <c r="AI81" s="239">
        <f>$C81*COS(($D81+$E81*AI$7)*Deg2Rad)</f>
        <v>-20.421844239512428</v>
      </c>
      <c r="AJ81" s="239">
        <f>$C81*COS(($D81+$E81*AJ$7)*Deg2Rad)</f>
        <v>-41.691121580540546</v>
      </c>
      <c r="AK81" s="239">
        <f>$C81*COS(($D81+$E81*AK$7)*Deg2Rad)</f>
        <v>75.822556244130112</v>
      </c>
      <c r="AL81" s="239">
        <f>$C81*COS(($D81+$E81*AL$7)*Deg2Rad)</f>
        <v>36.081827644998093</v>
      </c>
      <c r="AM81" s="239">
        <f>$C81*COS(($D81+$E81*AM$7)*Deg2Rad)</f>
        <v>-22.598740273425623</v>
      </c>
      <c r="AN81" s="239">
        <f>$C81*COS(($D81+$E81*AN$7)*Deg2Rad)</f>
        <v>-22.598740273425623</v>
      </c>
      <c r="AO81" s="239">
        <f>$C81*COS(($D81+$E81*AO$7)*Deg2Rad)</f>
        <v>-75.258777602658185</v>
      </c>
      <c r="AP81" s="239">
        <f>$C81*COS(($D81+$E81*AP$7)*Deg2Rad)</f>
        <v>-22.598740273425623</v>
      </c>
      <c r="AQ81" s="239">
        <f>$C81*COS(($D81+$E81*AQ$7)*Deg2Rad)</f>
        <v>53.157173145474012</v>
      </c>
      <c r="AR81" s="239">
        <f>$C81*COS(($D81+$E81*AR$7)*Deg2Rad)</f>
        <v>-46.086290405415617</v>
      </c>
      <c r="AS81" s="239">
        <f>$C81*COS(($D81+$E81*AS$7)*Deg2Rad)</f>
        <v>-51.004463901144732</v>
      </c>
      <c r="AT81" s="239">
        <f>$C81*COS(($D81+$E81*AT$7)*Deg2Rad)</f>
        <v>-59.131011469154373</v>
      </c>
      <c r="AU81" s="239">
        <f>$C81*COS(($D81+$E81*AU$7)*Deg2Rad)</f>
        <v>72.920727726086668</v>
      </c>
      <c r="AV81" s="239">
        <f>$C81*COS(($D81+$E81*AV$7)*Deg2Rad)</f>
        <v>49.682207411661196</v>
      </c>
      <c r="AW81" s="239">
        <f>$C81*COS(($D81+$E81*AW$7)*Deg2Rad)</f>
        <v>-48.268768539763983</v>
      </c>
      <c r="AX81" s="239">
        <f>$C81*COS(($D81+$E81*AX$7)*Deg2Rad)</f>
        <v>-48.268768539763983</v>
      </c>
      <c r="AY81" s="239">
        <f>$C81*COS(($D81+$E81*AY$7)*Deg2Rad)</f>
        <v>-48.268768539763983</v>
      </c>
      <c r="AZ81" s="239">
        <f>$C81*COS(($D81+$E81*AZ$7)*Deg2Rad)</f>
        <v>-48.268768539763983</v>
      </c>
      <c r="BA81" s="239">
        <f>$C81*COS(($D81+$E81*BA$7)*Deg2Rad)</f>
        <v>-48.268768539763983</v>
      </c>
      <c r="BB81" s="239">
        <f>$C81*COS(($D81+$E81*BB$7)*Deg2Rad)</f>
        <v>-48.268768539763983</v>
      </c>
      <c r="BC81" s="239">
        <f>$C81*COS(($D81+$E81*BC$7)*Deg2Rad)</f>
        <v>-48.268768539763983</v>
      </c>
      <c r="BD81" s="239">
        <f>$C81*COS(($D81+$E81*BD$7)*Deg2Rad)</f>
        <v>-48.268768539763983</v>
      </c>
      <c r="BE81" s="239">
        <f>$C81*COS(($D81+$E81*BE$7)*Deg2Rad)</f>
        <v>-48.268768539763983</v>
      </c>
      <c r="BF81" s="239">
        <f>$C81*COS(($D81+$E81*BF$7)*Deg2Rad)</f>
        <v>-48.268768539763983</v>
      </c>
      <c r="BG81" s="239">
        <f>$C81*COS(($D81+$E81*BG$7)*Deg2Rad)</f>
        <v>-48.268768539763983</v>
      </c>
      <c r="BH81" s="239">
        <f>$C81*COS(($D81+$E81*BH$7)*Deg2Rad)</f>
        <v>-48.268768539763983</v>
      </c>
      <c r="BI81" s="239">
        <f>$C81*COS(($D81+$E81*BI$7)*Deg2Rad)</f>
        <v>-48.268768539763983</v>
      </c>
      <c r="BJ81" s="239">
        <f>$C81*COS(($D81+$E81*BJ$7)*Deg2Rad)</f>
        <v>-48.268768539763983</v>
      </c>
      <c r="BK81" s="239">
        <f>$C81*COS(($D81+$E81*BK$7)*Deg2Rad)</f>
        <v>-48.268768539763983</v>
      </c>
      <c r="BL81" s="239">
        <f>$C81*COS(($D81+$E81*BL$7)*Deg2Rad)</f>
        <v>-48.268768539763983</v>
      </c>
      <c r="BM81" s="239">
        <f>$C81*COS(($D81+$E81*BM$7)*Deg2Rad)</f>
        <v>36.081827644998093</v>
      </c>
    </row>
    <row r="82" spans="3:65" x14ac:dyDescent="0.25">
      <c r="C82">
        <v>74</v>
      </c>
      <c r="D82">
        <v>296.72000000000003</v>
      </c>
      <c r="E82">
        <v>3034.9059999999999</v>
      </c>
      <c r="J82" s="61" t="s">
        <v>740</v>
      </c>
      <c r="K82" s="239">
        <f>$C82*COS(($D82+$E82*K$7)*Deg2Rad)</f>
        <v>-30.665969333703803</v>
      </c>
      <c r="L82" s="239">
        <f>$C82*COS(($D82+$E82*L$7)*Deg2Rad)</f>
        <v>-4.87355667630999</v>
      </c>
      <c r="M82" s="239">
        <f>$C82*COS(($D82+$E82*M$7)*Deg2Rad)</f>
        <v>-45.512627685604514</v>
      </c>
      <c r="N82" s="239">
        <f>$C82*COS(($D82+$E82*N$7)*Deg2Rad)</f>
        <v>55.642285733903464</v>
      </c>
      <c r="O82" s="239">
        <f>$C82*COS(($D82+$E82*O$7)*Deg2Rad)</f>
        <v>23.368830076544999</v>
      </c>
      <c r="P82" s="239">
        <f>$C82*COS(($D82+$E82*P$7)*Deg2Rad)</f>
        <v>18.187871128452528</v>
      </c>
      <c r="Q82" s="239">
        <f>$C82*COS(($D82+$E82*Q$7)*Deg2Rad)</f>
        <v>18.187871128452528</v>
      </c>
      <c r="R82" s="239">
        <f>$C82*COS(($D82+$E82*R$7)*Deg2Rad)</f>
        <v>51.937665752179782</v>
      </c>
      <c r="S82" s="239">
        <f>$C82*COS(($D82+$E82*S$7)*Deg2Rad)</f>
        <v>51.937665752179782</v>
      </c>
      <c r="T82" s="239">
        <f>$C82*COS(($D82+$E82*T$7)*Deg2Rad)</f>
        <v>-71.103969443687205</v>
      </c>
      <c r="U82" s="239">
        <f>$C82*COS(($D82+$E82*U$7)*Deg2Rad)</f>
        <v>37.669022738660573</v>
      </c>
      <c r="V82" s="239">
        <f>$C82*COS(($D82+$E82*V$7)*Deg2Rad)</f>
        <v>37.669022738660573</v>
      </c>
      <c r="W82" s="239">
        <f>$C82*COS(($D82+$E82*W$7)*Deg2Rad)</f>
        <v>40.921232907752689</v>
      </c>
      <c r="X82" s="239">
        <f>$C82*COS(($D82+$E82*X$7)*Deg2Rad)</f>
        <v>63.474599777215786</v>
      </c>
      <c r="Y82" s="239">
        <f>$C82*COS(($D82+$E82*Y$7)*Deg2Rad)</f>
        <v>73.996142532743008</v>
      </c>
      <c r="Z82" s="239">
        <f>$C82*COS(($D82+$E82*Z$7)*Deg2Rad)</f>
        <v>73.523899925512779</v>
      </c>
      <c r="AA82" s="239">
        <f>$C82*COS(($D82+$E82*AA$7)*Deg2Rad)</f>
        <v>73.523899925512779</v>
      </c>
      <c r="AB82" s="239">
        <f>$C82*COS(($D82+$E82*AB$7)*Deg2Rad)</f>
        <v>59.214430584617006</v>
      </c>
      <c r="AC82" s="239">
        <f>$C82*COS(($D82+$E82*AC$7)*Deg2Rad)</f>
        <v>69.398649502791784</v>
      </c>
      <c r="AD82" s="239">
        <f>$C82*COS(($D82+$E82*AD$7)*Deg2Rad)</f>
        <v>18.187871128452528</v>
      </c>
      <c r="AE82" s="239">
        <f>$C82*COS(($D82+$E82*AE$7)*Deg2Rad)</f>
        <v>17.939766360031509</v>
      </c>
      <c r="AF82" s="239">
        <f>$C82*COS(($D82+$E82*AF$7)*Deg2Rad)</f>
        <v>69.860070928638478</v>
      </c>
      <c r="AG82" s="239">
        <f>$C82*COS(($D82+$E82*AG$7)*Deg2Rad)</f>
        <v>-61.286103770444534</v>
      </c>
      <c r="AH82" s="239">
        <f>$C82*COS(($D82+$E82*AH$7)*Deg2Rad)</f>
        <v>55.642285733903464</v>
      </c>
      <c r="AI82" s="239">
        <f>$C82*COS(($D82+$E82*AI$7)*Deg2Rad)</f>
        <v>73.915955054848794</v>
      </c>
      <c r="AJ82" s="239">
        <f>$C82*COS(($D82+$E82*AJ$7)*Deg2Rad)</f>
        <v>72.617524603846462</v>
      </c>
      <c r="AK82" s="239">
        <f>$C82*COS(($D82+$E82*AK$7)*Deg2Rad)</f>
        <v>51.937665752179782</v>
      </c>
      <c r="AL82" s="239">
        <f>$C82*COS(($D82+$E82*AL$7)*Deg2Rad)</f>
        <v>69.860070928638478</v>
      </c>
      <c r="AM82" s="239">
        <f>$C82*COS(($D82+$E82*AM$7)*Deg2Rad)</f>
        <v>17.939766360031509</v>
      </c>
      <c r="AN82" s="239">
        <f>$C82*COS(($D82+$E82*AN$7)*Deg2Rad)</f>
        <v>17.939766360031509</v>
      </c>
      <c r="AO82" s="239">
        <f>$C82*COS(($D82+$E82*AO$7)*Deg2Rad)</f>
        <v>51.755113963069192</v>
      </c>
      <c r="AP82" s="239">
        <f>$C82*COS(($D82+$E82*AP$7)*Deg2Rad)</f>
        <v>17.939766360031509</v>
      </c>
      <c r="AQ82" s="239">
        <f>$C82*COS(($D82+$E82*AQ$7)*Deg2Rad)</f>
        <v>-20.792186699726656</v>
      </c>
      <c r="AR82" s="239">
        <f>$C82*COS(($D82+$E82*AR$7)*Deg2Rad)</f>
        <v>-71.360413680457128</v>
      </c>
      <c r="AS82" s="239">
        <f>$C82*COS(($D82+$E82*AS$7)*Deg2Rad)</f>
        <v>71.386359638521611</v>
      </c>
      <c r="AT82" s="239">
        <f>$C82*COS(($D82+$E82*AT$7)*Deg2Rad)</f>
        <v>-14.556533486750027</v>
      </c>
      <c r="AU82" s="239">
        <f>$C82*COS(($D82+$E82*AU$7)*Deg2Rad)</f>
        <v>55.642285733903464</v>
      </c>
      <c r="AV82" s="239">
        <f>$C82*COS(($D82+$E82*AV$7)*Deg2Rad)</f>
        <v>-49.776663592920649</v>
      </c>
      <c r="AW82" s="239">
        <f>$C82*COS(($D82+$E82*AW$7)*Deg2Rad)</f>
        <v>-30.665969333703803</v>
      </c>
      <c r="AX82" s="239">
        <f>$C82*COS(($D82+$E82*AX$7)*Deg2Rad)</f>
        <v>-30.665969333703803</v>
      </c>
      <c r="AY82" s="239">
        <f>$C82*COS(($D82+$E82*AY$7)*Deg2Rad)</f>
        <v>-30.665969333703803</v>
      </c>
      <c r="AZ82" s="239">
        <f>$C82*COS(($D82+$E82*AZ$7)*Deg2Rad)</f>
        <v>-30.665969333703803</v>
      </c>
      <c r="BA82" s="239">
        <f>$C82*COS(($D82+$E82*BA$7)*Deg2Rad)</f>
        <v>-30.665969333703803</v>
      </c>
      <c r="BB82" s="239">
        <f>$C82*COS(($D82+$E82*BB$7)*Deg2Rad)</f>
        <v>-30.665969333703803</v>
      </c>
      <c r="BC82" s="239">
        <f>$C82*COS(($D82+$E82*BC$7)*Deg2Rad)</f>
        <v>-30.665969333703803</v>
      </c>
      <c r="BD82" s="239">
        <f>$C82*COS(($D82+$E82*BD$7)*Deg2Rad)</f>
        <v>-30.665969333703803</v>
      </c>
      <c r="BE82" s="239">
        <f>$C82*COS(($D82+$E82*BE$7)*Deg2Rad)</f>
        <v>-30.665969333703803</v>
      </c>
      <c r="BF82" s="239">
        <f>$C82*COS(($D82+$E82*BF$7)*Deg2Rad)</f>
        <v>-30.665969333703803</v>
      </c>
      <c r="BG82" s="239">
        <f>$C82*COS(($D82+$E82*BG$7)*Deg2Rad)</f>
        <v>-30.665969333703803</v>
      </c>
      <c r="BH82" s="239">
        <f>$C82*COS(($D82+$E82*BH$7)*Deg2Rad)</f>
        <v>-30.665969333703803</v>
      </c>
      <c r="BI82" s="239">
        <f>$C82*COS(($D82+$E82*BI$7)*Deg2Rad)</f>
        <v>-30.665969333703803</v>
      </c>
      <c r="BJ82" s="239">
        <f>$C82*COS(($D82+$E82*BJ$7)*Deg2Rad)</f>
        <v>-30.665969333703803</v>
      </c>
      <c r="BK82" s="239">
        <f>$C82*COS(($D82+$E82*BK$7)*Deg2Rad)</f>
        <v>-30.665969333703803</v>
      </c>
      <c r="BL82" s="239">
        <f>$C82*COS(($D82+$E82*BL$7)*Deg2Rad)</f>
        <v>-30.665969333703803</v>
      </c>
      <c r="BM82" s="239">
        <f>$C82*COS(($D82+$E82*BM$7)*Deg2Rad)</f>
        <v>69.860070928638478</v>
      </c>
    </row>
    <row r="83" spans="3:65" x14ac:dyDescent="0.25">
      <c r="C83">
        <v>70</v>
      </c>
      <c r="D83">
        <v>243.58</v>
      </c>
      <c r="E83">
        <v>9037.5130000000008</v>
      </c>
      <c r="J83" s="61" t="s">
        <v>740</v>
      </c>
      <c r="K83" s="239">
        <f>$C83*COS(($D83+$E83*K$7)*Deg2Rad)</f>
        <v>-29.609622797769216</v>
      </c>
      <c r="L83" s="239">
        <f>$C83*COS(($D83+$E83*L$7)*Deg2Rad)</f>
        <v>64.359655406483355</v>
      </c>
      <c r="M83" s="239">
        <f>$C83*COS(($D83+$E83*M$7)*Deg2Rad)</f>
        <v>-51.260482093645415</v>
      </c>
      <c r="N83" s="239">
        <f>$C83*COS(($D83+$E83*N$7)*Deg2Rad)</f>
        <v>44.245497091499267</v>
      </c>
      <c r="O83" s="239">
        <f>$C83*COS(($D83+$E83*O$7)*Deg2Rad)</f>
        <v>-54.530312422609001</v>
      </c>
      <c r="P83" s="239">
        <f>$C83*COS(($D83+$E83*P$7)*Deg2Rad)</f>
        <v>-57.790621115308483</v>
      </c>
      <c r="Q83" s="239">
        <f>$C83*COS(($D83+$E83*Q$7)*Deg2Rad)</f>
        <v>-57.790621115308483</v>
      </c>
      <c r="R83" s="239">
        <f>$C83*COS(($D83+$E83*R$7)*Deg2Rad)</f>
        <v>39.875462058166832</v>
      </c>
      <c r="S83" s="239">
        <f>$C83*COS(($D83+$E83*S$7)*Deg2Rad)</f>
        <v>39.875462058166832</v>
      </c>
      <c r="T83" s="239">
        <f>$C83*COS(($D83+$E83*T$7)*Deg2Rad)</f>
        <v>2.3067408903861133</v>
      </c>
      <c r="U83" s="239">
        <f>$C83*COS(($D83+$E83*U$7)*Deg2Rad)</f>
        <v>-65.755979018672619</v>
      </c>
      <c r="V83" s="239">
        <f>$C83*COS(($D83+$E83*V$7)*Deg2Rad)</f>
        <v>-65.755979018672619</v>
      </c>
      <c r="W83" s="239">
        <f>$C83*COS(($D83+$E83*W$7)*Deg2Rad)</f>
        <v>57.49866180430471</v>
      </c>
      <c r="X83" s="239">
        <f>$C83*COS(($D83+$E83*X$7)*Deg2Rad)</f>
        <v>58.615999956157822</v>
      </c>
      <c r="Y83" s="239">
        <f>$C83*COS(($D83+$E83*Y$7)*Deg2Rad)</f>
        <v>37.881726884789131</v>
      </c>
      <c r="Z83" s="239">
        <f>$C83*COS(($D83+$E83*Z$7)*Deg2Rad)</f>
        <v>-0.57307066011405416</v>
      </c>
      <c r="AA83" s="239">
        <f>$C83*COS(($D83+$E83*AA$7)*Deg2Rad)</f>
        <v>-0.57307066011405416</v>
      </c>
      <c r="AB83" s="239">
        <f>$C83*COS(($D83+$E83*AB$7)*Deg2Rad)</f>
        <v>-69.992436289179309</v>
      </c>
      <c r="AC83" s="239">
        <f>$C83*COS(($D83+$E83*AC$7)*Deg2Rad)</f>
        <v>57.035954325279505</v>
      </c>
      <c r="AD83" s="239">
        <f>$C83*COS(($D83+$E83*AD$7)*Deg2Rad)</f>
        <v>-57.790621115308483</v>
      </c>
      <c r="AE83" s="239">
        <f>$C83*COS(($D83+$E83*AE$7)*Deg2Rad)</f>
        <v>41.360537238952936</v>
      </c>
      <c r="AF83" s="239">
        <f>$C83*COS(($D83+$E83*AF$7)*Deg2Rad)</f>
        <v>60.238820395229062</v>
      </c>
      <c r="AG83" s="239">
        <f>$C83*COS(($D83+$E83*AG$7)*Deg2Rad)</f>
        <v>57.773478344753393</v>
      </c>
      <c r="AH83" s="239">
        <f>$C83*COS(($D83+$E83*AH$7)*Deg2Rad)</f>
        <v>44.245497091499267</v>
      </c>
      <c r="AI83" s="239">
        <f>$C83*COS(($D83+$E83*AI$7)*Deg2Rad)</f>
        <v>-26.266151809843617</v>
      </c>
      <c r="AJ83" s="239">
        <f>$C83*COS(($D83+$E83*AJ$7)*Deg2Rad)</f>
        <v>-36.046639009248807</v>
      </c>
      <c r="AK83" s="239">
        <f>$C83*COS(($D83+$E83*AK$7)*Deg2Rad)</f>
        <v>39.875462058166832</v>
      </c>
      <c r="AL83" s="239">
        <f>$C83*COS(($D83+$E83*AL$7)*Deg2Rad)</f>
        <v>60.238820395229062</v>
      </c>
      <c r="AM83" s="239">
        <f>$C83*COS(($D83+$E83*AM$7)*Deg2Rad)</f>
        <v>41.360537238952936</v>
      </c>
      <c r="AN83" s="239">
        <f>$C83*COS(($D83+$E83*AN$7)*Deg2Rad)</f>
        <v>41.360537238952936</v>
      </c>
      <c r="AO83" s="239">
        <f>$C83*COS(($D83+$E83*AO$7)*Deg2Rad)</f>
        <v>-56.742112725294177</v>
      </c>
      <c r="AP83" s="239">
        <f>$C83*COS(($D83+$E83*AP$7)*Deg2Rad)</f>
        <v>41.360537238952936</v>
      </c>
      <c r="AQ83" s="239">
        <f>$C83*COS(($D83+$E83*AQ$7)*Deg2Rad)</f>
        <v>56.203372896340802</v>
      </c>
      <c r="AR83" s="239">
        <f>$C83*COS(($D83+$E83*AR$7)*Deg2Rad)</f>
        <v>33.625941469293863</v>
      </c>
      <c r="AS83" s="239">
        <f>$C83*COS(($D83+$E83*AS$7)*Deg2Rad)</f>
        <v>-40.621445500263079</v>
      </c>
      <c r="AT83" s="239">
        <f>$C83*COS(($D83+$E83*AT$7)*Deg2Rad)</f>
        <v>63.422442040919009</v>
      </c>
      <c r="AU83" s="239">
        <f>$C83*COS(($D83+$E83*AU$7)*Deg2Rad)</f>
        <v>44.245497091499267</v>
      </c>
      <c r="AV83" s="239">
        <f>$C83*COS(($D83+$E83*AV$7)*Deg2Rad)</f>
        <v>68.164719796441091</v>
      </c>
      <c r="AW83" s="239">
        <f>$C83*COS(($D83+$E83*AW$7)*Deg2Rad)</f>
        <v>-29.609622797769216</v>
      </c>
      <c r="AX83" s="239">
        <f>$C83*COS(($D83+$E83*AX$7)*Deg2Rad)</f>
        <v>-29.609622797769216</v>
      </c>
      <c r="AY83" s="239">
        <f>$C83*COS(($D83+$E83*AY$7)*Deg2Rad)</f>
        <v>-29.609622797769216</v>
      </c>
      <c r="AZ83" s="239">
        <f>$C83*COS(($D83+$E83*AZ$7)*Deg2Rad)</f>
        <v>-29.609622797769216</v>
      </c>
      <c r="BA83" s="239">
        <f>$C83*COS(($D83+$E83*BA$7)*Deg2Rad)</f>
        <v>-29.609622797769216</v>
      </c>
      <c r="BB83" s="239">
        <f>$C83*COS(($D83+$E83*BB$7)*Deg2Rad)</f>
        <v>-29.609622797769216</v>
      </c>
      <c r="BC83" s="239">
        <f>$C83*COS(($D83+$E83*BC$7)*Deg2Rad)</f>
        <v>-29.609622797769216</v>
      </c>
      <c r="BD83" s="239">
        <f>$C83*COS(($D83+$E83*BD$7)*Deg2Rad)</f>
        <v>-29.609622797769216</v>
      </c>
      <c r="BE83" s="239">
        <f>$C83*COS(($D83+$E83*BE$7)*Deg2Rad)</f>
        <v>-29.609622797769216</v>
      </c>
      <c r="BF83" s="239">
        <f>$C83*COS(($D83+$E83*BF$7)*Deg2Rad)</f>
        <v>-29.609622797769216</v>
      </c>
      <c r="BG83" s="239">
        <f>$C83*COS(($D83+$E83*BG$7)*Deg2Rad)</f>
        <v>-29.609622797769216</v>
      </c>
      <c r="BH83" s="239">
        <f>$C83*COS(($D83+$E83*BH$7)*Deg2Rad)</f>
        <v>-29.609622797769216</v>
      </c>
      <c r="BI83" s="239">
        <f>$C83*COS(($D83+$E83*BI$7)*Deg2Rad)</f>
        <v>-29.609622797769216</v>
      </c>
      <c r="BJ83" s="239">
        <f>$C83*COS(($D83+$E83*BJ$7)*Deg2Rad)</f>
        <v>-29.609622797769216</v>
      </c>
      <c r="BK83" s="239">
        <f>$C83*COS(($D83+$E83*BK$7)*Deg2Rad)</f>
        <v>-29.609622797769216</v>
      </c>
      <c r="BL83" s="239">
        <f>$C83*COS(($D83+$E83*BL$7)*Deg2Rad)</f>
        <v>-29.609622797769216</v>
      </c>
      <c r="BM83" s="239">
        <f>$C83*COS(($D83+$E83*BM$7)*Deg2Rad)</f>
        <v>60.238820395229062</v>
      </c>
    </row>
    <row r="84" spans="3:65" x14ac:dyDescent="0.25">
      <c r="C84">
        <v>58</v>
      </c>
      <c r="D84">
        <v>119.81</v>
      </c>
      <c r="E84">
        <v>33718.146999999997</v>
      </c>
      <c r="J84" s="61" t="s">
        <v>740</v>
      </c>
      <c r="K84" s="239">
        <f>$C84*COS(($D84+$E84*K$7)*Deg2Rad)</f>
        <v>-51.225306419195469</v>
      </c>
      <c r="L84" s="239">
        <f>$C84*COS(($D84+$E84*L$7)*Deg2Rad)</f>
        <v>-3.8845509876369135</v>
      </c>
      <c r="M84" s="239">
        <f>$C84*COS(($D84+$E84*M$7)*Deg2Rad)</f>
        <v>-14.876757142485289</v>
      </c>
      <c r="N84" s="239">
        <f>$C84*COS(($D84+$E84*N$7)*Deg2Rad)</f>
        <v>57.809430915109367</v>
      </c>
      <c r="O84" s="239">
        <f>$C84*COS(($D84+$E84*O$7)*Deg2Rad)</f>
        <v>51.459808981947731</v>
      </c>
      <c r="P84" s="239">
        <f>$C84*COS(($D84+$E84*P$7)*Deg2Rad)</f>
        <v>30.203516872232353</v>
      </c>
      <c r="Q84" s="239">
        <f>$C84*COS(($D84+$E84*Q$7)*Deg2Rad)</f>
        <v>30.203516872232353</v>
      </c>
      <c r="R84" s="239">
        <f>$C84*COS(($D84+$E84*R$7)*Deg2Rad)</f>
        <v>8.6296994873950936</v>
      </c>
      <c r="S84" s="239">
        <f>$C84*COS(($D84+$E84*S$7)*Deg2Rad)</f>
        <v>8.6296994873950936</v>
      </c>
      <c r="T84" s="239">
        <f>$C84*COS(($D84+$E84*T$7)*Deg2Rad)</f>
        <v>-35.096450654887981</v>
      </c>
      <c r="U84" s="239">
        <f>$C84*COS(($D84+$E84*U$7)*Deg2Rad)</f>
        <v>-41.028201559677676</v>
      </c>
      <c r="V84" s="239">
        <f>$C84*COS(($D84+$E84*V$7)*Deg2Rad)</f>
        <v>-41.028201559677676</v>
      </c>
      <c r="W84" s="239">
        <f>$C84*COS(($D84+$E84*W$7)*Deg2Rad)</f>
        <v>1.186796416953998</v>
      </c>
      <c r="X84" s="239">
        <f>$C84*COS(($D84+$E84*X$7)*Deg2Rad)</f>
        <v>-42.046586399982814</v>
      </c>
      <c r="Y84" s="239">
        <f>$C84*COS(($D84+$E84*Y$7)*Deg2Rad)</f>
        <v>-54.251972866525968</v>
      </c>
      <c r="Z84" s="239">
        <f>$C84*COS(($D84+$E84*Z$7)*Deg2Rad)</f>
        <v>8.5062776867328207</v>
      </c>
      <c r="AA84" s="239">
        <f>$C84*COS(($D84+$E84*AA$7)*Deg2Rad)</f>
        <v>8.5062776867328207</v>
      </c>
      <c r="AB84" s="239">
        <f>$C84*COS(($D84+$E84*AB$7)*Deg2Rad)</f>
        <v>-14.416416785231382</v>
      </c>
      <c r="AC84" s="239">
        <f>$C84*COS(($D84+$E84*AC$7)*Deg2Rad)</f>
        <v>-49.185051223406347</v>
      </c>
      <c r="AD84" s="239">
        <f>$C84*COS(($D84+$E84*AD$7)*Deg2Rad)</f>
        <v>30.203516872232353</v>
      </c>
      <c r="AE84" s="239">
        <f>$C84*COS(($D84+$E84*AE$7)*Deg2Rad)</f>
        <v>-57.535892603057228</v>
      </c>
      <c r="AF84" s="239">
        <f>$C84*COS(($D84+$E84*AF$7)*Deg2Rad)</f>
        <v>-57.05473590045267</v>
      </c>
      <c r="AG84" s="239">
        <f>$C84*COS(($D84+$E84*AG$7)*Deg2Rad)</f>
        <v>9.7658539197578271</v>
      </c>
      <c r="AH84" s="239">
        <f>$C84*COS(($D84+$E84*AH$7)*Deg2Rad)</f>
        <v>57.809430915109367</v>
      </c>
      <c r="AI84" s="239">
        <f>$C84*COS(($D84+$E84*AI$7)*Deg2Rad)</f>
        <v>52.409703235008699</v>
      </c>
      <c r="AJ84" s="239">
        <f>$C84*COS(($D84+$E84*AJ$7)*Deg2Rad)</f>
        <v>-48.541040072337623</v>
      </c>
      <c r="AK84" s="239">
        <f>$C84*COS(($D84+$E84*AK$7)*Deg2Rad)</f>
        <v>8.6296994873950936</v>
      </c>
      <c r="AL84" s="239">
        <f>$C84*COS(($D84+$E84*AL$7)*Deg2Rad)</f>
        <v>-57.05473590045267</v>
      </c>
      <c r="AM84" s="239">
        <f>$C84*COS(($D84+$E84*AM$7)*Deg2Rad)</f>
        <v>-57.535892603057228</v>
      </c>
      <c r="AN84" s="239">
        <f>$C84*COS(($D84+$E84*AN$7)*Deg2Rad)</f>
        <v>-57.535892603057228</v>
      </c>
      <c r="AO84" s="239">
        <f>$C84*COS(($D84+$E84*AO$7)*Deg2Rad)</f>
        <v>-50.18944630063357</v>
      </c>
      <c r="AP84" s="239">
        <f>$C84*COS(($D84+$E84*AP$7)*Deg2Rad)</f>
        <v>-57.535892603057228</v>
      </c>
      <c r="AQ84" s="239">
        <f>$C84*COS(($D84+$E84*AQ$7)*Deg2Rad)</f>
        <v>-55.870823494884512</v>
      </c>
      <c r="AR84" s="239">
        <f>$C84*COS(($D84+$E84*AR$7)*Deg2Rad)</f>
        <v>-54.852256098866533</v>
      </c>
      <c r="AS84" s="239">
        <f>$C84*COS(($D84+$E84*AS$7)*Deg2Rad)</f>
        <v>-34.982115928030531</v>
      </c>
      <c r="AT84" s="239">
        <f>$C84*COS(($D84+$E84*AT$7)*Deg2Rad)</f>
        <v>-43.513727532529508</v>
      </c>
      <c r="AU84" s="239">
        <f>$C84*COS(($D84+$E84*AU$7)*Deg2Rad)</f>
        <v>57.809430915109367</v>
      </c>
      <c r="AV84" s="239">
        <f>$C84*COS(($D84+$E84*AV$7)*Deg2Rad)</f>
        <v>3.2150721398559075</v>
      </c>
      <c r="AW84" s="239">
        <f>$C84*COS(($D84+$E84*AW$7)*Deg2Rad)</f>
        <v>-51.225306419195469</v>
      </c>
      <c r="AX84" s="239">
        <f>$C84*COS(($D84+$E84*AX$7)*Deg2Rad)</f>
        <v>-51.225306419195469</v>
      </c>
      <c r="AY84" s="239">
        <f>$C84*COS(($D84+$E84*AY$7)*Deg2Rad)</f>
        <v>-51.225306419195469</v>
      </c>
      <c r="AZ84" s="239">
        <f>$C84*COS(($D84+$E84*AZ$7)*Deg2Rad)</f>
        <v>-51.225306419195469</v>
      </c>
      <c r="BA84" s="239">
        <f>$C84*COS(($D84+$E84*BA$7)*Deg2Rad)</f>
        <v>-51.225306419195469</v>
      </c>
      <c r="BB84" s="239">
        <f>$C84*COS(($D84+$E84*BB$7)*Deg2Rad)</f>
        <v>-51.225306419195469</v>
      </c>
      <c r="BC84" s="239">
        <f>$C84*COS(($D84+$E84*BC$7)*Deg2Rad)</f>
        <v>-51.225306419195469</v>
      </c>
      <c r="BD84" s="239">
        <f>$C84*COS(($D84+$E84*BD$7)*Deg2Rad)</f>
        <v>-51.225306419195469</v>
      </c>
      <c r="BE84" s="239">
        <f>$C84*COS(($D84+$E84*BE$7)*Deg2Rad)</f>
        <v>-51.225306419195469</v>
      </c>
      <c r="BF84" s="239">
        <f>$C84*COS(($D84+$E84*BF$7)*Deg2Rad)</f>
        <v>-51.225306419195469</v>
      </c>
      <c r="BG84" s="239">
        <f>$C84*COS(($D84+$E84*BG$7)*Deg2Rad)</f>
        <v>-51.225306419195469</v>
      </c>
      <c r="BH84" s="239">
        <f>$C84*COS(($D84+$E84*BH$7)*Deg2Rad)</f>
        <v>-51.225306419195469</v>
      </c>
      <c r="BI84" s="239">
        <f>$C84*COS(($D84+$E84*BI$7)*Deg2Rad)</f>
        <v>-51.225306419195469</v>
      </c>
      <c r="BJ84" s="239">
        <f>$C84*COS(($D84+$E84*BJ$7)*Deg2Rad)</f>
        <v>-51.225306419195469</v>
      </c>
      <c r="BK84" s="239">
        <f>$C84*COS(($D84+$E84*BK$7)*Deg2Rad)</f>
        <v>-51.225306419195469</v>
      </c>
      <c r="BL84" s="239">
        <f>$C84*COS(($D84+$E84*BL$7)*Deg2Rad)</f>
        <v>-51.225306419195469</v>
      </c>
      <c r="BM84" s="239">
        <f>$C84*COS(($D84+$E84*BM$7)*Deg2Rad)</f>
        <v>-57.05473590045267</v>
      </c>
    </row>
    <row r="85" spans="3:65" x14ac:dyDescent="0.25">
      <c r="C85">
        <v>52</v>
      </c>
      <c r="D85">
        <v>297.17</v>
      </c>
      <c r="E85">
        <v>150.678</v>
      </c>
      <c r="J85" s="61" t="s">
        <v>740</v>
      </c>
      <c r="K85" s="239">
        <f>$C85*COS(($D85+$E85*K$7)*Deg2Rad)</f>
        <v>-25.203969962338729</v>
      </c>
      <c r="L85" s="239">
        <f>$C85*COS(($D85+$E85*L$7)*Deg2Rad)</f>
        <v>-30.949759358203941</v>
      </c>
      <c r="M85" s="239">
        <f>$C85*COS(($D85+$E85*M$7)*Deg2Rad)</f>
        <v>30.942081834083421</v>
      </c>
      <c r="N85" s="239">
        <f>$C85*COS(($D85+$E85*N$7)*Deg2Rad)</f>
        <v>24.623902965004085</v>
      </c>
      <c r="O85" s="239">
        <f>$C85*COS(($D85+$E85*O$7)*Deg2Rad)</f>
        <v>23.411086456111001</v>
      </c>
      <c r="P85" s="239">
        <f>$C85*COS(($D85+$E85*P$7)*Deg2Rad)</f>
        <v>7.8443886478556211</v>
      </c>
      <c r="Q85" s="239">
        <f>$C85*COS(($D85+$E85*Q$7)*Deg2Rad)</f>
        <v>7.8443886478556211</v>
      </c>
      <c r="R85" s="239">
        <f>$C85*COS(($D85+$E85*R$7)*Deg2Rad)</f>
        <v>9.1933514870440884</v>
      </c>
      <c r="S85" s="239">
        <f>$C85*COS(($D85+$E85*S$7)*Deg2Rad)</f>
        <v>9.1933514870440884</v>
      </c>
      <c r="T85" s="239">
        <f>$C85*COS(($D85+$E85*T$7)*Deg2Rad)</f>
        <v>-43.899900643714837</v>
      </c>
      <c r="U85" s="239">
        <f>$C85*COS(($D85+$E85*U$7)*Deg2Rad)</f>
        <v>29.404220351433654</v>
      </c>
      <c r="V85" s="239">
        <f>$C85*COS(($D85+$E85*V$7)*Deg2Rad)</f>
        <v>29.404220351433654</v>
      </c>
      <c r="W85" s="239">
        <f>$C85*COS(($D85+$E85*W$7)*Deg2Rad)</f>
        <v>50.43716648713221</v>
      </c>
      <c r="X85" s="239">
        <f>$C85*COS(($D85+$E85*X$7)*Deg2Rad)</f>
        <v>48.687179999290159</v>
      </c>
      <c r="Y85" s="239">
        <f>$C85*COS(($D85+$E85*Y$7)*Deg2Rad)</f>
        <v>49.15058109958759</v>
      </c>
      <c r="Z85" s="239">
        <f>$C85*COS(($D85+$E85*Z$7)*Deg2Rad)</f>
        <v>-7.2544652741569102</v>
      </c>
      <c r="AA85" s="239">
        <f>$C85*COS(($D85+$E85*AA$7)*Deg2Rad)</f>
        <v>-7.2544652741569102</v>
      </c>
      <c r="AB85" s="239">
        <f>$C85*COS(($D85+$E85*AB$7)*Deg2Rad)</f>
        <v>-5.8980046631872431</v>
      </c>
      <c r="AC85" s="239">
        <f>$C85*COS(($D85+$E85*AC$7)*Deg2Rad)</f>
        <v>-4.5524993618152054</v>
      </c>
      <c r="AD85" s="239">
        <f>$C85*COS(($D85+$E85*AD$7)*Deg2Rad)</f>
        <v>7.8443886478556211</v>
      </c>
      <c r="AE85" s="239">
        <f>$C85*COS(($D85+$E85*AE$7)*Deg2Rad)</f>
        <v>14.516369483477241</v>
      </c>
      <c r="AF85" s="239">
        <f>$C85*COS(($D85+$E85*AF$7)*Deg2Rad)</f>
        <v>-5.7883318895151286</v>
      </c>
      <c r="AG85" s="239">
        <f>$C85*COS(($D85+$E85*AG$7)*Deg2Rad)</f>
        <v>51.835329589715364</v>
      </c>
      <c r="AH85" s="239">
        <f>$C85*COS(($D85+$E85*AH$7)*Deg2Rad)</f>
        <v>24.623902965004085</v>
      </c>
      <c r="AI85" s="239">
        <f>$C85*COS(($D85+$E85*AI$7)*Deg2Rad)</f>
        <v>-34.146739927462903</v>
      </c>
      <c r="AJ85" s="239">
        <f>$C85*COS(($D85+$E85*AJ$7)*Deg2Rad)</f>
        <v>-4.4275053898366892</v>
      </c>
      <c r="AK85" s="239">
        <f>$C85*COS(($D85+$E85*AK$7)*Deg2Rad)</f>
        <v>9.1933514870440884</v>
      </c>
      <c r="AL85" s="239">
        <f>$C85*COS(($D85+$E85*AL$7)*Deg2Rad)</f>
        <v>-5.7883318895151286</v>
      </c>
      <c r="AM85" s="239">
        <f>$C85*COS(($D85+$E85*AM$7)*Deg2Rad)</f>
        <v>14.516369483477241</v>
      </c>
      <c r="AN85" s="239">
        <f>$C85*COS(($D85+$E85*AN$7)*Deg2Rad)</f>
        <v>14.516369483477241</v>
      </c>
      <c r="AO85" s="239">
        <f>$C85*COS(($D85+$E85*AO$7)*Deg2Rad)</f>
        <v>13.198386429618918</v>
      </c>
      <c r="AP85" s="239">
        <f>$C85*COS(($D85+$E85*AP$7)*Deg2Rad)</f>
        <v>14.516369483477241</v>
      </c>
      <c r="AQ85" s="239">
        <f>$C85*COS(($D85+$E85*AQ$7)*Deg2Rad)</f>
        <v>15.824314047328674</v>
      </c>
      <c r="AR85" s="239">
        <f>$C85*COS(($D85+$E85*AR$7)*Deg2Rad)</f>
        <v>47.491006306998557</v>
      </c>
      <c r="AS85" s="239">
        <f>$C85*COS(($D85+$E85*AS$7)*Deg2Rad)</f>
        <v>11.871276309307873</v>
      </c>
      <c r="AT85" s="239">
        <f>$C85*COS(($D85+$E85*AT$7)*Deg2Rad)</f>
        <v>48.225079056312083</v>
      </c>
      <c r="AU85" s="239">
        <f>$C85*COS(($D85+$E85*AU$7)*Deg2Rad)</f>
        <v>24.623902965004085</v>
      </c>
      <c r="AV85" s="239">
        <f>$C85*COS(($D85+$E85*AV$7)*Deg2Rad)</f>
        <v>-50.515121999863084</v>
      </c>
      <c r="AW85" s="239">
        <f>$C85*COS(($D85+$E85*AW$7)*Deg2Rad)</f>
        <v>-25.203969962338729</v>
      </c>
      <c r="AX85" s="239">
        <f>$C85*COS(($D85+$E85*AX$7)*Deg2Rad)</f>
        <v>-25.203969962338729</v>
      </c>
      <c r="AY85" s="239">
        <f>$C85*COS(($D85+$E85*AY$7)*Deg2Rad)</f>
        <v>-25.203969962338729</v>
      </c>
      <c r="AZ85" s="239">
        <f>$C85*COS(($D85+$E85*AZ$7)*Deg2Rad)</f>
        <v>-25.203969962338729</v>
      </c>
      <c r="BA85" s="239">
        <f>$C85*COS(($D85+$E85*BA$7)*Deg2Rad)</f>
        <v>-25.203969962338729</v>
      </c>
      <c r="BB85" s="239">
        <f>$C85*COS(($D85+$E85*BB$7)*Deg2Rad)</f>
        <v>-25.203969962338729</v>
      </c>
      <c r="BC85" s="239">
        <f>$C85*COS(($D85+$E85*BC$7)*Deg2Rad)</f>
        <v>-25.203969962338729</v>
      </c>
      <c r="BD85" s="239">
        <f>$C85*COS(($D85+$E85*BD$7)*Deg2Rad)</f>
        <v>-25.203969962338729</v>
      </c>
      <c r="BE85" s="239">
        <f>$C85*COS(($D85+$E85*BE$7)*Deg2Rad)</f>
        <v>-25.203969962338729</v>
      </c>
      <c r="BF85" s="239">
        <f>$C85*COS(($D85+$E85*BF$7)*Deg2Rad)</f>
        <v>-25.203969962338729</v>
      </c>
      <c r="BG85" s="239">
        <f>$C85*COS(($D85+$E85*BG$7)*Deg2Rad)</f>
        <v>-25.203969962338729</v>
      </c>
      <c r="BH85" s="239">
        <f>$C85*COS(($D85+$E85*BH$7)*Deg2Rad)</f>
        <v>-25.203969962338729</v>
      </c>
      <c r="BI85" s="239">
        <f>$C85*COS(($D85+$E85*BI$7)*Deg2Rad)</f>
        <v>-25.203969962338729</v>
      </c>
      <c r="BJ85" s="239">
        <f>$C85*COS(($D85+$E85*BJ$7)*Deg2Rad)</f>
        <v>-25.203969962338729</v>
      </c>
      <c r="BK85" s="239">
        <f>$C85*COS(($D85+$E85*BK$7)*Deg2Rad)</f>
        <v>-25.203969962338729</v>
      </c>
      <c r="BL85" s="239">
        <f>$C85*COS(($D85+$E85*BL$7)*Deg2Rad)</f>
        <v>-25.203969962338729</v>
      </c>
      <c r="BM85" s="239">
        <f>$C85*COS(($D85+$E85*BM$7)*Deg2Rad)</f>
        <v>-5.7883318895151286</v>
      </c>
    </row>
    <row r="86" spans="3:65" x14ac:dyDescent="0.25">
      <c r="C86">
        <v>50</v>
      </c>
      <c r="D86">
        <v>21.02</v>
      </c>
      <c r="E86">
        <v>2281.2260000000001</v>
      </c>
      <c r="J86" s="61" t="s">
        <v>740</v>
      </c>
      <c r="K86" s="239">
        <f>$C86*COS(($D86+$E86*K$7)*Deg2Rad)</f>
        <v>-16.494725505375353</v>
      </c>
      <c r="L86" s="239">
        <f>$C86*COS(($D86+$E86*L$7)*Deg2Rad)</f>
        <v>-36.37596110074842</v>
      </c>
      <c r="M86" s="239">
        <f>$C86*COS(($D86+$E86*M$7)*Deg2Rad)</f>
        <v>-49.293845847241251</v>
      </c>
      <c r="N86" s="239">
        <f>$C86*COS(($D86+$E86*N$7)*Deg2Rad)</f>
        <v>39.622706099936885</v>
      </c>
      <c r="O86" s="239">
        <f>$C86*COS(($D86+$E86*O$7)*Deg2Rad)</f>
        <v>48.34722948848674</v>
      </c>
      <c r="P86" s="239">
        <f>$C86*COS(($D86+$E86*P$7)*Deg2Rad)</f>
        <v>-9.5675643412758795</v>
      </c>
      <c r="Q86" s="239">
        <f>$C86*COS(($D86+$E86*Q$7)*Deg2Rad)</f>
        <v>-9.5675643412758795</v>
      </c>
      <c r="R86" s="239">
        <f>$C86*COS(($D86+$E86*R$7)*Deg2Rad)</f>
        <v>-27.84625645895456</v>
      </c>
      <c r="S86" s="239">
        <f>$C86*COS(($D86+$E86*S$7)*Deg2Rad)</f>
        <v>-27.84625645895456</v>
      </c>
      <c r="T86" s="239">
        <f>$C86*COS(($D86+$E86*T$7)*Deg2Rad)</f>
        <v>5.5807996557832151</v>
      </c>
      <c r="U86" s="239">
        <f>$C86*COS(($D86+$E86*U$7)*Deg2Rad)</f>
        <v>2.5131885163889587</v>
      </c>
      <c r="V86" s="239">
        <f>$C86*COS(($D86+$E86*V$7)*Deg2Rad)</f>
        <v>2.5131885163889587</v>
      </c>
      <c r="W86" s="239">
        <f>$C86*COS(($D86+$E86*W$7)*Deg2Rad)</f>
        <v>-42.172573011190323</v>
      </c>
      <c r="X86" s="239">
        <f>$C86*COS(($D86+$E86*X$7)*Deg2Rad)</f>
        <v>-44.072749095927719</v>
      </c>
      <c r="Y86" s="239">
        <f>$C86*COS(($D86+$E86*Y$7)*Deg2Rad)</f>
        <v>-31.470487686607267</v>
      </c>
      <c r="Z86" s="239">
        <f>$C86*COS(($D86+$E86*Z$7)*Deg2Rad)</f>
        <v>49.961530716596528</v>
      </c>
      <c r="AA86" s="239">
        <f>$C86*COS(($D86+$E86*AA$7)*Deg2Rad)</f>
        <v>49.961530716596528</v>
      </c>
      <c r="AB86" s="239">
        <f>$C86*COS(($D86+$E86*AB$7)*Deg2Rad)</f>
        <v>46.813996051064208</v>
      </c>
      <c r="AC86" s="239">
        <f>$C86*COS(($D86+$E86*AC$7)*Deg2Rad)</f>
        <v>12.971752031511381</v>
      </c>
      <c r="AD86" s="239">
        <f>$C86*COS(($D86+$E86*AD$7)*Deg2Rad)</f>
        <v>-9.5675643412758795</v>
      </c>
      <c r="AE86" s="239">
        <f>$C86*COS(($D86+$E86*AE$7)*Deg2Rad)</f>
        <v>-40.912271970471203</v>
      </c>
      <c r="AF86" s="239">
        <f>$C86*COS(($D86+$E86*AF$7)*Deg2Rad)</f>
        <v>-30.15062467993334</v>
      </c>
      <c r="AG86" s="239">
        <f>$C86*COS(($D86+$E86*AG$7)*Deg2Rad)</f>
        <v>39.022649661125143</v>
      </c>
      <c r="AH86" s="239">
        <f>$C86*COS(($D86+$E86*AH$7)*Deg2Rad)</f>
        <v>39.622706099936885</v>
      </c>
      <c r="AI86" s="239">
        <f>$C86*COS(($D86+$E86*AI$7)*Deg2Rad)</f>
        <v>18.533107493654768</v>
      </c>
      <c r="AJ86" s="239">
        <f>$C86*COS(($D86+$E86*AJ$7)*Deg2Rad)</f>
        <v>-12.328129301727024</v>
      </c>
      <c r="AK86" s="239">
        <f>$C86*COS(($D86+$E86*AK$7)*Deg2Rad)</f>
        <v>-27.84625645895456</v>
      </c>
      <c r="AL86" s="239">
        <f>$C86*COS(($D86+$E86*AL$7)*Deg2Rad)</f>
        <v>-30.15062467993334</v>
      </c>
      <c r="AM86" s="239">
        <f>$C86*COS(($D86+$E86*AM$7)*Deg2Rad)</f>
        <v>-40.912271970471203</v>
      </c>
      <c r="AN86" s="239">
        <f>$C86*COS(($D86+$E86*AN$7)*Deg2Rad)</f>
        <v>-40.912271970471203</v>
      </c>
      <c r="AO86" s="239">
        <f>$C86*COS(($D86+$E86*AO$7)*Deg2Rad)</f>
        <v>-48.856235209100227</v>
      </c>
      <c r="AP86" s="239">
        <f>$C86*COS(($D86+$E86*AP$7)*Deg2Rad)</f>
        <v>-40.912271970471203</v>
      </c>
      <c r="AQ86" s="239">
        <f>$C86*COS(($D86+$E86*AQ$7)*Deg2Rad)</f>
        <v>-26.568286262083703</v>
      </c>
      <c r="AR86" s="239">
        <f>$C86*COS(($D86+$E86*AR$7)*Deg2Rad)</f>
        <v>-44.999135237954022</v>
      </c>
      <c r="AS86" s="239">
        <f>$C86*COS(($D86+$E86*AS$7)*Deg2Rad)</f>
        <v>-49.157479345369929</v>
      </c>
      <c r="AT86" s="239">
        <f>$C86*COS(($D86+$E86*AT$7)*Deg2Rad)</f>
        <v>11.221109534769111</v>
      </c>
      <c r="AU86" s="239">
        <f>$C86*COS(($D86+$E86*AU$7)*Deg2Rad)</f>
        <v>39.622706099936885</v>
      </c>
      <c r="AV86" s="239">
        <f>$C86*COS(($D86+$E86*AV$7)*Deg2Rad)</f>
        <v>-45.971753751114584</v>
      </c>
      <c r="AW86" s="239">
        <f>$C86*COS(($D86+$E86*AW$7)*Deg2Rad)</f>
        <v>-16.494725505375353</v>
      </c>
      <c r="AX86" s="239">
        <f>$C86*COS(($D86+$E86*AX$7)*Deg2Rad)</f>
        <v>-16.494725505375353</v>
      </c>
      <c r="AY86" s="239">
        <f>$C86*COS(($D86+$E86*AY$7)*Deg2Rad)</f>
        <v>-16.494725505375353</v>
      </c>
      <c r="AZ86" s="239">
        <f>$C86*COS(($D86+$E86*AZ$7)*Deg2Rad)</f>
        <v>-16.494725505375353</v>
      </c>
      <c r="BA86" s="239">
        <f>$C86*COS(($D86+$E86*BA$7)*Deg2Rad)</f>
        <v>-16.494725505375353</v>
      </c>
      <c r="BB86" s="239">
        <f>$C86*COS(($D86+$E86*BB$7)*Deg2Rad)</f>
        <v>-16.494725505375353</v>
      </c>
      <c r="BC86" s="239">
        <f>$C86*COS(($D86+$E86*BC$7)*Deg2Rad)</f>
        <v>-16.494725505375353</v>
      </c>
      <c r="BD86" s="239">
        <f>$C86*COS(($D86+$E86*BD$7)*Deg2Rad)</f>
        <v>-16.494725505375353</v>
      </c>
      <c r="BE86" s="239">
        <f>$C86*COS(($D86+$E86*BE$7)*Deg2Rad)</f>
        <v>-16.494725505375353</v>
      </c>
      <c r="BF86" s="239">
        <f>$C86*COS(($D86+$E86*BF$7)*Deg2Rad)</f>
        <v>-16.494725505375353</v>
      </c>
      <c r="BG86" s="239">
        <f>$C86*COS(($D86+$E86*BG$7)*Deg2Rad)</f>
        <v>-16.494725505375353</v>
      </c>
      <c r="BH86" s="239">
        <f>$C86*COS(($D86+$E86*BH$7)*Deg2Rad)</f>
        <v>-16.494725505375353</v>
      </c>
      <c r="BI86" s="239">
        <f>$C86*COS(($D86+$E86*BI$7)*Deg2Rad)</f>
        <v>-16.494725505375353</v>
      </c>
      <c r="BJ86" s="239">
        <f>$C86*COS(($D86+$E86*BJ$7)*Deg2Rad)</f>
        <v>-16.494725505375353</v>
      </c>
      <c r="BK86" s="239">
        <f>$C86*COS(($D86+$E86*BK$7)*Deg2Rad)</f>
        <v>-16.494725505375353</v>
      </c>
      <c r="BL86" s="239">
        <f>$C86*COS(($D86+$E86*BL$7)*Deg2Rad)</f>
        <v>-16.494725505375353</v>
      </c>
      <c r="BM86" s="239">
        <f>$C86*COS(($D86+$E86*BM$7)*Deg2Rad)</f>
        <v>-30.15062467993334</v>
      </c>
    </row>
    <row r="87" spans="3:65" x14ac:dyDescent="0.25">
      <c r="C87">
        <v>45</v>
      </c>
      <c r="D87">
        <v>247.54</v>
      </c>
      <c r="E87">
        <v>29929.562000000002</v>
      </c>
      <c r="J87" s="61" t="s">
        <v>740</v>
      </c>
      <c r="K87" s="239">
        <f>$C87*COS(($D87+$E87*K$7)*Deg2Rad)</f>
        <v>-13.994503801083106</v>
      </c>
      <c r="L87" s="239">
        <f>$C87*COS(($D87+$E87*L$7)*Deg2Rad)</f>
        <v>-43.376817532154384</v>
      </c>
      <c r="M87" s="239">
        <f>$C87*COS(($D87+$E87*M$7)*Deg2Rad)</f>
        <v>-38.861221513331586</v>
      </c>
      <c r="N87" s="239">
        <f>$C87*COS(($D87+$E87*N$7)*Deg2Rad)</f>
        <v>-11.545188455040412</v>
      </c>
      <c r="O87" s="239">
        <f>$C87*COS(($D87+$E87*O$7)*Deg2Rad)</f>
        <v>-43.581736189410847</v>
      </c>
      <c r="P87" s="239">
        <f>$C87*COS(($D87+$E87*P$7)*Deg2Rad)</f>
        <v>-44.762273418010807</v>
      </c>
      <c r="Q87" s="239">
        <f>$C87*COS(($D87+$E87*Q$7)*Deg2Rad)</f>
        <v>-44.762273418010807</v>
      </c>
      <c r="R87" s="239">
        <f>$C87*COS(($D87+$E87*R$7)*Deg2Rad)</f>
        <v>-17.869558831906531</v>
      </c>
      <c r="S87" s="239">
        <f>$C87*COS(($D87+$E87*S$7)*Deg2Rad)</f>
        <v>-17.869558831906531</v>
      </c>
      <c r="T87" s="239">
        <f>$C87*COS(($D87+$E87*T$7)*Deg2Rad)</f>
        <v>25.190327227789872</v>
      </c>
      <c r="U87" s="239">
        <f>$C87*COS(($D87+$E87*U$7)*Deg2Rad)</f>
        <v>-0.58949023706122305</v>
      </c>
      <c r="V87" s="239">
        <f>$C87*COS(($D87+$E87*V$7)*Deg2Rad)</f>
        <v>-0.58949023706122305</v>
      </c>
      <c r="W87" s="239">
        <f>$C87*COS(($D87+$E87*W$7)*Deg2Rad)</f>
        <v>-39.611248737353144</v>
      </c>
      <c r="X87" s="239">
        <f>$C87*COS(($D87+$E87*X$7)*Deg2Rad)</f>
        <v>-18.097262224816046</v>
      </c>
      <c r="Y87" s="239">
        <f>$C87*COS(($D87+$E87*Y$7)*Deg2Rad)</f>
        <v>27.07991093281672</v>
      </c>
      <c r="Z87" s="239">
        <f>$C87*COS(($D87+$E87*Z$7)*Deg2Rad)</f>
        <v>10.168710746603704</v>
      </c>
      <c r="AA87" s="239">
        <f>$C87*COS(($D87+$E87*AA$7)*Deg2Rad)</f>
        <v>10.168710746603704</v>
      </c>
      <c r="AB87" s="239">
        <f>$C87*COS(($D87+$E87*AB$7)*Deg2Rad)</f>
        <v>-33.257334337703412</v>
      </c>
      <c r="AC87" s="239">
        <f>$C87*COS(($D87+$E87*AC$7)*Deg2Rad)</f>
        <v>10.505215129297376</v>
      </c>
      <c r="AD87" s="239">
        <f>$C87*COS(($D87+$E87*AD$7)*Deg2Rad)</f>
        <v>-44.762273418010807</v>
      </c>
      <c r="AE87" s="239">
        <f>$C87*COS(($D87+$E87*AE$7)*Deg2Rad)</f>
        <v>-28.59114504652441</v>
      </c>
      <c r="AF87" s="239">
        <f>$C87*COS(($D87+$E87*AF$7)*Deg2Rad)</f>
        <v>21.667036132123865</v>
      </c>
      <c r="AG87" s="239">
        <f>$C87*COS(($D87+$E87*AG$7)*Deg2Rad)</f>
        <v>31.024739320422594</v>
      </c>
      <c r="AH87" s="239">
        <f>$C87*COS(($D87+$E87*AH$7)*Deg2Rad)</f>
        <v>-11.545188455040412</v>
      </c>
      <c r="AI87" s="239">
        <f>$C87*COS(($D87+$E87*AI$7)*Deg2Rad)</f>
        <v>42.901032784765746</v>
      </c>
      <c r="AJ87" s="239">
        <f>$C87*COS(($D87+$E87*AJ$7)*Deg2Rad)</f>
        <v>44.998242855142905</v>
      </c>
      <c r="AK87" s="239">
        <f>$C87*COS(($D87+$E87*AK$7)*Deg2Rad)</f>
        <v>-17.869558831906531</v>
      </c>
      <c r="AL87" s="239">
        <f>$C87*COS(($D87+$E87*AL$7)*Deg2Rad)</f>
        <v>21.667036132123865</v>
      </c>
      <c r="AM87" s="239">
        <f>$C87*COS(($D87+$E87*AM$7)*Deg2Rad)</f>
        <v>-28.59114504652441</v>
      </c>
      <c r="AN87" s="239">
        <f>$C87*COS(($D87+$E87*AN$7)*Deg2Rad)</f>
        <v>-28.59114504652441</v>
      </c>
      <c r="AO87" s="239">
        <f>$C87*COS(($D87+$E87*AO$7)*Deg2Rad)</f>
        <v>16.32019564220623</v>
      </c>
      <c r="AP87" s="239">
        <f>$C87*COS(($D87+$E87*AP$7)*Deg2Rad)</f>
        <v>-28.59114504652441</v>
      </c>
      <c r="AQ87" s="239">
        <f>$C87*COS(($D87+$E87*AQ$7)*Deg2Rad)</f>
        <v>-44.294698132473783</v>
      </c>
      <c r="AR87" s="239">
        <f>$C87*COS(($D87+$E87*AR$7)*Deg2Rad)</f>
        <v>44.774115164431514</v>
      </c>
      <c r="AS87" s="239">
        <f>$C87*COS(($D87+$E87*AS$7)*Deg2Rad)</f>
        <v>44.559353142333336</v>
      </c>
      <c r="AT87" s="239">
        <f>$C87*COS(($D87+$E87*AT$7)*Deg2Rad)</f>
        <v>-19.440123480803031</v>
      </c>
      <c r="AU87" s="239">
        <f>$C87*COS(($D87+$E87*AU$7)*Deg2Rad)</f>
        <v>-11.545188455040412</v>
      </c>
      <c r="AV87" s="239">
        <f>$C87*COS(($D87+$E87*AV$7)*Deg2Rad)</f>
        <v>-37.132897137755926</v>
      </c>
      <c r="AW87" s="239">
        <f>$C87*COS(($D87+$E87*AW$7)*Deg2Rad)</f>
        <v>-13.994503801083106</v>
      </c>
      <c r="AX87" s="239">
        <f>$C87*COS(($D87+$E87*AX$7)*Deg2Rad)</f>
        <v>-13.994503801083106</v>
      </c>
      <c r="AY87" s="239">
        <f>$C87*COS(($D87+$E87*AY$7)*Deg2Rad)</f>
        <v>-13.994503801083106</v>
      </c>
      <c r="AZ87" s="239">
        <f>$C87*COS(($D87+$E87*AZ$7)*Deg2Rad)</f>
        <v>-13.994503801083106</v>
      </c>
      <c r="BA87" s="239">
        <f>$C87*COS(($D87+$E87*BA$7)*Deg2Rad)</f>
        <v>-13.994503801083106</v>
      </c>
      <c r="BB87" s="239">
        <f>$C87*COS(($D87+$E87*BB$7)*Deg2Rad)</f>
        <v>-13.994503801083106</v>
      </c>
      <c r="BC87" s="239">
        <f>$C87*COS(($D87+$E87*BC$7)*Deg2Rad)</f>
        <v>-13.994503801083106</v>
      </c>
      <c r="BD87" s="239">
        <f>$C87*COS(($D87+$E87*BD$7)*Deg2Rad)</f>
        <v>-13.994503801083106</v>
      </c>
      <c r="BE87" s="239">
        <f>$C87*COS(($D87+$E87*BE$7)*Deg2Rad)</f>
        <v>-13.994503801083106</v>
      </c>
      <c r="BF87" s="239">
        <f>$C87*COS(($D87+$E87*BF$7)*Deg2Rad)</f>
        <v>-13.994503801083106</v>
      </c>
      <c r="BG87" s="239">
        <f>$C87*COS(($D87+$E87*BG$7)*Deg2Rad)</f>
        <v>-13.994503801083106</v>
      </c>
      <c r="BH87" s="239">
        <f>$C87*COS(($D87+$E87*BH$7)*Deg2Rad)</f>
        <v>-13.994503801083106</v>
      </c>
      <c r="BI87" s="239">
        <f>$C87*COS(($D87+$E87*BI$7)*Deg2Rad)</f>
        <v>-13.994503801083106</v>
      </c>
      <c r="BJ87" s="239">
        <f>$C87*COS(($D87+$E87*BJ$7)*Deg2Rad)</f>
        <v>-13.994503801083106</v>
      </c>
      <c r="BK87" s="239">
        <f>$C87*COS(($D87+$E87*BK$7)*Deg2Rad)</f>
        <v>-13.994503801083106</v>
      </c>
      <c r="BL87" s="239">
        <f>$C87*COS(($D87+$E87*BL$7)*Deg2Rad)</f>
        <v>-13.994503801083106</v>
      </c>
      <c r="BM87" s="239">
        <f>$C87*COS(($D87+$E87*BM$7)*Deg2Rad)</f>
        <v>21.667036132123865</v>
      </c>
    </row>
    <row r="88" spans="3:65" x14ac:dyDescent="0.25">
      <c r="C88">
        <v>44</v>
      </c>
      <c r="D88">
        <v>325.14999999999998</v>
      </c>
      <c r="E88">
        <v>31555.955999999998</v>
      </c>
      <c r="J88" s="61" t="s">
        <v>740</v>
      </c>
      <c r="K88" s="239">
        <f>$C88*COS(($D88+$E88*K$7)*Deg2Rad)</f>
        <v>5.1452528309479941</v>
      </c>
      <c r="L88" s="239">
        <f>$C88*COS(($D88+$E88*L$7)*Deg2Rad)</f>
        <v>25.56426299260028</v>
      </c>
      <c r="M88" s="239">
        <f>$C88*COS(($D88+$E88*M$7)*Deg2Rad)</f>
        <v>-26.926548473287678</v>
      </c>
      <c r="N88" s="239">
        <f>$C88*COS(($D88+$E88*N$7)*Deg2Rad)</f>
        <v>-42.639407071142273</v>
      </c>
      <c r="O88" s="239">
        <f>$C88*COS(($D88+$E88*O$7)*Deg2Rad)</f>
        <v>-22.83717239964562</v>
      </c>
      <c r="P88" s="239">
        <f>$C88*COS(($D88+$E88*P$7)*Deg2Rad)</f>
        <v>27.027900493711527</v>
      </c>
      <c r="Q88" s="239">
        <f>$C88*COS(($D88+$E88*Q$7)*Deg2Rad)</f>
        <v>27.027900493711527</v>
      </c>
      <c r="R88" s="239">
        <f>$C88*COS(($D88+$E88*R$7)*Deg2Rad)</f>
        <v>43.608007373471672</v>
      </c>
      <c r="S88" s="239">
        <f>$C88*COS(($D88+$E88*S$7)*Deg2Rad)</f>
        <v>43.608007373471672</v>
      </c>
      <c r="T88" s="239">
        <f>$C88*COS(($D88+$E88*T$7)*Deg2Rad)</f>
        <v>33.217454323038154</v>
      </c>
      <c r="U88" s="239">
        <f>$C88*COS(($D88+$E88*U$7)*Deg2Rad)</f>
        <v>39.286254320544252</v>
      </c>
      <c r="V88" s="239">
        <f>$C88*COS(($D88+$E88*V$7)*Deg2Rad)</f>
        <v>39.286254320544252</v>
      </c>
      <c r="W88" s="239">
        <f>$C88*COS(($D88+$E88*W$7)*Deg2Rad)</f>
        <v>30.263284365523518</v>
      </c>
      <c r="X88" s="239">
        <f>$C88*COS(($D88+$E88*X$7)*Deg2Rad)</f>
        <v>-24.909717589478234</v>
      </c>
      <c r="Y88" s="239">
        <f>$C88*COS(($D88+$E88*Y$7)*Deg2Rad)</f>
        <v>-43.18097365384785</v>
      </c>
      <c r="Z88" s="239">
        <f>$C88*COS(($D88+$E88*Z$7)*Deg2Rad)</f>
        <v>40.060093070933405</v>
      </c>
      <c r="AA88" s="239">
        <f>$C88*COS(($D88+$E88*AA$7)*Deg2Rad)</f>
        <v>40.060093070933405</v>
      </c>
      <c r="AB88" s="239">
        <f>$C88*COS(($D88+$E88*AB$7)*Deg2Rad)</f>
        <v>41.342361858502578</v>
      </c>
      <c r="AC88" s="239">
        <f>$C88*COS(($D88+$E88*AC$7)*Deg2Rad)</f>
        <v>4.0366386213066185</v>
      </c>
      <c r="AD88" s="239">
        <f>$C88*COS(($D88+$E88*AD$7)*Deg2Rad)</f>
        <v>27.027900493711527</v>
      </c>
      <c r="AE88" s="239">
        <f>$C88*COS(($D88+$E88*AE$7)*Deg2Rad)</f>
        <v>-43.349505286236067</v>
      </c>
      <c r="AF88" s="239">
        <f>$C88*COS(($D88+$E88*AF$7)*Deg2Rad)</f>
        <v>-31.955811336839968</v>
      </c>
      <c r="AG88" s="239">
        <f>$C88*COS(($D88+$E88*AG$7)*Deg2Rad)</f>
        <v>34.38542820155169</v>
      </c>
      <c r="AH88" s="239">
        <f>$C88*COS(($D88+$E88*AH$7)*Deg2Rad)</f>
        <v>-42.639407071142273</v>
      </c>
      <c r="AI88" s="239">
        <f>$C88*COS(($D88+$E88*AI$7)*Deg2Rad)</f>
        <v>8.4985724287333468</v>
      </c>
      <c r="AJ88" s="239">
        <f>$C88*COS(($D88+$E88*AJ$7)*Deg2Rad)</f>
        <v>-1.6331423555040794</v>
      </c>
      <c r="AK88" s="239">
        <f>$C88*COS(($D88+$E88*AK$7)*Deg2Rad)</f>
        <v>43.608007373471672</v>
      </c>
      <c r="AL88" s="239">
        <f>$C88*COS(($D88+$E88*AL$7)*Deg2Rad)</f>
        <v>-31.955811336839968</v>
      </c>
      <c r="AM88" s="239">
        <f>$C88*COS(($D88+$E88*AM$7)*Deg2Rad)</f>
        <v>-43.349505286236067</v>
      </c>
      <c r="AN88" s="239">
        <f>$C88*COS(($D88+$E88*AN$7)*Deg2Rad)</f>
        <v>-43.349505286236067</v>
      </c>
      <c r="AO88" s="239">
        <f>$C88*COS(($D88+$E88*AO$7)*Deg2Rad)</f>
        <v>-25.66850652046833</v>
      </c>
      <c r="AP88" s="239">
        <f>$C88*COS(($D88+$E88*AP$7)*Deg2Rad)</f>
        <v>-43.349505286236067</v>
      </c>
      <c r="AQ88" s="239">
        <f>$C88*COS(($D88+$E88*AQ$7)*Deg2Rad)</f>
        <v>-36.225429127302945</v>
      </c>
      <c r="AR88" s="239">
        <f>$C88*COS(($D88+$E88*AR$7)*Deg2Rad)</f>
        <v>43.908079152812185</v>
      </c>
      <c r="AS88" s="239">
        <f>$C88*COS(($D88+$E88*AS$7)*Deg2Rad)</f>
        <v>6.7003008386606995</v>
      </c>
      <c r="AT88" s="239">
        <f>$C88*COS(($D88+$E88*AT$7)*Deg2Rad)</f>
        <v>-20.249175777363682</v>
      </c>
      <c r="AU88" s="239">
        <f>$C88*COS(($D88+$E88*AU$7)*Deg2Rad)</f>
        <v>-42.639407071142273</v>
      </c>
      <c r="AV88" s="239">
        <f>$C88*COS(($D88+$E88*AV$7)*Deg2Rad)</f>
        <v>-24.667590013276115</v>
      </c>
      <c r="AW88" s="239">
        <f>$C88*COS(($D88+$E88*AW$7)*Deg2Rad)</f>
        <v>5.1452528309479941</v>
      </c>
      <c r="AX88" s="239">
        <f>$C88*COS(($D88+$E88*AX$7)*Deg2Rad)</f>
        <v>5.1452528309479941</v>
      </c>
      <c r="AY88" s="239">
        <f>$C88*COS(($D88+$E88*AY$7)*Deg2Rad)</f>
        <v>5.1452528309479941</v>
      </c>
      <c r="AZ88" s="239">
        <f>$C88*COS(($D88+$E88*AZ$7)*Deg2Rad)</f>
        <v>5.1452528309479941</v>
      </c>
      <c r="BA88" s="239">
        <f>$C88*COS(($D88+$E88*BA$7)*Deg2Rad)</f>
        <v>5.1452528309479941</v>
      </c>
      <c r="BB88" s="239">
        <f>$C88*COS(($D88+$E88*BB$7)*Deg2Rad)</f>
        <v>5.1452528309479941</v>
      </c>
      <c r="BC88" s="239">
        <f>$C88*COS(($D88+$E88*BC$7)*Deg2Rad)</f>
        <v>5.1452528309479941</v>
      </c>
      <c r="BD88" s="239">
        <f>$C88*COS(($D88+$E88*BD$7)*Deg2Rad)</f>
        <v>5.1452528309479941</v>
      </c>
      <c r="BE88" s="239">
        <f>$C88*COS(($D88+$E88*BE$7)*Deg2Rad)</f>
        <v>5.1452528309479941</v>
      </c>
      <c r="BF88" s="239">
        <f>$C88*COS(($D88+$E88*BF$7)*Deg2Rad)</f>
        <v>5.1452528309479941</v>
      </c>
      <c r="BG88" s="239">
        <f>$C88*COS(($D88+$E88*BG$7)*Deg2Rad)</f>
        <v>5.1452528309479941</v>
      </c>
      <c r="BH88" s="239">
        <f>$C88*COS(($D88+$E88*BH$7)*Deg2Rad)</f>
        <v>5.1452528309479941</v>
      </c>
      <c r="BI88" s="239">
        <f>$C88*COS(($D88+$E88*BI$7)*Deg2Rad)</f>
        <v>5.1452528309479941</v>
      </c>
      <c r="BJ88" s="239">
        <f>$C88*COS(($D88+$E88*BJ$7)*Deg2Rad)</f>
        <v>5.1452528309479941</v>
      </c>
      <c r="BK88" s="239">
        <f>$C88*COS(($D88+$E88*BK$7)*Deg2Rad)</f>
        <v>5.1452528309479941</v>
      </c>
      <c r="BL88" s="239">
        <f>$C88*COS(($D88+$E88*BL$7)*Deg2Rad)</f>
        <v>5.1452528309479941</v>
      </c>
      <c r="BM88" s="239">
        <f>$C88*COS(($D88+$E88*BM$7)*Deg2Rad)</f>
        <v>-31.955811336839968</v>
      </c>
    </row>
    <row r="89" spans="3:65" x14ac:dyDescent="0.25">
      <c r="C89">
        <v>29</v>
      </c>
      <c r="D89">
        <v>60.93</v>
      </c>
      <c r="E89">
        <v>4443.4170000000004</v>
      </c>
      <c r="J89" s="61" t="s">
        <v>740</v>
      </c>
      <c r="K89" s="239">
        <f>$C89*COS(($D89+$E89*K$7)*Deg2Rad)</f>
        <v>-26.33970612874958</v>
      </c>
      <c r="L89" s="239">
        <f>$C89*COS(($D89+$E89*L$7)*Deg2Rad)</f>
        <v>27.668005528503688</v>
      </c>
      <c r="M89" s="239">
        <f>$C89*COS(($D89+$E89*M$7)*Deg2Rad)</f>
        <v>-28.959856666904987</v>
      </c>
      <c r="N89" s="239">
        <f>$C89*COS(($D89+$E89*N$7)*Deg2Rad)</f>
        <v>-1.6161760415528212</v>
      </c>
      <c r="O89" s="239">
        <f>$C89*COS(($D89+$E89*O$7)*Deg2Rad)</f>
        <v>19.116628430601381</v>
      </c>
      <c r="P89" s="239">
        <f>$C89*COS(($D89+$E89*P$7)*Deg2Rad)</f>
        <v>-16.39941784654275</v>
      </c>
      <c r="Q89" s="239">
        <f>$C89*COS(($D89+$E89*Q$7)*Deg2Rad)</f>
        <v>-16.39941784654275</v>
      </c>
      <c r="R89" s="239">
        <f>$C89*COS(($D89+$E89*R$7)*Deg2Rad)</f>
        <v>5.0339907170914326</v>
      </c>
      <c r="S89" s="239">
        <f>$C89*COS(($D89+$E89*S$7)*Deg2Rad)</f>
        <v>5.0339907170914326</v>
      </c>
      <c r="T89" s="239">
        <f>$C89*COS(($D89+$E89*T$7)*Deg2Rad)</f>
        <v>25.083045333567252</v>
      </c>
      <c r="U89" s="239">
        <f>$C89*COS(($D89+$E89*U$7)*Deg2Rad)</f>
        <v>22.188400018942211</v>
      </c>
      <c r="V89" s="239">
        <f>$C89*COS(($D89+$E89*V$7)*Deg2Rad)</f>
        <v>22.188400018942211</v>
      </c>
      <c r="W89" s="239">
        <f>$C89*COS(($D89+$E89*W$7)*Deg2Rad)</f>
        <v>-6.3334489097112847</v>
      </c>
      <c r="X89" s="239">
        <f>$C89*COS(($D89+$E89*X$7)*Deg2Rad)</f>
        <v>4.3122696825860922</v>
      </c>
      <c r="Y89" s="239">
        <f>$C89*COS(($D89+$E89*Y$7)*Deg2Rad)</f>
        <v>-16.997301464888757</v>
      </c>
      <c r="Z89" s="239">
        <f>$C89*COS(($D89+$E89*Z$7)*Deg2Rad)</f>
        <v>28.813339934716982</v>
      </c>
      <c r="AA89" s="239">
        <f>$C89*COS(($D89+$E89*AA$7)*Deg2Rad)</f>
        <v>28.813339934716982</v>
      </c>
      <c r="AB89" s="239">
        <f>$C89*COS(($D89+$E89*AB$7)*Deg2Rad)</f>
        <v>18.274870930033316</v>
      </c>
      <c r="AC89" s="239">
        <f>$C89*COS(($D89+$E89*AC$7)*Deg2Rad)</f>
        <v>13.414768567806611</v>
      </c>
      <c r="AD89" s="239">
        <f>$C89*COS(($D89+$E89*AD$7)*Deg2Rad)</f>
        <v>-16.39941784654275</v>
      </c>
      <c r="AE89" s="239">
        <f>$C89*COS(($D89+$E89*AE$7)*Deg2Rad)</f>
        <v>-3.900230260541552</v>
      </c>
      <c r="AF89" s="239">
        <f>$C89*COS(($D89+$E89*AF$7)*Deg2Rad)</f>
        <v>-25.420496047602906</v>
      </c>
      <c r="AG89" s="239">
        <f>$C89*COS(($D89+$E89*AG$7)*Deg2Rad)</f>
        <v>-10.743560950217601</v>
      </c>
      <c r="AH89" s="239">
        <f>$C89*COS(($D89+$E89*AH$7)*Deg2Rad)</f>
        <v>-1.6161760415528212</v>
      </c>
      <c r="AI89" s="239">
        <f>$C89*COS(($D89+$E89*AI$7)*Deg2Rad)</f>
        <v>-25.298020267401686</v>
      </c>
      <c r="AJ89" s="239">
        <f>$C89*COS(($D89+$E89*AJ$7)*Deg2Rad)</f>
        <v>-27.922932297876262</v>
      </c>
      <c r="AK89" s="239">
        <f>$C89*COS(($D89+$E89*AK$7)*Deg2Rad)</f>
        <v>5.0339907170914326</v>
      </c>
      <c r="AL89" s="239">
        <f>$C89*COS(($D89+$E89*AL$7)*Deg2Rad)</f>
        <v>-25.420496047602906</v>
      </c>
      <c r="AM89" s="239">
        <f>$C89*COS(($D89+$E89*AM$7)*Deg2Rad)</f>
        <v>-3.900230260541552</v>
      </c>
      <c r="AN89" s="239">
        <f>$C89*COS(($D89+$E89*AN$7)*Deg2Rad)</f>
        <v>-3.900230260541552</v>
      </c>
      <c r="AO89" s="239">
        <f>$C89*COS(($D89+$E89*AO$7)*Deg2Rad)</f>
        <v>17.332763915122342</v>
      </c>
      <c r="AP89" s="239">
        <f>$C89*COS(($D89+$E89*AP$7)*Deg2Rad)</f>
        <v>-3.900230260541552</v>
      </c>
      <c r="AQ89" s="239">
        <f>$C89*COS(($D89+$E89*AQ$7)*Deg2Rad)</f>
        <v>-22.902816586994096</v>
      </c>
      <c r="AR89" s="239">
        <f>$C89*COS(($D89+$E89*AR$7)*Deg2Rad)</f>
        <v>8.1650893013960868</v>
      </c>
      <c r="AS89" s="239">
        <f>$C89*COS(($D89+$E89*AS$7)*Deg2Rad)</f>
        <v>28.653745142215438</v>
      </c>
      <c r="AT89" s="239">
        <f>$C89*COS(($D89+$E89*AT$7)*Deg2Rad)</f>
        <v>12.607868745875562</v>
      </c>
      <c r="AU89" s="239">
        <f>$C89*COS(($D89+$E89*AU$7)*Deg2Rad)</f>
        <v>-1.6161760415528212</v>
      </c>
      <c r="AV89" s="239">
        <f>$C89*COS(($D89+$E89*AV$7)*Deg2Rad)</f>
        <v>-28.450436638042081</v>
      </c>
      <c r="AW89" s="239">
        <f>$C89*COS(($D89+$E89*AW$7)*Deg2Rad)</f>
        <v>-26.33970612874958</v>
      </c>
      <c r="AX89" s="239">
        <f>$C89*COS(($D89+$E89*AX$7)*Deg2Rad)</f>
        <v>-26.33970612874958</v>
      </c>
      <c r="AY89" s="239">
        <f>$C89*COS(($D89+$E89*AY$7)*Deg2Rad)</f>
        <v>-26.33970612874958</v>
      </c>
      <c r="AZ89" s="239">
        <f>$C89*COS(($D89+$E89*AZ$7)*Deg2Rad)</f>
        <v>-26.33970612874958</v>
      </c>
      <c r="BA89" s="239">
        <f>$C89*COS(($D89+$E89*BA$7)*Deg2Rad)</f>
        <v>-26.33970612874958</v>
      </c>
      <c r="BB89" s="239">
        <f>$C89*COS(($D89+$E89*BB$7)*Deg2Rad)</f>
        <v>-26.33970612874958</v>
      </c>
      <c r="BC89" s="239">
        <f>$C89*COS(($D89+$E89*BC$7)*Deg2Rad)</f>
        <v>-26.33970612874958</v>
      </c>
      <c r="BD89" s="239">
        <f>$C89*COS(($D89+$E89*BD$7)*Deg2Rad)</f>
        <v>-26.33970612874958</v>
      </c>
      <c r="BE89" s="239">
        <f>$C89*COS(($D89+$E89*BE$7)*Deg2Rad)</f>
        <v>-26.33970612874958</v>
      </c>
      <c r="BF89" s="239">
        <f>$C89*COS(($D89+$E89*BF$7)*Deg2Rad)</f>
        <v>-26.33970612874958</v>
      </c>
      <c r="BG89" s="239">
        <f>$C89*COS(($D89+$E89*BG$7)*Deg2Rad)</f>
        <v>-26.33970612874958</v>
      </c>
      <c r="BH89" s="239">
        <f>$C89*COS(($D89+$E89*BH$7)*Deg2Rad)</f>
        <v>-26.33970612874958</v>
      </c>
      <c r="BI89" s="239">
        <f>$C89*COS(($D89+$E89*BI$7)*Deg2Rad)</f>
        <v>-26.33970612874958</v>
      </c>
      <c r="BJ89" s="239">
        <f>$C89*COS(($D89+$E89*BJ$7)*Deg2Rad)</f>
        <v>-26.33970612874958</v>
      </c>
      <c r="BK89" s="239">
        <f>$C89*COS(($D89+$E89*BK$7)*Deg2Rad)</f>
        <v>-26.33970612874958</v>
      </c>
      <c r="BL89" s="239">
        <f>$C89*COS(($D89+$E89*BL$7)*Deg2Rad)</f>
        <v>-26.33970612874958</v>
      </c>
      <c r="BM89" s="239">
        <f>$C89*COS(($D89+$E89*BM$7)*Deg2Rad)</f>
        <v>-25.420496047602906</v>
      </c>
    </row>
    <row r="90" spans="3:65" x14ac:dyDescent="0.25">
      <c r="C90">
        <v>18</v>
      </c>
      <c r="D90">
        <v>155.12</v>
      </c>
      <c r="E90">
        <v>67555.327999999994</v>
      </c>
      <c r="J90" s="61" t="s">
        <v>740</v>
      </c>
      <c r="K90" s="239">
        <f>$C90*COS(($D90+$E90*K$7)*Deg2Rad)</f>
        <v>-17.9366822673713</v>
      </c>
      <c r="L90" s="239">
        <f>$C90*COS(($D90+$E90*L$7)*Deg2Rad)</f>
        <v>14.280300080313909</v>
      </c>
      <c r="M90" s="239">
        <f>$C90*COS(($D90+$E90*M$7)*Deg2Rad)</f>
        <v>-8.3433784401198405</v>
      </c>
      <c r="N90" s="239">
        <f>$C90*COS(($D90+$E90*N$7)*Deg2Rad)</f>
        <v>4.8575337463599952</v>
      </c>
      <c r="O90" s="239">
        <f>$C90*COS(($D90+$E90*O$7)*Deg2Rad)</f>
        <v>15.606896659807028</v>
      </c>
      <c r="P90" s="239">
        <f>$C90*COS(($D90+$E90*P$7)*Deg2Rad)</f>
        <v>-14.49841711079986</v>
      </c>
      <c r="Q90" s="239">
        <f>$C90*COS(($D90+$E90*Q$7)*Deg2Rad)</f>
        <v>-14.49841711079986</v>
      </c>
      <c r="R90" s="239">
        <f>$C90*COS(($D90+$E90*R$7)*Deg2Rad)</f>
        <v>-2.8759853554810419</v>
      </c>
      <c r="S90" s="239">
        <f>$C90*COS(($D90+$E90*S$7)*Deg2Rad)</f>
        <v>-2.8759853554810419</v>
      </c>
      <c r="T90" s="239">
        <f>$C90*COS(($D90+$E90*T$7)*Deg2Rad)</f>
        <v>11.129713768440745</v>
      </c>
      <c r="U90" s="239">
        <f>$C90*COS(($D90+$E90*U$7)*Deg2Rad)</f>
        <v>6.0725833473962458</v>
      </c>
      <c r="V90" s="239">
        <f>$C90*COS(($D90+$E90*V$7)*Deg2Rad)</f>
        <v>6.0725833473962458</v>
      </c>
      <c r="W90" s="239">
        <f>$C90*COS(($D90+$E90*W$7)*Deg2Rad)</f>
        <v>-16.229471966230747</v>
      </c>
      <c r="X90" s="239">
        <f>$C90*COS(($D90+$E90*X$7)*Deg2Rad)</f>
        <v>17.964443593511088</v>
      </c>
      <c r="Y90" s="239">
        <f>$C90*COS(($D90+$E90*Y$7)*Deg2Rad)</f>
        <v>12.029739511483012</v>
      </c>
      <c r="Z90" s="239">
        <f>$C90*COS(($D90+$E90*Z$7)*Deg2Rad)</f>
        <v>-5.7272139969054194</v>
      </c>
      <c r="AA90" s="239">
        <f>$C90*COS(($D90+$E90*AA$7)*Deg2Rad)</f>
        <v>-5.7272139969054194</v>
      </c>
      <c r="AB90" s="239">
        <f>$C90*COS(($D90+$E90*AB$7)*Deg2Rad)</f>
        <v>-16.04008924789434</v>
      </c>
      <c r="AC90" s="239">
        <f>$C90*COS(($D90+$E90*AC$7)*Deg2Rad)</f>
        <v>0.3088269878767258</v>
      </c>
      <c r="AD90" s="239">
        <f>$C90*COS(($D90+$E90*AD$7)*Deg2Rad)</f>
        <v>-14.49841711079986</v>
      </c>
      <c r="AE90" s="239">
        <f>$C90*COS(($D90+$E90*AE$7)*Deg2Rad)</f>
        <v>3.5418161309185234</v>
      </c>
      <c r="AF90" s="239">
        <f>$C90*COS(($D90+$E90*AF$7)*Deg2Rad)</f>
        <v>-11.981098371096559</v>
      </c>
      <c r="AG90" s="239">
        <f>$C90*COS(($D90+$E90*AG$7)*Deg2Rad)</f>
        <v>-11.413308135794791</v>
      </c>
      <c r="AH90" s="239">
        <f>$C90*COS(($D90+$E90*AH$7)*Deg2Rad)</f>
        <v>4.8575337463599952</v>
      </c>
      <c r="AI90" s="239">
        <f>$C90*COS(($D90+$E90*AI$7)*Deg2Rad)</f>
        <v>-17.772693776580773</v>
      </c>
      <c r="AJ90" s="239">
        <f>$C90*COS(($D90+$E90*AJ$7)*Deg2Rad)</f>
        <v>-17.96024170867949</v>
      </c>
      <c r="AK90" s="239">
        <f>$C90*COS(($D90+$E90*AK$7)*Deg2Rad)</f>
        <v>-2.8759853554810419</v>
      </c>
      <c r="AL90" s="239">
        <f>$C90*COS(($D90+$E90*AL$7)*Deg2Rad)</f>
        <v>-11.981098371096559</v>
      </c>
      <c r="AM90" s="239">
        <f>$C90*COS(($D90+$E90*AM$7)*Deg2Rad)</f>
        <v>3.5418161309185234</v>
      </c>
      <c r="AN90" s="239">
        <f>$C90*COS(($D90+$E90*AN$7)*Deg2Rad)</f>
        <v>3.5418161309185234</v>
      </c>
      <c r="AO90" s="239">
        <f>$C90*COS(($D90+$E90*AO$7)*Deg2Rad)</f>
        <v>14.88912515183705</v>
      </c>
      <c r="AP90" s="239">
        <f>$C90*COS(($D90+$E90*AP$7)*Deg2Rad)</f>
        <v>3.5418161309185234</v>
      </c>
      <c r="AQ90" s="239">
        <f>$C90*COS(($D90+$E90*AQ$7)*Deg2Rad)</f>
        <v>-9.8333849731273144</v>
      </c>
      <c r="AR90" s="239">
        <f>$C90*COS(($D90+$E90*AR$7)*Deg2Rad)</f>
        <v>-2.3971887085653307</v>
      </c>
      <c r="AS90" s="239">
        <f>$C90*COS(($D90+$E90*AS$7)*Deg2Rad)</f>
        <v>17.711558892388094</v>
      </c>
      <c r="AT90" s="239">
        <f>$C90*COS(($D90+$E90*AT$7)*Deg2Rad)</f>
        <v>17.878278090863883</v>
      </c>
      <c r="AU90" s="239">
        <f>$C90*COS(($D90+$E90*AU$7)*Deg2Rad)</f>
        <v>4.8575337463599952</v>
      </c>
      <c r="AV90" s="239">
        <f>$C90*COS(($D90+$E90*AV$7)*Deg2Rad)</f>
        <v>-8.0932276070072575</v>
      </c>
      <c r="AW90" s="239">
        <f>$C90*COS(($D90+$E90*AW$7)*Deg2Rad)</f>
        <v>-17.9366822673713</v>
      </c>
      <c r="AX90" s="239">
        <f>$C90*COS(($D90+$E90*AX$7)*Deg2Rad)</f>
        <v>-17.9366822673713</v>
      </c>
      <c r="AY90" s="239">
        <f>$C90*COS(($D90+$E90*AY$7)*Deg2Rad)</f>
        <v>-17.9366822673713</v>
      </c>
      <c r="AZ90" s="239">
        <f>$C90*COS(($D90+$E90*AZ$7)*Deg2Rad)</f>
        <v>-17.9366822673713</v>
      </c>
      <c r="BA90" s="239">
        <f>$C90*COS(($D90+$E90*BA$7)*Deg2Rad)</f>
        <v>-17.9366822673713</v>
      </c>
      <c r="BB90" s="239">
        <f>$C90*COS(($D90+$E90*BB$7)*Deg2Rad)</f>
        <v>-17.9366822673713</v>
      </c>
      <c r="BC90" s="239">
        <f>$C90*COS(($D90+$E90*BC$7)*Deg2Rad)</f>
        <v>-17.9366822673713</v>
      </c>
      <c r="BD90" s="239">
        <f>$C90*COS(($D90+$E90*BD$7)*Deg2Rad)</f>
        <v>-17.9366822673713</v>
      </c>
      <c r="BE90" s="239">
        <f>$C90*COS(($D90+$E90*BE$7)*Deg2Rad)</f>
        <v>-17.9366822673713</v>
      </c>
      <c r="BF90" s="239">
        <f>$C90*COS(($D90+$E90*BF$7)*Deg2Rad)</f>
        <v>-17.9366822673713</v>
      </c>
      <c r="BG90" s="239">
        <f>$C90*COS(($D90+$E90*BG$7)*Deg2Rad)</f>
        <v>-17.9366822673713</v>
      </c>
      <c r="BH90" s="239">
        <f>$C90*COS(($D90+$E90*BH$7)*Deg2Rad)</f>
        <v>-17.9366822673713</v>
      </c>
      <c r="BI90" s="239">
        <f>$C90*COS(($D90+$E90*BI$7)*Deg2Rad)</f>
        <v>-17.9366822673713</v>
      </c>
      <c r="BJ90" s="239">
        <f>$C90*COS(($D90+$E90*BJ$7)*Deg2Rad)</f>
        <v>-17.9366822673713</v>
      </c>
      <c r="BK90" s="239">
        <f>$C90*COS(($D90+$E90*BK$7)*Deg2Rad)</f>
        <v>-17.9366822673713</v>
      </c>
      <c r="BL90" s="239">
        <f>$C90*COS(($D90+$E90*BL$7)*Deg2Rad)</f>
        <v>-17.9366822673713</v>
      </c>
      <c r="BM90" s="239">
        <f>$C90*COS(($D90+$E90*BM$7)*Deg2Rad)</f>
        <v>-11.981098371096559</v>
      </c>
    </row>
    <row r="91" spans="3:65" x14ac:dyDescent="0.25">
      <c r="C91">
        <v>17</v>
      </c>
      <c r="D91">
        <v>288.79000000000002</v>
      </c>
      <c r="E91">
        <v>4562.4520000000002</v>
      </c>
      <c r="J91" s="61" t="s">
        <v>740</v>
      </c>
      <c r="K91" s="239">
        <f>$C91*COS(($D91+$E91*K$7)*Deg2Rad)</f>
        <v>14.978616348212139</v>
      </c>
      <c r="L91" s="239">
        <f>$C91*COS(($D91+$E91*L$7)*Deg2Rad)</f>
        <v>-15.985670177441225</v>
      </c>
      <c r="M91" s="239">
        <f>$C91*COS(($D91+$E91*M$7)*Deg2Rad)</f>
        <v>-11.491961642191729</v>
      </c>
      <c r="N91" s="239">
        <f>$C91*COS(($D91+$E91*N$7)*Deg2Rad)</f>
        <v>13.381392120322941</v>
      </c>
      <c r="O91" s="239">
        <f>$C91*COS(($D91+$E91*O$7)*Deg2Rad)</f>
        <v>1.8641800327562552</v>
      </c>
      <c r="P91" s="239">
        <f>$C91*COS(($D91+$E91*P$7)*Deg2Rad)</f>
        <v>0.35207327756230328</v>
      </c>
      <c r="Q91" s="239">
        <f>$C91*COS(($D91+$E91*Q$7)*Deg2Rad)</f>
        <v>0.35207327756230328</v>
      </c>
      <c r="R91" s="239">
        <f>$C91*COS(($D91+$E91*R$7)*Deg2Rad)</f>
        <v>-11.902082084770543</v>
      </c>
      <c r="S91" s="239">
        <f>$C91*COS(($D91+$E91*S$7)*Deg2Rad)</f>
        <v>-11.902082084770543</v>
      </c>
      <c r="T91" s="239">
        <f>$C91*COS(($D91+$E91*T$7)*Deg2Rad)</f>
        <v>3.0784677255969242</v>
      </c>
      <c r="U91" s="239">
        <f>$C91*COS(($D91+$E91*U$7)*Deg2Rad)</f>
        <v>5.1085371792795513</v>
      </c>
      <c r="V91" s="239">
        <f>$C91*COS(($D91+$E91*V$7)*Deg2Rad)</f>
        <v>5.1085371792795513</v>
      </c>
      <c r="W91" s="239">
        <f>$C91*COS(($D91+$E91*W$7)*Deg2Rad)</f>
        <v>-16.991954634606191</v>
      </c>
      <c r="X91" s="239">
        <f>$C91*COS(($D91+$E91*X$7)*Deg2Rad)</f>
        <v>9.2870248817098524</v>
      </c>
      <c r="Y91" s="239">
        <f>$C91*COS(($D91+$E91*Y$7)*Deg2Rad)</f>
        <v>16.672586564923964</v>
      </c>
      <c r="Z91" s="239">
        <f>$C91*COS(($D91+$E91*Z$7)*Deg2Rad)</f>
        <v>-5.4657656934553245</v>
      </c>
      <c r="AA91" s="239">
        <f>$C91*COS(($D91+$E91*AA$7)*Deg2Rad)</f>
        <v>-5.4657656934553245</v>
      </c>
      <c r="AB91" s="239">
        <f>$C91*COS(($D91+$E91*AB$7)*Deg2Rad)</f>
        <v>-15.328352234001986</v>
      </c>
      <c r="AC91" s="239">
        <f>$C91*COS(($D91+$E91*AC$7)*Deg2Rad)</f>
        <v>-2.0196683394438169</v>
      </c>
      <c r="AD91" s="239">
        <f>$C91*COS(($D91+$E91*AD$7)*Deg2Rad)</f>
        <v>0.35207327756230328</v>
      </c>
      <c r="AE91" s="239">
        <f>$C91*COS(($D91+$E91*AE$7)*Deg2Rad)</f>
        <v>12.419025656295366</v>
      </c>
      <c r="AF91" s="239">
        <f>$C91*COS(($D91+$E91*AF$7)*Deg2Rad)</f>
        <v>16.857571046685692</v>
      </c>
      <c r="AG91" s="239">
        <f>$C91*COS(($D91+$E91*AG$7)*Deg2Rad)</f>
        <v>-16.707392543123515</v>
      </c>
      <c r="AH91" s="239">
        <f>$C91*COS(($D91+$E91*AH$7)*Deg2Rad)</f>
        <v>13.381392120322941</v>
      </c>
      <c r="AI91" s="239">
        <f>$C91*COS(($D91+$E91*AI$7)*Deg2Rad)</f>
        <v>15.620963302358279</v>
      </c>
      <c r="AJ91" s="239">
        <f>$C91*COS(($D91+$E91*AJ$7)*Deg2Rad)</f>
        <v>13.359272326839511</v>
      </c>
      <c r="AK91" s="239">
        <f>$C91*COS(($D91+$E91*AK$7)*Deg2Rad)</f>
        <v>-11.902082084770543</v>
      </c>
      <c r="AL91" s="239">
        <f>$C91*COS(($D91+$E91*AL$7)*Deg2Rad)</f>
        <v>16.857571046685692</v>
      </c>
      <c r="AM91" s="239">
        <f>$C91*COS(($D91+$E91*AM$7)*Deg2Rad)</f>
        <v>12.419025656295366</v>
      </c>
      <c r="AN91" s="239">
        <f>$C91*COS(($D91+$E91*AN$7)*Deg2Rad)</f>
        <v>12.419025656295366</v>
      </c>
      <c r="AO91" s="239">
        <f>$C91*COS(($D91+$E91*AO$7)*Deg2Rad)</f>
        <v>0.387879387056839</v>
      </c>
      <c r="AP91" s="239">
        <f>$C91*COS(($D91+$E91*AP$7)*Deg2Rad)</f>
        <v>12.419025656295366</v>
      </c>
      <c r="AQ91" s="239">
        <f>$C91*COS(($D91+$E91*AQ$7)*Deg2Rad)</f>
        <v>16.983107475300336</v>
      </c>
      <c r="AR91" s="239">
        <f>$C91*COS(($D91+$E91*AR$7)*Deg2Rad)</f>
        <v>8.0956351798296353</v>
      </c>
      <c r="AS91" s="239">
        <f>$C91*COS(($D91+$E91*AS$7)*Deg2Rad)</f>
        <v>-11.876483270154649</v>
      </c>
      <c r="AT91" s="239">
        <f>$C91*COS(($D91+$E91*AT$7)*Deg2Rad)</f>
        <v>-0.79719576632772593</v>
      </c>
      <c r="AU91" s="239">
        <f>$C91*COS(($D91+$E91*AU$7)*Deg2Rad)</f>
        <v>13.381392120322941</v>
      </c>
      <c r="AV91" s="239">
        <f>$C91*COS(($D91+$E91*AV$7)*Deg2Rad)</f>
        <v>-15.929936274920101</v>
      </c>
      <c r="AW91" s="239">
        <f>$C91*COS(($D91+$E91*AW$7)*Deg2Rad)</f>
        <v>14.978616348212139</v>
      </c>
      <c r="AX91" s="239">
        <f>$C91*COS(($D91+$E91*AX$7)*Deg2Rad)</f>
        <v>14.978616348212139</v>
      </c>
      <c r="AY91" s="239">
        <f>$C91*COS(($D91+$E91*AY$7)*Deg2Rad)</f>
        <v>14.978616348212139</v>
      </c>
      <c r="AZ91" s="239">
        <f>$C91*COS(($D91+$E91*AZ$7)*Deg2Rad)</f>
        <v>14.978616348212139</v>
      </c>
      <c r="BA91" s="239">
        <f>$C91*COS(($D91+$E91*BA$7)*Deg2Rad)</f>
        <v>14.978616348212139</v>
      </c>
      <c r="BB91" s="239">
        <f>$C91*COS(($D91+$E91*BB$7)*Deg2Rad)</f>
        <v>14.978616348212139</v>
      </c>
      <c r="BC91" s="239">
        <f>$C91*COS(($D91+$E91*BC$7)*Deg2Rad)</f>
        <v>14.978616348212139</v>
      </c>
      <c r="BD91" s="239">
        <f>$C91*COS(($D91+$E91*BD$7)*Deg2Rad)</f>
        <v>14.978616348212139</v>
      </c>
      <c r="BE91" s="239">
        <f>$C91*COS(($D91+$E91*BE$7)*Deg2Rad)</f>
        <v>14.978616348212139</v>
      </c>
      <c r="BF91" s="239">
        <f>$C91*COS(($D91+$E91*BF$7)*Deg2Rad)</f>
        <v>14.978616348212139</v>
      </c>
      <c r="BG91" s="239">
        <f>$C91*COS(($D91+$E91*BG$7)*Deg2Rad)</f>
        <v>14.978616348212139</v>
      </c>
      <c r="BH91" s="239">
        <f>$C91*COS(($D91+$E91*BH$7)*Deg2Rad)</f>
        <v>14.978616348212139</v>
      </c>
      <c r="BI91" s="239">
        <f>$C91*COS(($D91+$E91*BI$7)*Deg2Rad)</f>
        <v>14.978616348212139</v>
      </c>
      <c r="BJ91" s="239">
        <f>$C91*COS(($D91+$E91*BJ$7)*Deg2Rad)</f>
        <v>14.978616348212139</v>
      </c>
      <c r="BK91" s="239">
        <f>$C91*COS(($D91+$E91*BK$7)*Deg2Rad)</f>
        <v>14.978616348212139</v>
      </c>
      <c r="BL91" s="239">
        <f>$C91*COS(($D91+$E91*BL$7)*Deg2Rad)</f>
        <v>14.978616348212139</v>
      </c>
      <c r="BM91" s="239">
        <f>$C91*COS(($D91+$E91*BM$7)*Deg2Rad)</f>
        <v>16.857571046685692</v>
      </c>
    </row>
    <row r="92" spans="3:65" x14ac:dyDescent="0.25">
      <c r="C92">
        <v>16</v>
      </c>
      <c r="D92">
        <v>198.04</v>
      </c>
      <c r="E92">
        <v>62894.029000000002</v>
      </c>
      <c r="J92" s="61" t="s">
        <v>740</v>
      </c>
      <c r="K92" s="239">
        <f>$C92*COS(($D92+$E92*K$7)*Deg2Rad)</f>
        <v>-14.561792703976</v>
      </c>
      <c r="L92" s="239">
        <f>$C92*COS(($D92+$E92*L$7)*Deg2Rad)</f>
        <v>-5.2386011047941299</v>
      </c>
      <c r="M92" s="239">
        <f>$C92*COS(($D92+$E92*M$7)*Deg2Rad)</f>
        <v>-15.547844138037121</v>
      </c>
      <c r="N92" s="239">
        <f>$C92*COS(($D92+$E92*N$7)*Deg2Rad)</f>
        <v>6.6932949872049052</v>
      </c>
      <c r="O92" s="239">
        <f>$C92*COS(($D92+$E92*O$7)*Deg2Rad)</f>
        <v>14.404770633017366</v>
      </c>
      <c r="P92" s="239">
        <f>$C92*COS(($D92+$E92*P$7)*Deg2Rad)</f>
        <v>12.489643392399644</v>
      </c>
      <c r="Q92" s="239">
        <f>$C92*COS(($D92+$E92*Q$7)*Deg2Rad)</f>
        <v>12.489643392399644</v>
      </c>
      <c r="R92" s="239">
        <f>$C92*COS(($D92+$E92*R$7)*Deg2Rad)</f>
        <v>9.764700340254528</v>
      </c>
      <c r="S92" s="239">
        <f>$C92*COS(($D92+$E92*S$7)*Deg2Rad)</f>
        <v>9.764700340254528</v>
      </c>
      <c r="T92" s="239">
        <f>$C92*COS(($D92+$E92*T$7)*Deg2Rad)</f>
        <v>11.875963836673867</v>
      </c>
      <c r="U92" s="239">
        <f>$C92*COS(($D92+$E92*U$7)*Deg2Rad)</f>
        <v>15.95819226571483</v>
      </c>
      <c r="V92" s="239">
        <f>$C92*COS(($D92+$E92*V$7)*Deg2Rad)</f>
        <v>15.95819226571483</v>
      </c>
      <c r="W92" s="239">
        <f>$C92*COS(($D92+$E92*W$7)*Deg2Rad)</f>
        <v>15.579234176059161</v>
      </c>
      <c r="X92" s="239">
        <f>$C92*COS(($D92+$E92*X$7)*Deg2Rad)</f>
        <v>12.736791970086005</v>
      </c>
      <c r="Y92" s="239">
        <f>$C92*COS(($D92+$E92*Y$7)*Deg2Rad)</f>
        <v>-9.9204493074083757</v>
      </c>
      <c r="Z92" s="239">
        <f>$C92*COS(($D92+$E92*Z$7)*Deg2Rad)</f>
        <v>1.0177833782535544</v>
      </c>
      <c r="AA92" s="239">
        <f>$C92*COS(($D92+$E92*AA$7)*Deg2Rad)</f>
        <v>1.0177833782535544</v>
      </c>
      <c r="AB92" s="239">
        <f>$C92*COS(($D92+$E92*AB$7)*Deg2Rad)</f>
        <v>15.945736024870616</v>
      </c>
      <c r="AC92" s="239">
        <f>$C92*COS(($D92+$E92*AC$7)*Deg2Rad)</f>
        <v>7.9074656761847653</v>
      </c>
      <c r="AD92" s="239">
        <f>$C92*COS(($D92+$E92*AD$7)*Deg2Rad)</f>
        <v>12.489643392399644</v>
      </c>
      <c r="AE92" s="239">
        <f>$C92*COS(($D92+$E92*AE$7)*Deg2Rad)</f>
        <v>8.7883117832251756</v>
      </c>
      <c r="AF92" s="239">
        <f>$C92*COS(($D92+$E92*AF$7)*Deg2Rad)</f>
        <v>-10.408394271393533</v>
      </c>
      <c r="AG92" s="239">
        <f>$C92*COS(($D92+$E92*AG$7)*Deg2Rad)</f>
        <v>-6.1235494739013285</v>
      </c>
      <c r="AH92" s="239">
        <f>$C92*COS(($D92+$E92*AH$7)*Deg2Rad)</f>
        <v>6.6932949872049052</v>
      </c>
      <c r="AI92" s="239">
        <f>$C92*COS(($D92+$E92*AI$7)*Deg2Rad)</f>
        <v>-15.3885198222948</v>
      </c>
      <c r="AJ92" s="239">
        <f>$C92*COS(($D92+$E92*AJ$7)*Deg2Rad)</f>
        <v>-11.954634803082302</v>
      </c>
      <c r="AK92" s="239">
        <f>$C92*COS(($D92+$E92*AK$7)*Deg2Rad)</f>
        <v>9.764700340254528</v>
      </c>
      <c r="AL92" s="239">
        <f>$C92*COS(($D92+$E92*AL$7)*Deg2Rad)</f>
        <v>-10.408394271393533</v>
      </c>
      <c r="AM92" s="239">
        <f>$C92*COS(($D92+$E92*AM$7)*Deg2Rad)</f>
        <v>8.7883117832251756</v>
      </c>
      <c r="AN92" s="239">
        <f>$C92*COS(($D92+$E92*AN$7)*Deg2Rad)</f>
        <v>8.7883117832251756</v>
      </c>
      <c r="AO92" s="239">
        <f>$C92*COS(($D92+$E92*AO$7)*Deg2Rad)</f>
        <v>13.203335155591967</v>
      </c>
      <c r="AP92" s="239">
        <f>$C92*COS(($D92+$E92*AP$7)*Deg2Rad)</f>
        <v>8.7883117832251756</v>
      </c>
      <c r="AQ92" s="239">
        <f>$C92*COS(($D92+$E92*AQ$7)*Deg2Rad)</f>
        <v>-13.532620649954778</v>
      </c>
      <c r="AR92" s="239">
        <f>$C92*COS(($D92+$E92*AR$7)*Deg2Rad)</f>
        <v>10.306973379967474</v>
      </c>
      <c r="AS92" s="239">
        <f>$C92*COS(($D92+$E92*AS$7)*Deg2Rad)</f>
        <v>-9.2830220793197551</v>
      </c>
      <c r="AT92" s="239">
        <f>$C92*COS(($D92+$E92*AT$7)*Deg2Rad)</f>
        <v>-14.346218259483861</v>
      </c>
      <c r="AU92" s="239">
        <f>$C92*COS(($D92+$E92*AU$7)*Deg2Rad)</f>
        <v>6.6932949872049052</v>
      </c>
      <c r="AV92" s="239">
        <f>$C92*COS(($D92+$E92*AV$7)*Deg2Rad)</f>
        <v>-15.769129977324223</v>
      </c>
      <c r="AW92" s="239">
        <f>$C92*COS(($D92+$E92*AW$7)*Deg2Rad)</f>
        <v>-14.561792703976</v>
      </c>
      <c r="AX92" s="239">
        <f>$C92*COS(($D92+$E92*AX$7)*Deg2Rad)</f>
        <v>-14.561792703976</v>
      </c>
      <c r="AY92" s="239">
        <f>$C92*COS(($D92+$E92*AY$7)*Deg2Rad)</f>
        <v>-14.561792703976</v>
      </c>
      <c r="AZ92" s="239">
        <f>$C92*COS(($D92+$E92*AZ$7)*Deg2Rad)</f>
        <v>-14.561792703976</v>
      </c>
      <c r="BA92" s="239">
        <f>$C92*COS(($D92+$E92*BA$7)*Deg2Rad)</f>
        <v>-14.561792703976</v>
      </c>
      <c r="BB92" s="239">
        <f>$C92*COS(($D92+$E92*BB$7)*Deg2Rad)</f>
        <v>-14.561792703976</v>
      </c>
      <c r="BC92" s="239">
        <f>$C92*COS(($D92+$E92*BC$7)*Deg2Rad)</f>
        <v>-14.561792703976</v>
      </c>
      <c r="BD92" s="239">
        <f>$C92*COS(($D92+$E92*BD$7)*Deg2Rad)</f>
        <v>-14.561792703976</v>
      </c>
      <c r="BE92" s="239">
        <f>$C92*COS(($D92+$E92*BE$7)*Deg2Rad)</f>
        <v>-14.561792703976</v>
      </c>
      <c r="BF92" s="239">
        <f>$C92*COS(($D92+$E92*BF$7)*Deg2Rad)</f>
        <v>-14.561792703976</v>
      </c>
      <c r="BG92" s="239">
        <f>$C92*COS(($D92+$E92*BG$7)*Deg2Rad)</f>
        <v>-14.561792703976</v>
      </c>
      <c r="BH92" s="239">
        <f>$C92*COS(($D92+$E92*BH$7)*Deg2Rad)</f>
        <v>-14.561792703976</v>
      </c>
      <c r="BI92" s="239">
        <f>$C92*COS(($D92+$E92*BI$7)*Deg2Rad)</f>
        <v>-14.561792703976</v>
      </c>
      <c r="BJ92" s="239">
        <f>$C92*COS(($D92+$E92*BJ$7)*Deg2Rad)</f>
        <v>-14.561792703976</v>
      </c>
      <c r="BK92" s="239">
        <f>$C92*COS(($D92+$E92*BK$7)*Deg2Rad)</f>
        <v>-14.561792703976</v>
      </c>
      <c r="BL92" s="239">
        <f>$C92*COS(($D92+$E92*BL$7)*Deg2Rad)</f>
        <v>-14.561792703976</v>
      </c>
      <c r="BM92" s="239">
        <f>$C92*COS(($D92+$E92*BM$7)*Deg2Rad)</f>
        <v>-10.408394271393533</v>
      </c>
    </row>
    <row r="93" spans="3:65" x14ac:dyDescent="0.25">
      <c r="C93">
        <v>14</v>
      </c>
      <c r="D93">
        <v>199.76</v>
      </c>
      <c r="E93">
        <v>31436.920999999998</v>
      </c>
      <c r="J93" s="61" t="s">
        <v>740</v>
      </c>
      <c r="K93" s="239">
        <f>$C93*COS(($D93+$E93*K$7)*Deg2Rad)</f>
        <v>13.9890855426321</v>
      </c>
      <c r="L93" s="239">
        <f>$C93*COS(($D93+$E93*L$7)*Deg2Rad)</f>
        <v>-8.914346156457162</v>
      </c>
      <c r="M93" s="239">
        <f>$C93*COS(($D93+$E93*M$7)*Deg2Rad)</f>
        <v>-13.929593470544082</v>
      </c>
      <c r="N93" s="239">
        <f>$C93*COS(($D93+$E93*N$7)*Deg2Rad)</f>
        <v>5.2373919562284987</v>
      </c>
      <c r="O93" s="239">
        <f>$C93*COS(($D93+$E93*O$7)*Deg2Rad)</f>
        <v>-5.6203316371705405</v>
      </c>
      <c r="P93" s="239">
        <f>$C93*COS(($D93+$E93*P$7)*Deg2Rad)</f>
        <v>7.2776387465977663</v>
      </c>
      <c r="Q93" s="239">
        <f>$C93*COS(($D93+$E93*Q$7)*Deg2Rad)</f>
        <v>7.2776387465977663</v>
      </c>
      <c r="R93" s="239">
        <f>$C93*COS(($D93+$E93*R$7)*Deg2Rad)</f>
        <v>-3.4619458864394987</v>
      </c>
      <c r="S93" s="239">
        <f>$C93*COS(($D93+$E93*S$7)*Deg2Rad)</f>
        <v>-3.4619458864394987</v>
      </c>
      <c r="T93" s="239">
        <f>$C93*COS(($D93+$E93*T$7)*Deg2Rad)</f>
        <v>9.3311570483134023</v>
      </c>
      <c r="U93" s="239">
        <f>$C93*COS(($D93+$E93*U$7)*Deg2Rad)</f>
        <v>11.197235881320225</v>
      </c>
      <c r="V93" s="239">
        <f>$C93*COS(($D93+$E93*V$7)*Deg2Rad)</f>
        <v>11.197235881320225</v>
      </c>
      <c r="W93" s="239">
        <f>$C93*COS(($D93+$E93*W$7)*Deg2Rad)</f>
        <v>-9.9621745093321401</v>
      </c>
      <c r="X93" s="239">
        <f>$C93*COS(($D93+$E93*X$7)*Deg2Rad)</f>
        <v>-6.2083467334359614</v>
      </c>
      <c r="Y93" s="239">
        <f>$C93*COS(($D93+$E93*Y$7)*Deg2Rad)</f>
        <v>4.6301641643390186</v>
      </c>
      <c r="Z93" s="239">
        <f>$C93*COS(($D93+$E93*Z$7)*Deg2Rad)</f>
        <v>-13.999822043981791</v>
      </c>
      <c r="AA93" s="239">
        <f>$C93*COS(($D93+$E93*AA$7)*Deg2Rad)</f>
        <v>-13.999822043981791</v>
      </c>
      <c r="AB93" s="239">
        <f>$C93*COS(($D93+$E93*AB$7)*Deg2Rad)</f>
        <v>-9.7381573288022558</v>
      </c>
      <c r="AC93" s="239">
        <f>$C93*COS(($D93+$E93*AC$7)*Deg2Rad)</f>
        <v>12.368520312996935</v>
      </c>
      <c r="AD93" s="239">
        <f>$C93*COS(($D93+$E93*AD$7)*Deg2Rad)</f>
        <v>7.2776387465977663</v>
      </c>
      <c r="AE93" s="239">
        <f>$C93*COS(($D93+$E93*AE$7)*Deg2Rad)</f>
        <v>4.0622021862736064</v>
      </c>
      <c r="AF93" s="239">
        <f>$C93*COS(($D93+$E93*AF$7)*Deg2Rad)</f>
        <v>11.077491332546959</v>
      </c>
      <c r="AG93" s="239">
        <f>$C93*COS(($D93+$E93*AG$7)*Deg2Rad)</f>
        <v>-10.728630235170542</v>
      </c>
      <c r="AH93" s="239">
        <f>$C93*COS(($D93+$E93*AH$7)*Deg2Rad)</f>
        <v>5.2373919562284987</v>
      </c>
      <c r="AI93" s="239">
        <f>$C93*COS(($D93+$E93*AI$7)*Deg2Rad)</f>
        <v>13.884528849044317</v>
      </c>
      <c r="AJ93" s="239">
        <f>$C93*COS(($D93+$E93*AJ$7)*Deg2Rad)</f>
        <v>13.865782819079824</v>
      </c>
      <c r="AK93" s="239">
        <f>$C93*COS(($D93+$E93*AK$7)*Deg2Rad)</f>
        <v>-3.4619458864394987</v>
      </c>
      <c r="AL93" s="239">
        <f>$C93*COS(($D93+$E93*AL$7)*Deg2Rad)</f>
        <v>11.077491332546959</v>
      </c>
      <c r="AM93" s="239">
        <f>$C93*COS(($D93+$E93*AM$7)*Deg2Rad)</f>
        <v>4.0622021862736064</v>
      </c>
      <c r="AN93" s="239">
        <f>$C93*COS(($D93+$E93*AN$7)*Deg2Rad)</f>
        <v>4.0622021862736064</v>
      </c>
      <c r="AO93" s="239">
        <f>$C93*COS(($D93+$E93*AO$7)*Deg2Rad)</f>
        <v>-6.7381886489209268</v>
      </c>
      <c r="AP93" s="239">
        <f>$C93*COS(($D93+$E93*AP$7)*Deg2Rad)</f>
        <v>4.0622021862736064</v>
      </c>
      <c r="AQ93" s="239">
        <f>$C93*COS(($D93+$E93*AQ$7)*Deg2Rad)</f>
        <v>12.41871973972443</v>
      </c>
      <c r="AR93" s="239">
        <f>$C93*COS(($D93+$E93*AR$7)*Deg2Rad)</f>
        <v>-0.9982359652030145</v>
      </c>
      <c r="AS93" s="239">
        <f>$C93*COS(($D93+$E93*AS$7)*Deg2Rad)</f>
        <v>-13.484798247539688</v>
      </c>
      <c r="AT93" s="239">
        <f>$C93*COS(($D93+$E93*AT$7)*Deg2Rad)</f>
        <v>10.17405661140563</v>
      </c>
      <c r="AU93" s="239">
        <f>$C93*COS(($D93+$E93*AU$7)*Deg2Rad)</f>
        <v>5.2373919562284987</v>
      </c>
      <c r="AV93" s="239">
        <f>$C93*COS(($D93+$E93*AV$7)*Deg2Rad)</f>
        <v>-11.136031775955354</v>
      </c>
      <c r="AW93" s="239">
        <f>$C93*COS(($D93+$E93*AW$7)*Deg2Rad)</f>
        <v>13.9890855426321</v>
      </c>
      <c r="AX93" s="239">
        <f>$C93*COS(($D93+$E93*AX$7)*Deg2Rad)</f>
        <v>13.9890855426321</v>
      </c>
      <c r="AY93" s="239">
        <f>$C93*COS(($D93+$E93*AY$7)*Deg2Rad)</f>
        <v>13.9890855426321</v>
      </c>
      <c r="AZ93" s="239">
        <f>$C93*COS(($D93+$E93*AZ$7)*Deg2Rad)</f>
        <v>13.9890855426321</v>
      </c>
      <c r="BA93" s="239">
        <f>$C93*COS(($D93+$E93*BA$7)*Deg2Rad)</f>
        <v>13.9890855426321</v>
      </c>
      <c r="BB93" s="239">
        <f>$C93*COS(($D93+$E93*BB$7)*Deg2Rad)</f>
        <v>13.9890855426321</v>
      </c>
      <c r="BC93" s="239">
        <f>$C93*COS(($D93+$E93*BC$7)*Deg2Rad)</f>
        <v>13.9890855426321</v>
      </c>
      <c r="BD93" s="239">
        <f>$C93*COS(($D93+$E93*BD$7)*Deg2Rad)</f>
        <v>13.9890855426321</v>
      </c>
      <c r="BE93" s="239">
        <f>$C93*COS(($D93+$E93*BE$7)*Deg2Rad)</f>
        <v>13.9890855426321</v>
      </c>
      <c r="BF93" s="239">
        <f>$C93*COS(($D93+$E93*BF$7)*Deg2Rad)</f>
        <v>13.9890855426321</v>
      </c>
      <c r="BG93" s="239">
        <f>$C93*COS(($D93+$E93*BG$7)*Deg2Rad)</f>
        <v>13.9890855426321</v>
      </c>
      <c r="BH93" s="239">
        <f>$C93*COS(($D93+$E93*BH$7)*Deg2Rad)</f>
        <v>13.9890855426321</v>
      </c>
      <c r="BI93" s="239">
        <f>$C93*COS(($D93+$E93*BI$7)*Deg2Rad)</f>
        <v>13.9890855426321</v>
      </c>
      <c r="BJ93" s="239">
        <f>$C93*COS(($D93+$E93*BJ$7)*Deg2Rad)</f>
        <v>13.9890855426321</v>
      </c>
      <c r="BK93" s="239">
        <f>$C93*COS(($D93+$E93*BK$7)*Deg2Rad)</f>
        <v>13.9890855426321</v>
      </c>
      <c r="BL93" s="239">
        <f>$C93*COS(($D93+$E93*BL$7)*Deg2Rad)</f>
        <v>13.9890855426321</v>
      </c>
      <c r="BM93" s="239">
        <f>$C93*COS(($D93+$E93*BM$7)*Deg2Rad)</f>
        <v>11.077491332546959</v>
      </c>
    </row>
    <row r="94" spans="3:65" x14ac:dyDescent="0.25">
      <c r="C94">
        <v>12</v>
      </c>
      <c r="D94">
        <v>95.39</v>
      </c>
      <c r="E94">
        <v>14577.848</v>
      </c>
      <c r="J94" s="61" t="s">
        <v>740</v>
      </c>
      <c r="K94" s="239">
        <f>$C94*COS(($D94+$E94*K$7)*Deg2Rad)</f>
        <v>5.6738783066900549</v>
      </c>
      <c r="L94" s="239">
        <f>$C94*COS(($D94+$E94*L$7)*Deg2Rad)</f>
        <v>7.2375210140981352</v>
      </c>
      <c r="M94" s="239">
        <f>$C94*COS(($D94+$E94*M$7)*Deg2Rad)</f>
        <v>-11.65827242308797</v>
      </c>
      <c r="N94" s="239">
        <f>$C94*COS(($D94+$E94*N$7)*Deg2Rad)</f>
        <v>-11.184595636692531</v>
      </c>
      <c r="O94" s="239">
        <f>$C94*COS(($D94+$E94*O$7)*Deg2Rad)</f>
        <v>6.8023794879229067</v>
      </c>
      <c r="P94" s="239">
        <f>$C94*COS(($D94+$E94*P$7)*Deg2Rad)</f>
        <v>-3.3407690159534154</v>
      </c>
      <c r="Q94" s="239">
        <f>$C94*COS(($D94+$E94*Q$7)*Deg2Rad)</f>
        <v>-3.3407690159534154</v>
      </c>
      <c r="R94" s="239">
        <f>$C94*COS(($D94+$E94*R$7)*Deg2Rad)</f>
        <v>-3.7201783527951719</v>
      </c>
      <c r="S94" s="239">
        <f>$C94*COS(($D94+$E94*S$7)*Deg2Rad)</f>
        <v>-3.7201783527951719</v>
      </c>
      <c r="T94" s="239">
        <f>$C94*COS(($D94+$E94*T$7)*Deg2Rad)</f>
        <v>10.986734526174221</v>
      </c>
      <c r="U94" s="239">
        <f>$C94*COS(($D94+$E94*U$7)*Deg2Rad)</f>
        <v>-10.271625489635765</v>
      </c>
      <c r="V94" s="239">
        <f>$C94*COS(($D94+$E94*V$7)*Deg2Rad)</f>
        <v>-10.271625489635765</v>
      </c>
      <c r="W94" s="239">
        <f>$C94*COS(($D94+$E94*W$7)*Deg2Rad)</f>
        <v>-8.5473968704147349</v>
      </c>
      <c r="X94" s="239">
        <f>$C94*COS(($D94+$E94*X$7)*Deg2Rad)</f>
        <v>9.2034006771071617</v>
      </c>
      <c r="Y94" s="239">
        <f>$C94*COS(($D94+$E94*Y$7)*Deg2Rad)</f>
        <v>-3.2787001728590006</v>
      </c>
      <c r="Z94" s="239">
        <f>$C94*COS(($D94+$E94*Z$7)*Deg2Rad)</f>
        <v>1.0512101348849892</v>
      </c>
      <c r="AA94" s="239">
        <f>$C94*COS(($D94+$E94*AA$7)*Deg2Rad)</f>
        <v>1.0512101348849892</v>
      </c>
      <c r="AB94" s="239">
        <f>$C94*COS(($D94+$E94*AB$7)*Deg2Rad)</f>
        <v>-7.5924974208227587</v>
      </c>
      <c r="AC94" s="239">
        <f>$C94*COS(($D94+$E94*AC$7)*Deg2Rad)</f>
        <v>-6.4588039783843616</v>
      </c>
      <c r="AD94" s="239">
        <f>$C94*COS(($D94+$E94*AD$7)*Deg2Rad)</f>
        <v>-3.3407690159534154</v>
      </c>
      <c r="AE94" s="239">
        <f>$C94*COS(($D94+$E94*AE$7)*Deg2Rad)</f>
        <v>-5.079209147261599</v>
      </c>
      <c r="AF94" s="239">
        <f>$C94*COS(($D94+$E94*AF$7)*Deg2Rad)</f>
        <v>0.33261926933118846</v>
      </c>
      <c r="AG94" s="239">
        <f>$C94*COS(($D94+$E94*AG$7)*Deg2Rad)</f>
        <v>-8.5379021526695009</v>
      </c>
      <c r="AH94" s="239">
        <f>$C94*COS(($D94+$E94*AH$7)*Deg2Rad)</f>
        <v>-11.184595636692531</v>
      </c>
      <c r="AI94" s="239">
        <f>$C94*COS(($D94+$E94*AI$7)*Deg2Rad)</f>
        <v>10.926469874784711</v>
      </c>
      <c r="AJ94" s="239">
        <f>$C94*COS(($D94+$E94*AJ$7)*Deg2Rad)</f>
        <v>-7.0217089504638928</v>
      </c>
      <c r="AK94" s="239">
        <f>$C94*COS(($D94+$E94*AK$7)*Deg2Rad)</f>
        <v>-3.7201783527951719</v>
      </c>
      <c r="AL94" s="239">
        <f>$C94*COS(($D94+$E94*AL$7)*Deg2Rad)</f>
        <v>0.33261926933118846</v>
      </c>
      <c r="AM94" s="239">
        <f>$C94*COS(($D94+$E94*AM$7)*Deg2Rad)</f>
        <v>-5.079209147261599</v>
      </c>
      <c r="AN94" s="239">
        <f>$C94*COS(($D94+$E94*AN$7)*Deg2Rad)</f>
        <v>-5.079209147261599</v>
      </c>
      <c r="AO94" s="239">
        <f>$C94*COS(($D94+$E94*AO$7)*Deg2Rad)</f>
        <v>10.314563477569225</v>
      </c>
      <c r="AP94" s="239">
        <f>$C94*COS(($D94+$E94*AP$7)*Deg2Rad)</f>
        <v>-5.079209147261599</v>
      </c>
      <c r="AQ94" s="239">
        <f>$C94*COS(($D94+$E94*AQ$7)*Deg2Rad)</f>
        <v>-1.9151959769688798</v>
      </c>
      <c r="AR94" s="239">
        <f>$C94*COS(($D94+$E94*AR$7)*Deg2Rad)</f>
        <v>7.7361129866136018</v>
      </c>
      <c r="AS94" s="239">
        <f>$C94*COS(($D94+$E94*AS$7)*Deg2Rad)</f>
        <v>-11.977739393657213</v>
      </c>
      <c r="AT94" s="239">
        <f>$C94*COS(($D94+$E94*AT$7)*Deg2Rad)</f>
        <v>-11.059543352481437</v>
      </c>
      <c r="AU94" s="239">
        <f>$C94*COS(($D94+$E94*AU$7)*Deg2Rad)</f>
        <v>-11.184595636692531</v>
      </c>
      <c r="AV94" s="239">
        <f>$C94*COS(($D94+$E94*AV$7)*Deg2Rad)</f>
        <v>9.6785477829875539</v>
      </c>
      <c r="AW94" s="239">
        <f>$C94*COS(($D94+$E94*AW$7)*Deg2Rad)</f>
        <v>5.6738783066900549</v>
      </c>
      <c r="AX94" s="239">
        <f>$C94*COS(($D94+$E94*AX$7)*Deg2Rad)</f>
        <v>5.6738783066900549</v>
      </c>
      <c r="AY94" s="239">
        <f>$C94*COS(($D94+$E94*AY$7)*Deg2Rad)</f>
        <v>5.6738783066900549</v>
      </c>
      <c r="AZ94" s="239">
        <f>$C94*COS(($D94+$E94*AZ$7)*Deg2Rad)</f>
        <v>5.6738783066900549</v>
      </c>
      <c r="BA94" s="239">
        <f>$C94*COS(($D94+$E94*BA$7)*Deg2Rad)</f>
        <v>5.6738783066900549</v>
      </c>
      <c r="BB94" s="239">
        <f>$C94*COS(($D94+$E94*BB$7)*Deg2Rad)</f>
        <v>5.6738783066900549</v>
      </c>
      <c r="BC94" s="239">
        <f>$C94*COS(($D94+$E94*BC$7)*Deg2Rad)</f>
        <v>5.6738783066900549</v>
      </c>
      <c r="BD94" s="239">
        <f>$C94*COS(($D94+$E94*BD$7)*Deg2Rad)</f>
        <v>5.6738783066900549</v>
      </c>
      <c r="BE94" s="239">
        <f>$C94*COS(($D94+$E94*BE$7)*Deg2Rad)</f>
        <v>5.6738783066900549</v>
      </c>
      <c r="BF94" s="239">
        <f>$C94*COS(($D94+$E94*BF$7)*Deg2Rad)</f>
        <v>5.6738783066900549</v>
      </c>
      <c r="BG94" s="239">
        <f>$C94*COS(($D94+$E94*BG$7)*Deg2Rad)</f>
        <v>5.6738783066900549</v>
      </c>
      <c r="BH94" s="239">
        <f>$C94*COS(($D94+$E94*BH$7)*Deg2Rad)</f>
        <v>5.6738783066900549</v>
      </c>
      <c r="BI94" s="239">
        <f>$C94*COS(($D94+$E94*BI$7)*Deg2Rad)</f>
        <v>5.6738783066900549</v>
      </c>
      <c r="BJ94" s="239">
        <f>$C94*COS(($D94+$E94*BJ$7)*Deg2Rad)</f>
        <v>5.6738783066900549</v>
      </c>
      <c r="BK94" s="239">
        <f>$C94*COS(($D94+$E94*BK$7)*Deg2Rad)</f>
        <v>5.6738783066900549</v>
      </c>
      <c r="BL94" s="239">
        <f>$C94*COS(($D94+$E94*BL$7)*Deg2Rad)</f>
        <v>5.6738783066900549</v>
      </c>
      <c r="BM94" s="239">
        <f>$C94*COS(($D94+$E94*BM$7)*Deg2Rad)</f>
        <v>0.33261926933118846</v>
      </c>
    </row>
    <row r="95" spans="3:65" x14ac:dyDescent="0.25">
      <c r="C95">
        <v>12</v>
      </c>
      <c r="D95">
        <v>287.11</v>
      </c>
      <c r="E95">
        <v>31931.756000000001</v>
      </c>
      <c r="J95" s="61" t="s">
        <v>740</v>
      </c>
      <c r="K95" s="239">
        <f>$C95*COS(($D95+$E95*K$7)*Deg2Rad)</f>
        <v>-1.0098719593161796</v>
      </c>
      <c r="L95" s="239">
        <f>$C95*COS(($D95+$E95*L$7)*Deg2Rad)</f>
        <v>-3.8314100862918572</v>
      </c>
      <c r="M95" s="239">
        <f>$C95*COS(($D95+$E95*M$7)*Deg2Rad)</f>
        <v>7.3827237713785667</v>
      </c>
      <c r="N95" s="239">
        <f>$C95*COS(($D95+$E95*N$7)*Deg2Rad)</f>
        <v>-11.201046898363677</v>
      </c>
      <c r="O95" s="239">
        <f>$C95*COS(($D95+$E95*O$7)*Deg2Rad)</f>
        <v>-11.300194657184541</v>
      </c>
      <c r="P95" s="239">
        <f>$C95*COS(($D95+$E95*P$7)*Deg2Rad)</f>
        <v>10.169569479995733</v>
      </c>
      <c r="Q95" s="239">
        <f>$C95*COS(($D95+$E95*Q$7)*Deg2Rad)</f>
        <v>10.169569479995733</v>
      </c>
      <c r="R95" s="239">
        <f>$C95*COS(($D95+$E95*R$7)*Deg2Rad)</f>
        <v>3.5579977270857217</v>
      </c>
      <c r="S95" s="239">
        <f>$C95*COS(($D95+$E95*S$7)*Deg2Rad)</f>
        <v>3.5579977270857217</v>
      </c>
      <c r="T95" s="239">
        <f>$C95*COS(($D95+$E95*T$7)*Deg2Rad)</f>
        <v>-0.43610002951935073</v>
      </c>
      <c r="U95" s="239">
        <f>$C95*COS(($D95+$E95*U$7)*Deg2Rad)</f>
        <v>-6.9243946491380859</v>
      </c>
      <c r="V95" s="239">
        <f>$C95*COS(($D95+$E95*V$7)*Deg2Rad)</f>
        <v>-6.9243946491380859</v>
      </c>
      <c r="W95" s="239">
        <f>$C95*COS(($D95+$E95*W$7)*Deg2Rad)</f>
        <v>9.2958911999447515</v>
      </c>
      <c r="X95" s="239">
        <f>$C95*COS(($D95+$E95*X$7)*Deg2Rad)</f>
        <v>-9.4745188404867484</v>
      </c>
      <c r="Y95" s="239">
        <f>$C95*COS(($D95+$E95*Y$7)*Deg2Rad)</f>
        <v>-2.3829369194502927</v>
      </c>
      <c r="Z95" s="239">
        <f>$C95*COS(($D95+$E95*Z$7)*Deg2Rad)</f>
        <v>-11.92297957187866</v>
      </c>
      <c r="AA95" s="239">
        <f>$C95*COS(($D95+$E95*AA$7)*Deg2Rad)</f>
        <v>-11.92297957187866</v>
      </c>
      <c r="AB95" s="239">
        <f>$C95*COS(($D95+$E95*AB$7)*Deg2Rad)</f>
        <v>-8.1557156338304306</v>
      </c>
      <c r="AC95" s="239">
        <f>$C95*COS(($D95+$E95*AC$7)*Deg2Rad)</f>
        <v>10.75975178848155</v>
      </c>
      <c r="AD95" s="239">
        <f>$C95*COS(($D95+$E95*AD$7)*Deg2Rad)</f>
        <v>10.169569479995733</v>
      </c>
      <c r="AE95" s="239">
        <f>$C95*COS(($D95+$E95*AE$7)*Deg2Rad)</f>
        <v>-6.7951162898547128</v>
      </c>
      <c r="AF95" s="239">
        <f>$C95*COS(($D95+$E95*AF$7)*Deg2Rad)</f>
        <v>11.600213115147042</v>
      </c>
      <c r="AG95" s="239">
        <f>$C95*COS(($D95+$E95*AG$7)*Deg2Rad)</f>
        <v>-11.764917012897991</v>
      </c>
      <c r="AH95" s="239">
        <f>$C95*COS(($D95+$E95*AH$7)*Deg2Rad)</f>
        <v>-11.201046898363677</v>
      </c>
      <c r="AI95" s="239">
        <f>$C95*COS(($D95+$E95*AI$7)*Deg2Rad)</f>
        <v>-7.6025276935170636</v>
      </c>
      <c r="AJ95" s="239">
        <f>$C95*COS(($D95+$E95*AJ$7)*Deg2Rad)</f>
        <v>10.7985066127214</v>
      </c>
      <c r="AK95" s="239">
        <f>$C95*COS(($D95+$E95*AK$7)*Deg2Rad)</f>
        <v>3.5579977270857217</v>
      </c>
      <c r="AL95" s="239">
        <f>$C95*COS(($D95+$E95*AL$7)*Deg2Rad)</f>
        <v>11.600213115147042</v>
      </c>
      <c r="AM95" s="239">
        <f>$C95*COS(($D95+$E95*AM$7)*Deg2Rad)</f>
        <v>-6.7951162898547128</v>
      </c>
      <c r="AN95" s="239">
        <f>$C95*COS(($D95+$E95*AN$7)*Deg2Rad)</f>
        <v>-6.7951162898547128</v>
      </c>
      <c r="AO95" s="239">
        <f>$C95*COS(($D95+$E95*AO$7)*Deg2Rad)</f>
        <v>-11.600768831440666</v>
      </c>
      <c r="AP95" s="239">
        <f>$C95*COS(($D95+$E95*AP$7)*Deg2Rad)</f>
        <v>-6.7951162898547128</v>
      </c>
      <c r="AQ95" s="239">
        <f>$C95*COS(($D95+$E95*AQ$7)*Deg2Rad)</f>
        <v>1.2959105925588832</v>
      </c>
      <c r="AR95" s="239">
        <f>$C95*COS(($D95+$E95*AR$7)*Deg2Rad)</f>
        <v>11.963793210178123</v>
      </c>
      <c r="AS95" s="239">
        <f>$C95*COS(($D95+$E95*AS$7)*Deg2Rad)</f>
        <v>-10.797559472613894</v>
      </c>
      <c r="AT95" s="239">
        <f>$C95*COS(($D95+$E95*AT$7)*Deg2Rad)</f>
        <v>4.3246493632183798</v>
      </c>
      <c r="AU95" s="239">
        <f>$C95*COS(($D95+$E95*AU$7)*Deg2Rad)</f>
        <v>-11.201046898363677</v>
      </c>
      <c r="AV95" s="239">
        <f>$C95*COS(($D95+$E95*AV$7)*Deg2Rad)</f>
        <v>-8.7340230068037705</v>
      </c>
      <c r="AW95" s="239">
        <f>$C95*COS(($D95+$E95*AW$7)*Deg2Rad)</f>
        <v>-1.0098719593161796</v>
      </c>
      <c r="AX95" s="239">
        <f>$C95*COS(($D95+$E95*AX$7)*Deg2Rad)</f>
        <v>-1.0098719593161796</v>
      </c>
      <c r="AY95" s="239">
        <f>$C95*COS(($D95+$E95*AY$7)*Deg2Rad)</f>
        <v>-1.0098719593161796</v>
      </c>
      <c r="AZ95" s="239">
        <f>$C95*COS(($D95+$E95*AZ$7)*Deg2Rad)</f>
        <v>-1.0098719593161796</v>
      </c>
      <c r="BA95" s="239">
        <f>$C95*COS(($D95+$E95*BA$7)*Deg2Rad)</f>
        <v>-1.0098719593161796</v>
      </c>
      <c r="BB95" s="239">
        <f>$C95*COS(($D95+$E95*BB$7)*Deg2Rad)</f>
        <v>-1.0098719593161796</v>
      </c>
      <c r="BC95" s="239">
        <f>$C95*COS(($D95+$E95*BC$7)*Deg2Rad)</f>
        <v>-1.0098719593161796</v>
      </c>
      <c r="BD95" s="239">
        <f>$C95*COS(($D95+$E95*BD$7)*Deg2Rad)</f>
        <v>-1.0098719593161796</v>
      </c>
      <c r="BE95" s="239">
        <f>$C95*COS(($D95+$E95*BE$7)*Deg2Rad)</f>
        <v>-1.0098719593161796</v>
      </c>
      <c r="BF95" s="239">
        <f>$C95*COS(($D95+$E95*BF$7)*Deg2Rad)</f>
        <v>-1.0098719593161796</v>
      </c>
      <c r="BG95" s="239">
        <f>$C95*COS(($D95+$E95*BG$7)*Deg2Rad)</f>
        <v>-1.0098719593161796</v>
      </c>
      <c r="BH95" s="239">
        <f>$C95*COS(($D95+$E95*BH$7)*Deg2Rad)</f>
        <v>-1.0098719593161796</v>
      </c>
      <c r="BI95" s="239">
        <f>$C95*COS(($D95+$E95*BI$7)*Deg2Rad)</f>
        <v>-1.0098719593161796</v>
      </c>
      <c r="BJ95" s="239">
        <f>$C95*COS(($D95+$E95*BJ$7)*Deg2Rad)</f>
        <v>-1.0098719593161796</v>
      </c>
      <c r="BK95" s="239">
        <f>$C95*COS(($D95+$E95*BK$7)*Deg2Rad)</f>
        <v>-1.0098719593161796</v>
      </c>
      <c r="BL95" s="239">
        <f>$C95*COS(($D95+$E95*BL$7)*Deg2Rad)</f>
        <v>-1.0098719593161796</v>
      </c>
      <c r="BM95" s="239">
        <f>$C95*COS(($D95+$E95*BM$7)*Deg2Rad)</f>
        <v>11.600213115147042</v>
      </c>
    </row>
    <row r="96" spans="3:65" x14ac:dyDescent="0.25">
      <c r="C96">
        <v>12</v>
      </c>
      <c r="D96">
        <v>320.81</v>
      </c>
      <c r="E96">
        <v>34777.258999999998</v>
      </c>
      <c r="J96" s="61" t="s">
        <v>740</v>
      </c>
      <c r="K96" s="239">
        <f>$C96*COS(($D96+$E96*K$7)*Deg2Rad)</f>
        <v>8.9550476721751604</v>
      </c>
      <c r="L96" s="239">
        <f>$C96*COS(($D96+$E96*L$7)*Deg2Rad)</f>
        <v>11.315745935483598</v>
      </c>
      <c r="M96" s="239">
        <f>$C96*COS(($D96+$E96*M$7)*Deg2Rad)</f>
        <v>0.24959142344158225</v>
      </c>
      <c r="N96" s="239">
        <f>$C96*COS(($D96+$E96*N$7)*Deg2Rad)</f>
        <v>-10.025504700955249</v>
      </c>
      <c r="O96" s="239">
        <f>$C96*COS(($D96+$E96*O$7)*Deg2Rad)</f>
        <v>-8.4002422330320776</v>
      </c>
      <c r="P96" s="239">
        <f>$C96*COS(($D96+$E96*P$7)*Deg2Rad)</f>
        <v>11.720448618333974</v>
      </c>
      <c r="Q96" s="239">
        <f>$C96*COS(($D96+$E96*Q$7)*Deg2Rad)</f>
        <v>11.720448618333974</v>
      </c>
      <c r="R96" s="239">
        <f>$C96*COS(($D96+$E96*R$7)*Deg2Rad)</f>
        <v>11.999955231838177</v>
      </c>
      <c r="S96" s="239">
        <f>$C96*COS(($D96+$E96*S$7)*Deg2Rad)</f>
        <v>11.999955231838177</v>
      </c>
      <c r="T96" s="239">
        <f>$C96*COS(($D96+$E96*T$7)*Deg2Rad)</f>
        <v>11.981736601366098</v>
      </c>
      <c r="U96" s="239">
        <f>$C96*COS(($D96+$E96*U$7)*Deg2Rad)</f>
        <v>4.619670977870733</v>
      </c>
      <c r="V96" s="239">
        <f>$C96*COS(($D96+$E96*V$7)*Deg2Rad)</f>
        <v>4.619670977870733</v>
      </c>
      <c r="W96" s="239">
        <f>$C96*COS(($D96+$E96*W$7)*Deg2Rad)</f>
        <v>8.8246870041876928</v>
      </c>
      <c r="X96" s="239">
        <f>$C96*COS(($D96+$E96*X$7)*Deg2Rad)</f>
        <v>-0.47014087788119152</v>
      </c>
      <c r="Y96" s="239">
        <f>$C96*COS(($D96+$E96*Y$7)*Deg2Rad)</f>
        <v>-3.0004871495247447</v>
      </c>
      <c r="Z96" s="239">
        <f>$C96*COS(($D96+$E96*Z$7)*Deg2Rad)</f>
        <v>-11.44037126004846</v>
      </c>
      <c r="AA96" s="239">
        <f>$C96*COS(($D96+$E96*AA$7)*Deg2Rad)</f>
        <v>-11.44037126004846</v>
      </c>
      <c r="AB96" s="239">
        <f>$C96*COS(($D96+$E96*AB$7)*Deg2Rad)</f>
        <v>-10.412993263274576</v>
      </c>
      <c r="AC96" s="239">
        <f>$C96*COS(($D96+$E96*AC$7)*Deg2Rad)</f>
        <v>-3.1770881902197612</v>
      </c>
      <c r="AD96" s="239">
        <f>$C96*COS(($D96+$E96*AD$7)*Deg2Rad)</f>
        <v>11.720448618333974</v>
      </c>
      <c r="AE96" s="239">
        <f>$C96*COS(($D96+$E96*AE$7)*Deg2Rad)</f>
        <v>7.9068664183859507</v>
      </c>
      <c r="AF96" s="239">
        <f>$C96*COS(($D96+$E96*AF$7)*Deg2Rad)</f>
        <v>-8.4469365160446372</v>
      </c>
      <c r="AG96" s="239">
        <f>$C96*COS(($D96+$E96*AG$7)*Deg2Rad)</f>
        <v>9.8302902182754544</v>
      </c>
      <c r="AH96" s="239">
        <f>$C96*COS(($D96+$E96*AH$7)*Deg2Rad)</f>
        <v>-10.025504700955249</v>
      </c>
      <c r="AI96" s="239">
        <f>$C96*COS(($D96+$E96*AI$7)*Deg2Rad)</f>
        <v>6.6847554927540784</v>
      </c>
      <c r="AJ96" s="239">
        <f>$C96*COS(($D96+$E96*AJ$7)*Deg2Rad)</f>
        <v>-6.4487694566203224</v>
      </c>
      <c r="AK96" s="239">
        <f>$C96*COS(($D96+$E96*AK$7)*Deg2Rad)</f>
        <v>11.999955231838177</v>
      </c>
      <c r="AL96" s="239">
        <f>$C96*COS(($D96+$E96*AL$7)*Deg2Rad)</f>
        <v>-8.4469365160446372</v>
      </c>
      <c r="AM96" s="239">
        <f>$C96*COS(($D96+$E96*AM$7)*Deg2Rad)</f>
        <v>7.9068664183859507</v>
      </c>
      <c r="AN96" s="239">
        <f>$C96*COS(($D96+$E96*AN$7)*Deg2Rad)</f>
        <v>7.9068664183859507</v>
      </c>
      <c r="AO96" s="239">
        <f>$C96*COS(($D96+$E96*AO$7)*Deg2Rad)</f>
        <v>9.6402328089552807</v>
      </c>
      <c r="AP96" s="239">
        <f>$C96*COS(($D96+$E96*AP$7)*Deg2Rad)</f>
        <v>7.9068664183859507</v>
      </c>
      <c r="AQ96" s="239">
        <f>$C96*COS(($D96+$E96*AQ$7)*Deg2Rad)</f>
        <v>5.8143160440321759</v>
      </c>
      <c r="AR96" s="239">
        <f>$C96*COS(($D96+$E96*AR$7)*Deg2Rad)</f>
        <v>2.106851411692293</v>
      </c>
      <c r="AS96" s="239">
        <f>$C96*COS(($D96+$E96*AS$7)*Deg2Rad)</f>
        <v>10.935673821674092</v>
      </c>
      <c r="AT96" s="239">
        <f>$C96*COS(($D96+$E96*AT$7)*Deg2Rad)</f>
        <v>-10.697119908414987</v>
      </c>
      <c r="AU96" s="239">
        <f>$C96*COS(($D96+$E96*AU$7)*Deg2Rad)</f>
        <v>-10.025504700955249</v>
      </c>
      <c r="AV96" s="239">
        <f>$C96*COS(($D96+$E96*AV$7)*Deg2Rad)</f>
        <v>-11.792591017904147</v>
      </c>
      <c r="AW96" s="239">
        <f>$C96*COS(($D96+$E96*AW$7)*Deg2Rad)</f>
        <v>8.9550476721751604</v>
      </c>
      <c r="AX96" s="239">
        <f>$C96*COS(($D96+$E96*AX$7)*Deg2Rad)</f>
        <v>8.9550476721751604</v>
      </c>
      <c r="AY96" s="239">
        <f>$C96*COS(($D96+$E96*AY$7)*Deg2Rad)</f>
        <v>8.9550476721751604</v>
      </c>
      <c r="AZ96" s="239">
        <f>$C96*COS(($D96+$E96*AZ$7)*Deg2Rad)</f>
        <v>8.9550476721751604</v>
      </c>
      <c r="BA96" s="239">
        <f>$C96*COS(($D96+$E96*BA$7)*Deg2Rad)</f>
        <v>8.9550476721751604</v>
      </c>
      <c r="BB96" s="239">
        <f>$C96*COS(($D96+$E96*BB$7)*Deg2Rad)</f>
        <v>8.9550476721751604</v>
      </c>
      <c r="BC96" s="239">
        <f>$C96*COS(($D96+$E96*BC$7)*Deg2Rad)</f>
        <v>8.9550476721751604</v>
      </c>
      <c r="BD96" s="239">
        <f>$C96*COS(($D96+$E96*BD$7)*Deg2Rad)</f>
        <v>8.9550476721751604</v>
      </c>
      <c r="BE96" s="239">
        <f>$C96*COS(($D96+$E96*BE$7)*Deg2Rad)</f>
        <v>8.9550476721751604</v>
      </c>
      <c r="BF96" s="239">
        <f>$C96*COS(($D96+$E96*BF$7)*Deg2Rad)</f>
        <v>8.9550476721751604</v>
      </c>
      <c r="BG96" s="239">
        <f>$C96*COS(($D96+$E96*BG$7)*Deg2Rad)</f>
        <v>8.9550476721751604</v>
      </c>
      <c r="BH96" s="239">
        <f>$C96*COS(($D96+$E96*BH$7)*Deg2Rad)</f>
        <v>8.9550476721751604</v>
      </c>
      <c r="BI96" s="239">
        <f>$C96*COS(($D96+$E96*BI$7)*Deg2Rad)</f>
        <v>8.9550476721751604</v>
      </c>
      <c r="BJ96" s="239">
        <f>$C96*COS(($D96+$E96*BJ$7)*Deg2Rad)</f>
        <v>8.9550476721751604</v>
      </c>
      <c r="BK96" s="239">
        <f>$C96*COS(($D96+$E96*BK$7)*Deg2Rad)</f>
        <v>8.9550476721751604</v>
      </c>
      <c r="BL96" s="239">
        <f>$C96*COS(($D96+$E96*BL$7)*Deg2Rad)</f>
        <v>8.9550476721751604</v>
      </c>
      <c r="BM96" s="239">
        <f>$C96*COS(($D96+$E96*BM$7)*Deg2Rad)</f>
        <v>-8.4469365160446372</v>
      </c>
    </row>
    <row r="97" spans="1:65" x14ac:dyDescent="0.25">
      <c r="C97">
        <v>9</v>
      </c>
      <c r="D97">
        <v>227.73</v>
      </c>
      <c r="E97">
        <v>1222.114</v>
      </c>
      <c r="J97" s="61" t="s">
        <v>740</v>
      </c>
      <c r="K97" s="239">
        <f>$C97*COS(($D97+$E97*K$7)*Deg2Rad)</f>
        <v>-6.0467547316063683</v>
      </c>
      <c r="L97" s="239">
        <f>$C97*COS(($D97+$E97*L$7)*Deg2Rad)</f>
        <v>2.9142838013977537</v>
      </c>
      <c r="M97" s="239">
        <f>$C97*COS(($D97+$E97*M$7)*Deg2Rad)</f>
        <v>8.196235961923211</v>
      </c>
      <c r="N97" s="239">
        <f>$C97*COS(($D97+$E97*N$7)*Deg2Rad)</f>
        <v>-4.9537922529099081</v>
      </c>
      <c r="O97" s="239">
        <f>$C97*COS(($D97+$E97*O$7)*Deg2Rad)</f>
        <v>-6.4320999706246962</v>
      </c>
      <c r="P97" s="239">
        <f>$C97*COS(($D97+$E97*P$7)*Deg2Rad)</f>
        <v>1.9122502918303848</v>
      </c>
      <c r="Q97" s="239">
        <f>$C97*COS(($D97+$E97*Q$7)*Deg2Rad)</f>
        <v>1.9122502918303848</v>
      </c>
      <c r="R97" s="239">
        <f>$C97*COS(($D97+$E97*R$7)*Deg2Rad)</f>
        <v>7.2883899786651708E-3</v>
      </c>
      <c r="S97" s="239">
        <f>$C97*COS(($D97+$E97*S$7)*Deg2Rad)</f>
        <v>7.2883899786651708E-3</v>
      </c>
      <c r="T97" s="239">
        <f>$C97*COS(($D97+$E97*T$7)*Deg2Rad)</f>
        <v>-0.70876612535916972</v>
      </c>
      <c r="U97" s="239">
        <f>$C97*COS(($D97+$E97*U$7)*Deg2Rad)</f>
        <v>7.9276060071724741</v>
      </c>
      <c r="V97" s="239">
        <f>$C97*COS(($D97+$E97*V$7)*Deg2Rad)</f>
        <v>7.9276060071724741</v>
      </c>
      <c r="W97" s="239">
        <f>$C97*COS(($D97+$E97*W$7)*Deg2Rad)</f>
        <v>3.9835424897553251</v>
      </c>
      <c r="X97" s="239">
        <f>$C97*COS(($D97+$E97*X$7)*Deg2Rad)</f>
        <v>-7.6595275874679833</v>
      </c>
      <c r="Y97" s="239">
        <f>$C97*COS(($D97+$E97*Y$7)*Deg2Rad)</f>
        <v>-6.4856254886331683</v>
      </c>
      <c r="Z97" s="239">
        <f>$C97*COS(($D97+$E97*Z$7)*Deg2Rad)</f>
        <v>3.6544878504013081</v>
      </c>
      <c r="AA97" s="239">
        <f>$C97*COS(($D97+$E97*AA$7)*Deg2Rad)</f>
        <v>3.6544878504013081</v>
      </c>
      <c r="AB97" s="239">
        <f>$C97*COS(($D97+$E97*AB$7)*Deg2Rad)</f>
        <v>1.8306726073876769</v>
      </c>
      <c r="AC97" s="239">
        <f>$C97*COS(($D97+$E97*AC$7)*Deg2Rad)</f>
        <v>3.0932791075959414</v>
      </c>
      <c r="AD97" s="239">
        <f>$C97*COS(($D97+$E97*AD$7)*Deg2Rad)</f>
        <v>1.9122502918303848</v>
      </c>
      <c r="AE97" s="239">
        <f>$C97*COS(($D97+$E97*AE$7)*Deg2Rad)</f>
        <v>-6.7755705485377478</v>
      </c>
      <c r="AF97" s="239">
        <f>$C97*COS(($D97+$E97*AF$7)*Deg2Rad)</f>
        <v>6.4218958557727364</v>
      </c>
      <c r="AG97" s="239">
        <f>$C97*COS(($D97+$E97*AG$7)*Deg2Rad)</f>
        <v>5.2490015316667948</v>
      </c>
      <c r="AH97" s="239">
        <f>$C97*COS(($D97+$E97*AH$7)*Deg2Rad)</f>
        <v>-4.9537922529099081</v>
      </c>
      <c r="AI97" s="239">
        <f>$C97*COS(($D97+$E97*AI$7)*Deg2Rad)</f>
        <v>7.4221208123987763</v>
      </c>
      <c r="AJ97" s="239">
        <f>$C97*COS(($D97+$E97*AJ$7)*Deg2Rad)</f>
        <v>7.6111206063965087</v>
      </c>
      <c r="AK97" s="239">
        <f>$C97*COS(($D97+$E97*AK$7)*Deg2Rad)</f>
        <v>7.2883899786651708E-3</v>
      </c>
      <c r="AL97" s="239">
        <f>$C97*COS(($D97+$E97*AL$7)*Deg2Rad)</f>
        <v>6.4218958557727364</v>
      </c>
      <c r="AM97" s="239">
        <f>$C97*COS(($D97+$E97*AM$7)*Deg2Rad)</f>
        <v>-6.7755705485377478</v>
      </c>
      <c r="AN97" s="239">
        <f>$C97*COS(($D97+$E97*AN$7)*Deg2Rad)</f>
        <v>-6.7755705485377478</v>
      </c>
      <c r="AO97" s="239">
        <f>$C97*COS(($D97+$E97*AO$7)*Deg2Rad)</f>
        <v>-5.3680689976619291</v>
      </c>
      <c r="AP97" s="239">
        <f>$C97*COS(($D97+$E97*AP$7)*Deg2Rad)</f>
        <v>-6.7755705485377478</v>
      </c>
      <c r="AQ97" s="239">
        <f>$C97*COS(($D97+$E97*AQ$7)*Deg2Rad)</f>
        <v>-7.8759875752082387</v>
      </c>
      <c r="AR97" s="239">
        <f>$C97*COS(($D97+$E97*AR$7)*Deg2Rad)</f>
        <v>-8.9210506024178304</v>
      </c>
      <c r="AS97" s="239">
        <f>$C97*COS(($D97+$E97*AS$7)*Deg2Rad)</f>
        <v>-3.7172741480308988</v>
      </c>
      <c r="AT97" s="239">
        <f>$C97*COS(($D97+$E97*AT$7)*Deg2Rad)</f>
        <v>6.4998325511064019</v>
      </c>
      <c r="AU97" s="239">
        <f>$C97*COS(($D97+$E97*AU$7)*Deg2Rad)</f>
        <v>-4.9537922529099081</v>
      </c>
      <c r="AV97" s="239">
        <f>$C97*COS(($D97+$E97*AV$7)*Deg2Rad)</f>
        <v>2.640832448381492</v>
      </c>
      <c r="AW97" s="239">
        <f>$C97*COS(($D97+$E97*AW$7)*Deg2Rad)</f>
        <v>-6.0467547316063683</v>
      </c>
      <c r="AX97" s="239">
        <f>$C97*COS(($D97+$E97*AX$7)*Deg2Rad)</f>
        <v>-6.0467547316063683</v>
      </c>
      <c r="AY97" s="239">
        <f>$C97*COS(($D97+$E97*AY$7)*Deg2Rad)</f>
        <v>-6.0467547316063683</v>
      </c>
      <c r="AZ97" s="239">
        <f>$C97*COS(($D97+$E97*AZ$7)*Deg2Rad)</f>
        <v>-6.0467547316063683</v>
      </c>
      <c r="BA97" s="239">
        <f>$C97*COS(($D97+$E97*BA$7)*Deg2Rad)</f>
        <v>-6.0467547316063683</v>
      </c>
      <c r="BB97" s="239">
        <f>$C97*COS(($D97+$E97*BB$7)*Deg2Rad)</f>
        <v>-6.0467547316063683</v>
      </c>
      <c r="BC97" s="239">
        <f>$C97*COS(($D97+$E97*BC$7)*Deg2Rad)</f>
        <v>-6.0467547316063683</v>
      </c>
      <c r="BD97" s="239">
        <f>$C97*COS(($D97+$E97*BD$7)*Deg2Rad)</f>
        <v>-6.0467547316063683</v>
      </c>
      <c r="BE97" s="239">
        <f>$C97*COS(($D97+$E97*BE$7)*Deg2Rad)</f>
        <v>-6.0467547316063683</v>
      </c>
      <c r="BF97" s="239">
        <f>$C97*COS(($D97+$E97*BF$7)*Deg2Rad)</f>
        <v>-6.0467547316063683</v>
      </c>
      <c r="BG97" s="239">
        <f>$C97*COS(($D97+$E97*BG$7)*Deg2Rad)</f>
        <v>-6.0467547316063683</v>
      </c>
      <c r="BH97" s="239">
        <f>$C97*COS(($D97+$E97*BH$7)*Deg2Rad)</f>
        <v>-6.0467547316063683</v>
      </c>
      <c r="BI97" s="239">
        <f>$C97*COS(($D97+$E97*BI$7)*Deg2Rad)</f>
        <v>-6.0467547316063683</v>
      </c>
      <c r="BJ97" s="239">
        <f>$C97*COS(($D97+$E97*BJ$7)*Deg2Rad)</f>
        <v>-6.0467547316063683</v>
      </c>
      <c r="BK97" s="239">
        <f>$C97*COS(($D97+$E97*BK$7)*Deg2Rad)</f>
        <v>-6.0467547316063683</v>
      </c>
      <c r="BL97" s="239">
        <f>$C97*COS(($D97+$E97*BL$7)*Deg2Rad)</f>
        <v>-6.0467547316063683</v>
      </c>
      <c r="BM97" s="239">
        <f>$C97*COS(($D97+$E97*BM$7)*Deg2Rad)</f>
        <v>6.4218958557727364</v>
      </c>
    </row>
    <row r="98" spans="1:65" x14ac:dyDescent="0.25">
      <c r="C98" s="26">
        <v>8</v>
      </c>
      <c r="D98" s="26">
        <v>15.45</v>
      </c>
      <c r="E98" s="26">
        <v>16859.074000000001</v>
      </c>
      <c r="F98" s="26"/>
      <c r="G98" s="26"/>
      <c r="H98" s="26"/>
      <c r="I98" s="26"/>
      <c r="J98" s="247" t="s">
        <v>740</v>
      </c>
      <c r="K98" s="248">
        <f>$C98*COS(($D98+$E98*K$7)*Deg2Rad)</f>
        <v>-6.8167465482684371</v>
      </c>
      <c r="L98" s="248">
        <f>$C98*COS(($D98+$E98*L$7)*Deg2Rad)</f>
        <v>0.19201547338282263</v>
      </c>
      <c r="M98" s="248">
        <f>$C98*COS(($D98+$E98*M$7)*Deg2Rad)</f>
        <v>-0.9603253620190898</v>
      </c>
      <c r="N98" s="248">
        <f>$C98*COS(($D98+$E98*N$7)*Deg2Rad)</f>
        <v>-5.9328054551232201</v>
      </c>
      <c r="O98" s="248">
        <f>$C98*COS(($D98+$E98*O$7)*Deg2Rad)</f>
        <v>6.8774557222286541</v>
      </c>
      <c r="P98" s="248">
        <f>$C98*COS(($D98+$E98*P$7)*Deg2Rad)</f>
        <v>-2.236786890830643</v>
      </c>
      <c r="Q98" s="248">
        <f>$C98*COS(($D98+$E98*Q$7)*Deg2Rad)</f>
        <v>-2.236786890830643</v>
      </c>
      <c r="R98" s="248">
        <f>$C98*COS(($D98+$E98*R$7)*Deg2Rad)</f>
        <v>0.67266309198033769</v>
      </c>
      <c r="S98" s="248">
        <f>$C98*COS(($D98+$E98*S$7)*Deg2Rad)</f>
        <v>0.67266309198033769</v>
      </c>
      <c r="T98" s="248">
        <f>$C98*COS(($D98+$E98*T$7)*Deg2Rad)</f>
        <v>-7.5567117432524098</v>
      </c>
      <c r="U98" s="248">
        <f>$C98*COS(($D98+$E98*U$7)*Deg2Rad)</f>
        <v>7.3610792368237394</v>
      </c>
      <c r="V98" s="248">
        <f>$C98*COS(($D98+$E98*V$7)*Deg2Rad)</f>
        <v>7.3610792368237394</v>
      </c>
      <c r="W98" s="248">
        <f>$C98*COS(($D98+$E98*W$7)*Deg2Rad)</f>
        <v>0.15712858989595346</v>
      </c>
      <c r="X98" s="248">
        <f>$C98*COS(($D98+$E98*X$7)*Deg2Rad)</f>
        <v>3.0869375342833241</v>
      </c>
      <c r="Y98" s="248">
        <f>$C98*COS(($D98+$E98*Y$7)*Deg2Rad)</f>
        <v>-4.48630555208885</v>
      </c>
      <c r="Z98" s="248">
        <f>$C98*COS(($D98+$E98*Z$7)*Deg2Rad)</f>
        <v>-7.9834445347693581</v>
      </c>
      <c r="AA98" s="248">
        <f>$C98*COS(($D98+$E98*AA$7)*Deg2Rad)</f>
        <v>-7.9834445347693581</v>
      </c>
      <c r="AB98" s="248">
        <f>$C98*COS(($D98+$E98*AB$7)*Deg2Rad)</f>
        <v>7.9273760253825616</v>
      </c>
      <c r="AC98" s="248">
        <f>$C98*COS(($D98+$E98*AC$7)*Deg2Rad)</f>
        <v>3.8156668802034472</v>
      </c>
      <c r="AD98" s="248">
        <f>$C98*COS(($D98+$E98*AD$7)*Deg2Rad)</f>
        <v>-2.236786890830643</v>
      </c>
      <c r="AE98" s="248">
        <f>$C98*COS(($D98+$E98*AE$7)*Deg2Rad)</f>
        <v>-5.2303757679019354</v>
      </c>
      <c r="AF98" s="248">
        <f>$C98*COS(($D98+$E98*AF$7)*Deg2Rad)</f>
        <v>-6.0954094339348197</v>
      </c>
      <c r="AG98" s="248">
        <f>$C98*COS(($D98+$E98*AG$7)*Deg2Rad)</f>
        <v>7.9774653177536905</v>
      </c>
      <c r="AH98" s="248">
        <f>$C98*COS(($D98+$E98*AH$7)*Deg2Rad)</f>
        <v>-5.9328054551232201</v>
      </c>
      <c r="AI98" s="248">
        <f>$C98*COS(($D98+$E98*AI$7)*Deg2Rad)</f>
        <v>4.3411164152073711</v>
      </c>
      <c r="AJ98" s="248">
        <f>$C98*COS(($D98+$E98*AJ$7)*Deg2Rad)</f>
        <v>7.0001535961720922</v>
      </c>
      <c r="AK98" s="248">
        <f>$C98*COS(($D98+$E98*AK$7)*Deg2Rad)</f>
        <v>0.67266309198033769</v>
      </c>
      <c r="AL98" s="248">
        <f>$C98*COS(($D98+$E98*AL$7)*Deg2Rad)</f>
        <v>-6.0954094339348197</v>
      </c>
      <c r="AM98" s="248">
        <f>$C98*COS(($D98+$E98*AM$7)*Deg2Rad)</f>
        <v>-5.2303757679019354</v>
      </c>
      <c r="AN98" s="248">
        <f>$C98*COS(($D98+$E98*AN$7)*Deg2Rad)</f>
        <v>-5.2303757679019354</v>
      </c>
      <c r="AO98" s="248">
        <f>$C98*COS(($D98+$E98*AO$7)*Deg2Rad)</f>
        <v>3.929121136878901</v>
      </c>
      <c r="AP98" s="248">
        <f>$C98*COS(($D98+$E98*AP$7)*Deg2Rad)</f>
        <v>-5.2303757679019354</v>
      </c>
      <c r="AQ98" s="248">
        <f>$C98*COS(($D98+$E98*AQ$7)*Deg2Rad)</f>
        <v>6.3247846257961458</v>
      </c>
      <c r="AR98" s="248">
        <f>$C98*COS(($D98+$E98*AR$7)*Deg2Rad)</f>
        <v>4.5856830708498908</v>
      </c>
      <c r="AS98" s="248">
        <f>$C98*COS(($D98+$E98*AS$7)*Deg2Rad)</f>
        <v>-2.4724814678303852</v>
      </c>
      <c r="AT98" s="248">
        <f>$C98*COS(($D98+$E98*AT$7)*Deg2Rad)</f>
        <v>7.2596668138863416</v>
      </c>
      <c r="AU98" s="248">
        <f>$C98*COS(($D98+$E98*AU$7)*Deg2Rad)</f>
        <v>-5.9328054551232201</v>
      </c>
      <c r="AV98" s="248">
        <f>$C98*COS(($D98+$E98*AV$7)*Deg2Rad)</f>
        <v>-0.29647624375548076</v>
      </c>
      <c r="AW98" s="248">
        <f>$C98*COS(($D98+$E98*AW$7)*Deg2Rad)</f>
        <v>-6.8167465482684371</v>
      </c>
      <c r="AX98" s="248">
        <f>$C98*COS(($D98+$E98*AX$7)*Deg2Rad)</f>
        <v>-6.8167465482684371</v>
      </c>
      <c r="AY98" s="248">
        <f>$C98*COS(($D98+$E98*AY$7)*Deg2Rad)</f>
        <v>-6.8167465482684371</v>
      </c>
      <c r="AZ98" s="248">
        <f>$C98*COS(($D98+$E98*AZ$7)*Deg2Rad)</f>
        <v>-6.8167465482684371</v>
      </c>
      <c r="BA98" s="248">
        <f>$C98*COS(($D98+$E98*BA$7)*Deg2Rad)</f>
        <v>-6.8167465482684371</v>
      </c>
      <c r="BB98" s="248">
        <f>$C98*COS(($D98+$E98*BB$7)*Deg2Rad)</f>
        <v>-6.8167465482684371</v>
      </c>
      <c r="BC98" s="248">
        <f>$C98*COS(($D98+$E98*BC$7)*Deg2Rad)</f>
        <v>-6.8167465482684371</v>
      </c>
      <c r="BD98" s="248">
        <f>$C98*COS(($D98+$E98*BD$7)*Deg2Rad)</f>
        <v>-6.8167465482684371</v>
      </c>
      <c r="BE98" s="248">
        <f>$C98*COS(($D98+$E98*BE$7)*Deg2Rad)</f>
        <v>-6.8167465482684371</v>
      </c>
      <c r="BF98" s="248">
        <f>$C98*COS(($D98+$E98*BF$7)*Deg2Rad)</f>
        <v>-6.8167465482684371</v>
      </c>
      <c r="BG98" s="248">
        <f>$C98*COS(($D98+$E98*BG$7)*Deg2Rad)</f>
        <v>-6.8167465482684371</v>
      </c>
      <c r="BH98" s="248">
        <f>$C98*COS(($D98+$E98*BH$7)*Deg2Rad)</f>
        <v>-6.8167465482684371</v>
      </c>
      <c r="BI98" s="248">
        <f>$C98*COS(($D98+$E98*BI$7)*Deg2Rad)</f>
        <v>-6.8167465482684371</v>
      </c>
      <c r="BJ98" s="248">
        <f>$C98*COS(($D98+$E98*BJ$7)*Deg2Rad)</f>
        <v>-6.8167465482684371</v>
      </c>
      <c r="BK98" s="248">
        <f>$C98*COS(($D98+$E98*BK$7)*Deg2Rad)</f>
        <v>-6.8167465482684371</v>
      </c>
      <c r="BL98" s="248">
        <f>$C98*COS(($D98+$E98*BL$7)*Deg2Rad)</f>
        <v>-6.8167465482684371</v>
      </c>
      <c r="BM98" s="248">
        <f>$C98*COS(($D98+$E98*BM$7)*Deg2Rad)</f>
        <v>-6.0954094339348197</v>
      </c>
    </row>
    <row r="101" spans="1:65" x14ac:dyDescent="0.25">
      <c r="A101" t="s">
        <v>751</v>
      </c>
      <c r="B101">
        <v>178</v>
      </c>
      <c r="C101">
        <v>1721414.3998700001</v>
      </c>
      <c r="D101">
        <v>365242.88257000002</v>
      </c>
      <c r="E101">
        <v>7.6899999999999998E-3</v>
      </c>
      <c r="F101">
        <v>9.3299999999999998E-3</v>
      </c>
      <c r="G101">
        <v>6.0000000000000002E-5</v>
      </c>
      <c r="H101" s="17" t="s">
        <v>729</v>
      </c>
      <c r="I101" t="s">
        <v>730</v>
      </c>
      <c r="J101" s="20" t="s">
        <v>731</v>
      </c>
      <c r="K101" s="246">
        <f>$C101+$D101*K$4+$E101*K$4^2+$F101*K$4^3+$G101*K$4^4</f>
        <v>1707535.1703429327</v>
      </c>
      <c r="L101" s="246">
        <f t="shared" ref="L101:BM102" si="7">$C101+$D101*L$4+$E101*L$4^2+$F101*L$4^3+$G101*L$4^4</f>
        <v>1705708.9559329674</v>
      </c>
      <c r="M101" s="246">
        <f t="shared" si="7"/>
        <v>1843040.2809638043</v>
      </c>
      <c r="N101" s="246">
        <f t="shared" si="7"/>
        <v>1721414.3998700001</v>
      </c>
      <c r="O101" s="246">
        <f t="shared" si="7"/>
        <v>1721049.1569874377</v>
      </c>
      <c r="P101" s="246">
        <f t="shared" si="7"/>
        <v>1716666.2423978692</v>
      </c>
      <c r="Q101" s="246">
        <f t="shared" si="7"/>
        <v>1716666.2423978692</v>
      </c>
      <c r="R101" s="246">
        <f t="shared" si="7"/>
        <v>1717031.4852802514</v>
      </c>
      <c r="S101" s="246">
        <f t="shared" si="7"/>
        <v>1717031.4852802514</v>
      </c>
      <c r="T101" s="246">
        <f t="shared" si="7"/>
        <v>1684890.1116805761</v>
      </c>
      <c r="U101" s="246">
        <f t="shared" si="7"/>
        <v>1575317.2474768162</v>
      </c>
      <c r="V101" s="246">
        <f t="shared" si="7"/>
        <v>1575317.2474768162</v>
      </c>
      <c r="W101" s="246">
        <f t="shared" si="7"/>
        <v>2027122.703468804</v>
      </c>
      <c r="X101" s="246">
        <f t="shared" si="7"/>
        <v>1676489.5254128838</v>
      </c>
      <c r="Y101" s="246">
        <f t="shared" si="7"/>
        <v>1676854.7682939894</v>
      </c>
      <c r="Z101" s="246">
        <f t="shared" si="7"/>
        <v>1356171.51572</v>
      </c>
      <c r="AA101" s="246">
        <f t="shared" si="7"/>
        <v>1356171.51572</v>
      </c>
      <c r="AB101" s="246">
        <f t="shared" si="7"/>
        <v>1355806.2728250402</v>
      </c>
      <c r="AC101" s="246">
        <f t="shared" si="7"/>
        <v>389.16141190374037</v>
      </c>
      <c r="AD101" s="246">
        <f t="shared" si="7"/>
        <v>1716666.2423978692</v>
      </c>
      <c r="AE101" s="246">
        <f t="shared" si="7"/>
        <v>1718492.4568099275</v>
      </c>
      <c r="AF101" s="246">
        <f t="shared" si="7"/>
        <v>1713013.8135748445</v>
      </c>
      <c r="AG101" s="246">
        <f t="shared" si="7"/>
        <v>1737485.0867187628</v>
      </c>
      <c r="AH101" s="246">
        <f t="shared" si="7"/>
        <v>1721414.3998700001</v>
      </c>
      <c r="AI101" s="246">
        <f t="shared" si="7"/>
        <v>1704613.2272871444</v>
      </c>
      <c r="AJ101" s="246">
        <f t="shared" si="7"/>
        <v>1713379.0564570827</v>
      </c>
      <c r="AK101" s="246">
        <f t="shared" si="7"/>
        <v>1717031.4852802514</v>
      </c>
      <c r="AL101" s="246">
        <f t="shared" si="7"/>
        <v>1713013.8135748445</v>
      </c>
      <c r="AM101" s="246">
        <f t="shared" si="7"/>
        <v>1718492.4568099275</v>
      </c>
      <c r="AN101" s="246">
        <f t="shared" si="7"/>
        <v>1718492.4568099275</v>
      </c>
      <c r="AO101" s="246">
        <f t="shared" si="7"/>
        <v>1718127.2139274862</v>
      </c>
      <c r="AP101" s="246">
        <f t="shared" si="7"/>
        <v>1718492.4568099275</v>
      </c>
      <c r="AQ101" s="246">
        <f t="shared" si="7"/>
        <v>1718857.6996923836</v>
      </c>
      <c r="AR101" s="246">
        <f t="shared" si="7"/>
        <v>1654940.195440803</v>
      </c>
      <c r="AS101" s="246">
        <f t="shared" si="7"/>
        <v>1717761.9710450599</v>
      </c>
      <c r="AT101" s="246">
        <f t="shared" si="7"/>
        <v>1948595.4780578471</v>
      </c>
      <c r="AU101" s="246">
        <f t="shared" si="7"/>
        <v>1721414.3998700001</v>
      </c>
      <c r="AV101" s="246">
        <f t="shared" si="7"/>
        <v>1721779.6427525778</v>
      </c>
      <c r="AW101" s="246">
        <f t="shared" si="7"/>
        <v>1707535.1703429327</v>
      </c>
      <c r="AX101" s="246">
        <f t="shared" si="7"/>
        <v>1707535.1703429327</v>
      </c>
      <c r="AY101" s="246">
        <f t="shared" si="7"/>
        <v>1707535.1703429327</v>
      </c>
      <c r="AZ101" s="246">
        <f t="shared" si="7"/>
        <v>1707535.1703429327</v>
      </c>
      <c r="BA101" s="246">
        <f t="shared" si="7"/>
        <v>1707535.1703429327</v>
      </c>
      <c r="BB101" s="246">
        <f t="shared" si="7"/>
        <v>1707535.1703429327</v>
      </c>
      <c r="BC101" s="246">
        <f t="shared" si="7"/>
        <v>1707535.1703429327</v>
      </c>
      <c r="BD101" s="246">
        <f t="shared" si="7"/>
        <v>1707535.1703429327</v>
      </c>
      <c r="BE101" s="246">
        <f t="shared" si="7"/>
        <v>1707535.1703429327</v>
      </c>
      <c r="BF101" s="246">
        <f t="shared" si="7"/>
        <v>1707535.1703429327</v>
      </c>
      <c r="BG101" s="246">
        <f t="shared" si="7"/>
        <v>1707535.1703429327</v>
      </c>
      <c r="BH101" s="246">
        <f t="shared" si="7"/>
        <v>1707535.1703429327</v>
      </c>
      <c r="BI101" s="246">
        <f t="shared" si="7"/>
        <v>1707535.1703429327</v>
      </c>
      <c r="BJ101" s="246">
        <f t="shared" si="7"/>
        <v>1707535.1703429327</v>
      </c>
      <c r="BK101" s="246">
        <f t="shared" si="7"/>
        <v>1707535.1703429327</v>
      </c>
      <c r="BL101" s="246">
        <f t="shared" si="7"/>
        <v>1707535.1703429327</v>
      </c>
      <c r="BM101" s="246">
        <f t="shared" si="7"/>
        <v>1713013.8135748445</v>
      </c>
    </row>
    <row r="102" spans="1:65" x14ac:dyDescent="0.25">
      <c r="A102" t="s">
        <v>752</v>
      </c>
      <c r="B102">
        <v>178</v>
      </c>
      <c r="C102">
        <v>2451900.0595200001</v>
      </c>
      <c r="D102">
        <v>365242.74049</v>
      </c>
      <c r="E102">
        <v>6.2230000000000001E-2</v>
      </c>
      <c r="F102">
        <v>8.2299999999999995E-3</v>
      </c>
      <c r="G102">
        <v>3.2000000000000003E-4</v>
      </c>
      <c r="H102" s="17" t="s">
        <v>729</v>
      </c>
      <c r="I102" t="s">
        <v>730</v>
      </c>
      <c r="J102" s="20" t="s">
        <v>731</v>
      </c>
      <c r="K102" s="246">
        <f>$C102+$D102*K$4+$E102*K$4^2+$F102*K$4^3+$G102*K$4^4</f>
        <v>2438020.8354707891</v>
      </c>
      <c r="L102" s="246">
        <f t="shared" si="7"/>
        <v>2436194.62179334</v>
      </c>
      <c r="M102" s="246">
        <f t="shared" si="7"/>
        <v>2573525.8993116287</v>
      </c>
      <c r="N102" s="246">
        <f t="shared" si="7"/>
        <v>2451900.0595200001</v>
      </c>
      <c r="O102" s="246">
        <f t="shared" si="7"/>
        <v>2451534.8167795725</v>
      </c>
      <c r="P102" s="246">
        <f t="shared" si="7"/>
        <v>2447151.9039041288</v>
      </c>
      <c r="Q102" s="246">
        <f t="shared" si="7"/>
        <v>2447151.9039041288</v>
      </c>
      <c r="R102" s="246">
        <f t="shared" si="7"/>
        <v>2447517.1466430668</v>
      </c>
      <c r="S102" s="246">
        <f t="shared" si="7"/>
        <v>2447517.1466430668</v>
      </c>
      <c r="T102" s="246">
        <f t="shared" si="7"/>
        <v>2415375.7860851022</v>
      </c>
      <c r="U102" s="246">
        <f t="shared" si="7"/>
        <v>2305802.9727622718</v>
      </c>
      <c r="V102" s="246">
        <f t="shared" si="7"/>
        <v>2305802.9727622718</v>
      </c>
      <c r="W102" s="246">
        <f t="shared" si="7"/>
        <v>2757608.2818894703</v>
      </c>
      <c r="X102" s="246">
        <f t="shared" si="7"/>
        <v>2406975.2033659657</v>
      </c>
      <c r="Y102" s="246">
        <f t="shared" si="7"/>
        <v>2407340.4460915779</v>
      </c>
      <c r="Z102" s="246">
        <f t="shared" si="7"/>
        <v>2086657.3733500002</v>
      </c>
      <c r="AA102" s="246">
        <f t="shared" si="7"/>
        <v>2086657.3733500002</v>
      </c>
      <c r="AB102" s="246">
        <f t="shared" si="7"/>
        <v>2086292.1307105995</v>
      </c>
      <c r="AC102" s="246">
        <f t="shared" si="7"/>
        <v>730876.94474611676</v>
      </c>
      <c r="AD102" s="246">
        <f t="shared" si="7"/>
        <v>2447151.9039041288</v>
      </c>
      <c r="AE102" s="246">
        <f t="shared" si="7"/>
        <v>2448978.1176000587</v>
      </c>
      <c r="AF102" s="246">
        <f t="shared" si="7"/>
        <v>2443499.4765215493</v>
      </c>
      <c r="AG102" s="246">
        <f t="shared" si="7"/>
        <v>2467970.74022274</v>
      </c>
      <c r="AH102" s="246">
        <f t="shared" si="7"/>
        <v>2451900.0595200001</v>
      </c>
      <c r="AI102" s="246">
        <f t="shared" si="7"/>
        <v>2435098.8935883394</v>
      </c>
      <c r="AJ102" s="246">
        <f t="shared" si="7"/>
        <v>2443864.7192592518</v>
      </c>
      <c r="AK102" s="246">
        <f t="shared" si="7"/>
        <v>2447517.1466430668</v>
      </c>
      <c r="AL102" s="246">
        <f t="shared" si="7"/>
        <v>2443499.4765215493</v>
      </c>
      <c r="AM102" s="246">
        <f t="shared" si="7"/>
        <v>2448978.1176000587</v>
      </c>
      <c r="AN102" s="246">
        <f t="shared" si="7"/>
        <v>2448978.1176000587</v>
      </c>
      <c r="AO102" s="246">
        <f t="shared" si="7"/>
        <v>2448612.8748606248</v>
      </c>
      <c r="AP102" s="246">
        <f t="shared" si="7"/>
        <v>2448978.1176000587</v>
      </c>
      <c r="AQ102" s="246">
        <f t="shared" si="7"/>
        <v>2449343.3603396164</v>
      </c>
      <c r="AR102" s="246">
        <f t="shared" si="7"/>
        <v>2385425.8827628624</v>
      </c>
      <c r="AS102" s="246">
        <f t="shared" si="7"/>
        <v>2448247.6321213148</v>
      </c>
      <c r="AT102" s="246">
        <f t="shared" si="7"/>
        <v>2679081.0702089514</v>
      </c>
      <c r="AU102" s="246">
        <f t="shared" si="7"/>
        <v>2451900.0595200001</v>
      </c>
      <c r="AV102" s="246">
        <f t="shared" si="7"/>
        <v>2452265.3022605525</v>
      </c>
      <c r="AW102" s="246">
        <f t="shared" si="7"/>
        <v>2438020.8354707891</v>
      </c>
      <c r="AX102" s="246">
        <f t="shared" si="7"/>
        <v>2438020.8354707891</v>
      </c>
      <c r="AY102" s="246">
        <f t="shared" si="7"/>
        <v>2438020.8354707891</v>
      </c>
      <c r="AZ102" s="246">
        <f t="shared" si="7"/>
        <v>2438020.8354707891</v>
      </c>
      <c r="BA102" s="246">
        <f t="shared" si="7"/>
        <v>2438020.8354707891</v>
      </c>
      <c r="BB102" s="246">
        <f t="shared" si="7"/>
        <v>2438020.8354707891</v>
      </c>
      <c r="BC102" s="246">
        <f t="shared" si="7"/>
        <v>2438020.8354707891</v>
      </c>
      <c r="BD102" s="246">
        <f t="shared" si="7"/>
        <v>2438020.8354707891</v>
      </c>
      <c r="BE102" s="246">
        <f t="shared" si="7"/>
        <v>2438020.8354707891</v>
      </c>
      <c r="BF102" s="246">
        <f t="shared" si="7"/>
        <v>2438020.8354707891</v>
      </c>
      <c r="BG102" s="246">
        <f t="shared" si="7"/>
        <v>2438020.8354707891</v>
      </c>
      <c r="BH102" s="246">
        <f t="shared" si="7"/>
        <v>2438020.8354707891</v>
      </c>
      <c r="BI102" s="246">
        <f t="shared" si="7"/>
        <v>2438020.8354707891</v>
      </c>
      <c r="BJ102" s="246">
        <f t="shared" si="7"/>
        <v>2438020.8354707891</v>
      </c>
      <c r="BK102" s="246">
        <f t="shared" si="7"/>
        <v>2438020.8354707891</v>
      </c>
      <c r="BL102" s="246">
        <f t="shared" si="7"/>
        <v>2438020.8354707891</v>
      </c>
      <c r="BM102" s="246">
        <f t="shared" si="7"/>
        <v>2443499.4765215493</v>
      </c>
    </row>
    <row r="103" spans="1:65" x14ac:dyDescent="0.25">
      <c r="I103" s="61" t="s">
        <v>746</v>
      </c>
      <c r="J103" s="230" t="s">
        <v>741</v>
      </c>
      <c r="K103">
        <f>SUM(K104:K127)</f>
        <v>906.18363781372864</v>
      </c>
      <c r="L103">
        <f t="shared" ref="L103:BM103" si="8">SUM(L104:L127)</f>
        <v>-374.07234157750042</v>
      </c>
      <c r="M103">
        <f t="shared" si="8"/>
        <v>-442.39576740720662</v>
      </c>
      <c r="N103">
        <f t="shared" si="8"/>
        <v>934.97728078522675</v>
      </c>
      <c r="O103">
        <f t="shared" si="8"/>
        <v>656.59119397292352</v>
      </c>
      <c r="P103">
        <f t="shared" si="8"/>
        <v>405.38229560196891</v>
      </c>
      <c r="Q103">
        <f t="shared" si="8"/>
        <v>405.38229560196891</v>
      </c>
      <c r="R103">
        <f t="shared" si="8"/>
        <v>-141.3343156057596</v>
      </c>
      <c r="S103">
        <f t="shared" si="8"/>
        <v>-141.3343156057596</v>
      </c>
      <c r="T103">
        <f t="shared" si="8"/>
        <v>-607.61912758199389</v>
      </c>
      <c r="U103">
        <f t="shared" si="8"/>
        <v>-301.54785423376603</v>
      </c>
      <c r="V103">
        <f t="shared" si="8"/>
        <v>-301.54785423376603</v>
      </c>
      <c r="W103">
        <f t="shared" si="8"/>
        <v>-525.66826983801286</v>
      </c>
      <c r="X103">
        <f t="shared" si="8"/>
        <v>568.42307188223322</v>
      </c>
      <c r="Y103">
        <f t="shared" si="8"/>
        <v>474.55377209772928</v>
      </c>
      <c r="Z103">
        <f t="shared" si="8"/>
        <v>-15.451511847474864</v>
      </c>
      <c r="AA103">
        <f t="shared" si="8"/>
        <v>-15.451511847474864</v>
      </c>
      <c r="AB103">
        <f t="shared" si="8"/>
        <v>315.3011256966156</v>
      </c>
      <c r="AC103">
        <f t="shared" si="8"/>
        <v>67.23253961550401</v>
      </c>
      <c r="AD103">
        <f t="shared" si="8"/>
        <v>405.38229560196891</v>
      </c>
      <c r="AE103">
        <f t="shared" si="8"/>
        <v>-364.71259456851487</v>
      </c>
      <c r="AF103">
        <f t="shared" si="8"/>
        <v>-164.52700049115364</v>
      </c>
      <c r="AG103">
        <f t="shared" si="8"/>
        <v>-35.4988285059856</v>
      </c>
      <c r="AH103">
        <f t="shared" si="8"/>
        <v>934.97728078522675</v>
      </c>
      <c r="AI103">
        <f t="shared" si="8"/>
        <v>-121.63580445210094</v>
      </c>
      <c r="AJ103">
        <f t="shared" si="8"/>
        <v>431.06205795615188</v>
      </c>
      <c r="AK103">
        <f t="shared" si="8"/>
        <v>-141.3343156057596</v>
      </c>
      <c r="AL103">
        <f t="shared" si="8"/>
        <v>-164.52700049115364</v>
      </c>
      <c r="AM103">
        <f t="shared" si="8"/>
        <v>-364.71259456851487</v>
      </c>
      <c r="AN103">
        <f t="shared" si="8"/>
        <v>-364.71259456851487</v>
      </c>
      <c r="AO103">
        <f t="shared" si="8"/>
        <v>-350.88070000716488</v>
      </c>
      <c r="AP103">
        <f t="shared" si="8"/>
        <v>-364.71259456851487</v>
      </c>
      <c r="AQ103">
        <f t="shared" si="8"/>
        <v>-841.48089946840003</v>
      </c>
      <c r="AR103">
        <f t="shared" si="8"/>
        <v>639.7078734587933</v>
      </c>
      <c r="AS103">
        <f t="shared" si="8"/>
        <v>-156.99666290938748</v>
      </c>
      <c r="AT103">
        <f t="shared" si="8"/>
        <v>681.17464021181888</v>
      </c>
      <c r="AU103">
        <f t="shared" si="8"/>
        <v>934.97728078522675</v>
      </c>
      <c r="AV103">
        <f t="shared" si="8"/>
        <v>-699.06331364562004</v>
      </c>
      <c r="AW103">
        <f t="shared" si="8"/>
        <v>906.18363781372864</v>
      </c>
      <c r="AX103">
        <f t="shared" si="8"/>
        <v>906.18363781372864</v>
      </c>
      <c r="AY103">
        <f t="shared" si="8"/>
        <v>906.18363781372864</v>
      </c>
      <c r="AZ103">
        <f t="shared" si="8"/>
        <v>906.18363781372864</v>
      </c>
      <c r="BA103">
        <f t="shared" si="8"/>
        <v>906.18363781372864</v>
      </c>
      <c r="BB103">
        <f t="shared" si="8"/>
        <v>906.18363781372864</v>
      </c>
      <c r="BC103">
        <f t="shared" si="8"/>
        <v>906.18363781372864</v>
      </c>
      <c r="BD103">
        <f t="shared" si="8"/>
        <v>906.18363781372864</v>
      </c>
      <c r="BE103">
        <f t="shared" si="8"/>
        <v>906.18363781372864</v>
      </c>
      <c r="BF103">
        <f t="shared" si="8"/>
        <v>906.18363781372864</v>
      </c>
      <c r="BG103">
        <f t="shared" si="8"/>
        <v>906.18363781372864</v>
      </c>
      <c r="BH103">
        <f t="shared" si="8"/>
        <v>906.18363781372864</v>
      </c>
      <c r="BI103">
        <f t="shared" si="8"/>
        <v>906.18363781372864</v>
      </c>
      <c r="BJ103">
        <f t="shared" si="8"/>
        <v>906.18363781372864</v>
      </c>
      <c r="BK103">
        <f t="shared" si="8"/>
        <v>906.18363781372864</v>
      </c>
      <c r="BL103">
        <f t="shared" si="8"/>
        <v>906.18363781372864</v>
      </c>
      <c r="BM103">
        <f t="shared" si="8"/>
        <v>-164.52700049115364</v>
      </c>
    </row>
    <row r="104" spans="1:65" x14ac:dyDescent="0.25">
      <c r="A104" t="s">
        <v>753</v>
      </c>
      <c r="B104">
        <v>179</v>
      </c>
      <c r="C104">
        <v>485</v>
      </c>
      <c r="D104">
        <v>324.95999999999998</v>
      </c>
      <c r="E104">
        <v>1934.136</v>
      </c>
      <c r="J104" s="61" t="s">
        <v>740</v>
      </c>
      <c r="K104" s="239">
        <f>$C104*COS(($D104+$E104*K$8)*Deg2Rad)</f>
        <v>414.87213592335962</v>
      </c>
      <c r="L104" s="239">
        <f>$C104*COS(($D104+$E104*L$8)*Deg2Rad)</f>
        <v>-297.92971245901464</v>
      </c>
      <c r="M104" s="239">
        <f>$C104*COS(($D104+$E104*M$8)*Deg2Rad)</f>
        <v>-383.99458734136903</v>
      </c>
      <c r="N104" s="239">
        <f>$C104*COS(($D104+$E104*N$8)*Deg2Rad)</f>
        <v>465.65196829262317</v>
      </c>
      <c r="O104" s="239">
        <f>$C104*COS(($D104+$E104*O$8)*Deg2Rad)</f>
        <v>394.4561408661973</v>
      </c>
      <c r="P104" s="239">
        <f>$C104*COS(($D104+$E104*P$8)*Deg2Rad)</f>
        <v>-19.709654583699052</v>
      </c>
      <c r="Q104" s="239">
        <f>$C104*COS(($D104+$E104*Q$8)*Deg2Rad)</f>
        <v>-19.709654583699052</v>
      </c>
      <c r="R104" s="239">
        <f>$C104*COS(($D104+$E104*R$8)*Deg2Rad)</f>
        <v>-179.09143413197884</v>
      </c>
      <c r="S104" s="239">
        <f>$C104*COS(($D104+$E104*S$8)*Deg2Rad)</f>
        <v>-179.09143413197884</v>
      </c>
      <c r="T104" s="239">
        <f>$C104*COS(($D104+$E104*T$8)*Deg2Rad)</f>
        <v>-421.43630430708725</v>
      </c>
      <c r="U104" s="239">
        <f>$C104*COS(($D104+$E104*U$8)*Deg2Rad)</f>
        <v>-473.26787504491216</v>
      </c>
      <c r="V104" s="239">
        <f>$C104*COS(($D104+$E104*V$8)*Deg2Rad)</f>
        <v>-473.26787504491216</v>
      </c>
      <c r="W104" s="239">
        <f>$C104*COS(($D104+$E104*W$8)*Deg2Rad)</f>
        <v>-477.92938045320523</v>
      </c>
      <c r="X104" s="239">
        <f>$C104*COS(($D104+$E104*X$8)*Deg2Rad)</f>
        <v>386.62486272332558</v>
      </c>
      <c r="Y104" s="239">
        <f>$C104*COS(($D104+$E104*Y$8)*Deg2Rad)</f>
        <v>461.7858024187716</v>
      </c>
      <c r="Z104" s="239">
        <f>$C104*COS(($D104+$E104*Z$8)*Deg2Rad)</f>
        <v>91.028954686276762</v>
      </c>
      <c r="AA104" s="239">
        <f>$C104*COS(($D104+$E104*AA$8)*Deg2Rad)</f>
        <v>91.028954686276762</v>
      </c>
      <c r="AB104" s="239">
        <f>$C104*COS(($D104+$E104*AB$8)*Deg2Rad)</f>
        <v>-71.880626869835737</v>
      </c>
      <c r="AC104" s="239">
        <f>$C104*COS(($D104+$E104*AC$8)*Deg2Rad)</f>
        <v>-292.2022335217593</v>
      </c>
      <c r="AD104" s="239">
        <f>$C104*COS(($D104+$E104*AD$8)*Deg2Rad)</f>
        <v>-19.709654583699052</v>
      </c>
      <c r="AE104" s="239">
        <f>$C104*COS(($D104+$E104*AE$8)*Deg2Rad)</f>
        <v>-478.98382950830609</v>
      </c>
      <c r="AF104" s="239">
        <f>$C104*COS(($D104+$E104*AF$8)*Deg2Rad)</f>
        <v>-93.212840226737953</v>
      </c>
      <c r="AG104" s="239">
        <f>$C104*COS(($D104+$E104*AG$8)*Deg2Rad)</f>
        <v>-203.16272173712304</v>
      </c>
      <c r="AH104" s="239">
        <f>$C104*COS(($D104+$E104*AH$8)*Deg2Rad)</f>
        <v>465.65196829262317</v>
      </c>
      <c r="AI104" s="239">
        <f>$C104*COS(($D104+$E104*AI$8)*Deg2Rad)</f>
        <v>-482.41069752018046</v>
      </c>
      <c r="AJ104" s="239">
        <f>$C104*COS(($D104+$E104*AJ$8)*Deg2Rad)</f>
        <v>69.6799932861245</v>
      </c>
      <c r="AK104" s="239">
        <f>$C104*COS(($D104+$E104*AK$8)*Deg2Rad)</f>
        <v>-179.09143413197884</v>
      </c>
      <c r="AL104" s="239">
        <f>$C104*COS(($D104+$E104*AL$8)*Deg2Rad)</f>
        <v>-93.212840226737953</v>
      </c>
      <c r="AM104" s="239">
        <f>$C104*COS(($D104+$E104*AM$8)*Deg2Rad)</f>
        <v>-478.98382950830609</v>
      </c>
      <c r="AN104" s="239">
        <f>$C104*COS(($D104+$E104*AN$8)*Deg2Rad)</f>
        <v>-478.98382950830609</v>
      </c>
      <c r="AO104" s="239">
        <f>$C104*COS(($D104+$E104*AO$8)*Deg2Rad)</f>
        <v>-477.17357819421591</v>
      </c>
      <c r="AP104" s="239">
        <f>$C104*COS(($D104+$E104*AP$8)*Deg2Rad)</f>
        <v>-478.98382950830609</v>
      </c>
      <c r="AQ104" s="239">
        <f>$C104*COS(($D104+$E104*AQ$8)*Deg2Rad)</f>
        <v>-426.73054397988506</v>
      </c>
      <c r="AR104" s="239">
        <f>$C104*COS(($D104+$E104*AR$8)*Deg2Rad)</f>
        <v>214.85699853103424</v>
      </c>
      <c r="AS104" s="239">
        <f>$C104*COS(($D104+$E104*AS$8)*Deg2Rad)</f>
        <v>-421.50411554576459</v>
      </c>
      <c r="AT104" s="239">
        <f>$C104*COS(($D104+$E104*AT$8)*Deg2Rad)</f>
        <v>427.803137534737</v>
      </c>
      <c r="AU104" s="239">
        <f>$C104*COS(($D104+$E104*AU$8)*Deg2Rad)</f>
        <v>465.65196829262317</v>
      </c>
      <c r="AV104" s="239">
        <f>$C104*COS(($D104+$E104*AV$8)*Deg2Rad)</f>
        <v>-452.35406752426439</v>
      </c>
      <c r="AW104" s="239">
        <f>$C104*COS(($D104+$E104*AW$8)*Deg2Rad)</f>
        <v>414.87213592335962</v>
      </c>
      <c r="AX104" s="239">
        <f>$C104*COS(($D104+$E104*AX$8)*Deg2Rad)</f>
        <v>414.87213592335962</v>
      </c>
      <c r="AY104" s="239">
        <f>$C104*COS(($D104+$E104*AY$8)*Deg2Rad)</f>
        <v>414.87213592335962</v>
      </c>
      <c r="AZ104" s="239">
        <f>$C104*COS(($D104+$E104*AZ$8)*Deg2Rad)</f>
        <v>414.87213592335962</v>
      </c>
      <c r="BA104" s="239">
        <f>$C104*COS(($D104+$E104*BA$8)*Deg2Rad)</f>
        <v>414.87213592335962</v>
      </c>
      <c r="BB104" s="239">
        <f>$C104*COS(($D104+$E104*BB$8)*Deg2Rad)</f>
        <v>414.87213592335962</v>
      </c>
      <c r="BC104" s="239">
        <f>$C104*COS(($D104+$E104*BC$8)*Deg2Rad)</f>
        <v>414.87213592335962</v>
      </c>
      <c r="BD104" s="239">
        <f>$C104*COS(($D104+$E104*BD$8)*Deg2Rad)</f>
        <v>414.87213592335962</v>
      </c>
      <c r="BE104" s="239">
        <f>$C104*COS(($D104+$E104*BE$8)*Deg2Rad)</f>
        <v>414.87213592335962</v>
      </c>
      <c r="BF104" s="239">
        <f>$C104*COS(($D104+$E104*BF$8)*Deg2Rad)</f>
        <v>414.87213592335962</v>
      </c>
      <c r="BG104" s="239">
        <f>$C104*COS(($D104+$E104*BG$8)*Deg2Rad)</f>
        <v>414.87213592335962</v>
      </c>
      <c r="BH104" s="239">
        <f>$C104*COS(($D104+$E104*BH$8)*Deg2Rad)</f>
        <v>414.87213592335962</v>
      </c>
      <c r="BI104" s="239">
        <f>$C104*COS(($D104+$E104*BI$8)*Deg2Rad)</f>
        <v>414.87213592335962</v>
      </c>
      <c r="BJ104" s="239">
        <f>$C104*COS(($D104+$E104*BJ$8)*Deg2Rad)</f>
        <v>414.87213592335962</v>
      </c>
      <c r="BK104" s="239">
        <f>$C104*COS(($D104+$E104*BK$8)*Deg2Rad)</f>
        <v>414.87213592335962</v>
      </c>
      <c r="BL104" s="239">
        <f>$C104*COS(($D104+$E104*BL$8)*Deg2Rad)</f>
        <v>414.87213592335962</v>
      </c>
      <c r="BM104" s="239">
        <f>$C104*COS(($D104+$E104*BM$8)*Deg2Rad)</f>
        <v>-93.212840226737953</v>
      </c>
    </row>
    <row r="105" spans="1:65" x14ac:dyDescent="0.25">
      <c r="C105">
        <v>203</v>
      </c>
      <c r="D105">
        <v>337.23</v>
      </c>
      <c r="E105">
        <v>32964.466999999997</v>
      </c>
      <c r="J105" s="61" t="s">
        <v>740</v>
      </c>
      <c r="K105" s="239">
        <f>$C105*COS(($D105+$E105*K$8)*Deg2Rad)</f>
        <v>198.97459499612609</v>
      </c>
      <c r="L105" s="239">
        <f>$C105*COS(($D105+$E105*L$8)*Deg2Rad)</f>
        <v>-194.37534354206693</v>
      </c>
      <c r="M105" s="239">
        <f>$C105*COS(($D105+$E105*M$8)*Deg2Rad)</f>
        <v>-177.23278591553984</v>
      </c>
      <c r="N105" s="239">
        <f>$C105*COS(($D105+$E105*N$8)*Deg2Rad)</f>
        <v>94.292594757021632</v>
      </c>
      <c r="O105" s="239">
        <f>$C105*COS(($D105+$E105*O$8)*Deg2Rad)</f>
        <v>172.22781141829546</v>
      </c>
      <c r="P105" s="239">
        <f>$C105*COS(($D105+$E105*P$8)*Deg2Rad)</f>
        <v>179.86985764257338</v>
      </c>
      <c r="Q105" s="239">
        <f>$C105*COS(($D105+$E105*Q$8)*Deg2Rad)</f>
        <v>179.86985764257338</v>
      </c>
      <c r="R105" s="239">
        <f>$C105*COS(($D105+$E105*R$8)*Deg2Rad)</f>
        <v>107.6342057301776</v>
      </c>
      <c r="S105" s="239">
        <f>$C105*COS(($D105+$E105*S$8)*Deg2Rad)</f>
        <v>107.6342057301776</v>
      </c>
      <c r="T105" s="239">
        <f>$C105*COS(($D105+$E105*T$8)*Deg2Rad)</f>
        <v>-13.688039267868982</v>
      </c>
      <c r="U105" s="239">
        <f>$C105*COS(($D105+$E105*U$8)*Deg2Rad)</f>
        <v>-187.63037237025364</v>
      </c>
      <c r="V105" s="239">
        <f>$C105*COS(($D105+$E105*V$8)*Deg2Rad)</f>
        <v>-187.63037237025364</v>
      </c>
      <c r="W105" s="239">
        <f>$C105*COS(($D105+$E105*W$8)*Deg2Rad)</f>
        <v>173.08976381353492</v>
      </c>
      <c r="X105" s="239">
        <f>$C105*COS(($D105+$E105*X$8)*Deg2Rad)</f>
        <v>145.47302808492424</v>
      </c>
      <c r="Y105" s="239">
        <f>$C105*COS(($D105+$E105*Y$8)*Deg2Rad)</f>
        <v>53.955814867556256</v>
      </c>
      <c r="Z105" s="239">
        <f>$C105*COS(($D105+$E105*Z$8)*Deg2Rad)</f>
        <v>110.65733952475979</v>
      </c>
      <c r="AA105" s="239">
        <f>$C105*COS(($D105+$E105*AA$8)*Deg2Rad)</f>
        <v>110.65733952475979</v>
      </c>
      <c r="AB105" s="239">
        <f>$C105*COS(($D105+$E105*AB$8)*Deg2Rad)</f>
        <v>181.50367410224101</v>
      </c>
      <c r="AC105" s="239">
        <f>$C105*COS(($D105+$E105*AC$8)*Deg2Rad)</f>
        <v>166.61811642290186</v>
      </c>
      <c r="AD105" s="239">
        <f>$C105*COS(($D105+$E105*AD$8)*Deg2Rad)</f>
        <v>179.86985764257338</v>
      </c>
      <c r="AE105" s="239">
        <f>$C105*COS(($D105+$E105*AE$8)*Deg2Rad)</f>
        <v>-202.98986142975849</v>
      </c>
      <c r="AF105" s="239">
        <f>$C105*COS(($D105+$E105*AF$8)*Deg2Rad)</f>
        <v>21.222417876835433</v>
      </c>
      <c r="AG105" s="239">
        <f>$C105*COS(($D105+$E105*AG$8)*Deg2Rad)</f>
        <v>151.43811538338161</v>
      </c>
      <c r="AH105" s="239">
        <f>$C105*COS(($D105+$E105*AH$8)*Deg2Rad)</f>
        <v>94.292594757021632</v>
      </c>
      <c r="AI105" s="239">
        <f>$C105*COS(($D105+$E105*AI$8)*Deg2Rad)</f>
        <v>-54.849132430462006</v>
      </c>
      <c r="AJ105" s="239">
        <f>$C105*COS(($D105+$E105*AJ$8)*Deg2Rad)</f>
        <v>-83.734321921182854</v>
      </c>
      <c r="AK105" s="239">
        <f>$C105*COS(($D105+$E105*AK$8)*Deg2Rad)</f>
        <v>107.6342057301776</v>
      </c>
      <c r="AL105" s="239">
        <f>$C105*COS(($D105+$E105*AL$8)*Deg2Rad)</f>
        <v>21.222417876835433</v>
      </c>
      <c r="AM105" s="239">
        <f>$C105*COS(($D105+$E105*AM$8)*Deg2Rad)</f>
        <v>-202.98986142975849</v>
      </c>
      <c r="AN105" s="239">
        <f>$C105*COS(($D105+$E105*AN$8)*Deg2Rad)</f>
        <v>-202.98986142975849</v>
      </c>
      <c r="AO105" s="239">
        <f>$C105*COS(($D105+$E105*AO$8)*Deg2Rad)</f>
        <v>-174.12433508306822</v>
      </c>
      <c r="AP105" s="239">
        <f>$C105*COS(($D105+$E105*AP$8)*Deg2Rad)</f>
        <v>-202.98986142975849</v>
      </c>
      <c r="AQ105" s="239">
        <f>$C105*COS(($D105+$E105*AQ$8)*Deg2Rad)</f>
        <v>-176.17532086757043</v>
      </c>
      <c r="AR105" s="239">
        <f>$C105*COS(($D105+$E105*AR$8)*Deg2Rad)</f>
        <v>90.445309658628986</v>
      </c>
      <c r="AS105" s="239">
        <f>$C105*COS(($D105+$E105*AS$8)*Deg2Rad)</f>
        <v>-97.496547782140112</v>
      </c>
      <c r="AT105" s="239">
        <f>$C105*COS(($D105+$E105*AT$8)*Deg2Rad)</f>
        <v>194.86633130341795</v>
      </c>
      <c r="AU105" s="239">
        <f>$C105*COS(($D105+$E105*AU$8)*Deg2Rad)</f>
        <v>94.292594757021632</v>
      </c>
      <c r="AV105" s="239">
        <f>$C105*COS(($D105+$E105*AV$8)*Deg2Rad)</f>
        <v>-177.40719607223659</v>
      </c>
      <c r="AW105" s="239">
        <f>$C105*COS(($D105+$E105*AW$8)*Deg2Rad)</f>
        <v>198.97459499612609</v>
      </c>
      <c r="AX105" s="239">
        <f>$C105*COS(($D105+$E105*AX$8)*Deg2Rad)</f>
        <v>198.97459499612609</v>
      </c>
      <c r="AY105" s="239">
        <f>$C105*COS(($D105+$E105*AY$8)*Deg2Rad)</f>
        <v>198.97459499612609</v>
      </c>
      <c r="AZ105" s="239">
        <f>$C105*COS(($D105+$E105*AZ$8)*Deg2Rad)</f>
        <v>198.97459499612609</v>
      </c>
      <c r="BA105" s="239">
        <f>$C105*COS(($D105+$E105*BA$8)*Deg2Rad)</f>
        <v>198.97459499612609</v>
      </c>
      <c r="BB105" s="239">
        <f>$C105*COS(($D105+$E105*BB$8)*Deg2Rad)</f>
        <v>198.97459499612609</v>
      </c>
      <c r="BC105" s="239">
        <f>$C105*COS(($D105+$E105*BC$8)*Deg2Rad)</f>
        <v>198.97459499612609</v>
      </c>
      <c r="BD105" s="239">
        <f>$C105*COS(($D105+$E105*BD$8)*Deg2Rad)</f>
        <v>198.97459499612609</v>
      </c>
      <c r="BE105" s="239">
        <f>$C105*COS(($D105+$E105*BE$8)*Deg2Rad)</f>
        <v>198.97459499612609</v>
      </c>
      <c r="BF105" s="239">
        <f>$C105*COS(($D105+$E105*BF$8)*Deg2Rad)</f>
        <v>198.97459499612609</v>
      </c>
      <c r="BG105" s="239">
        <f>$C105*COS(($D105+$E105*BG$8)*Deg2Rad)</f>
        <v>198.97459499612609</v>
      </c>
      <c r="BH105" s="239">
        <f>$C105*COS(($D105+$E105*BH$8)*Deg2Rad)</f>
        <v>198.97459499612609</v>
      </c>
      <c r="BI105" s="239">
        <f>$C105*COS(($D105+$E105*BI$8)*Deg2Rad)</f>
        <v>198.97459499612609</v>
      </c>
      <c r="BJ105" s="239">
        <f>$C105*COS(($D105+$E105*BJ$8)*Deg2Rad)</f>
        <v>198.97459499612609</v>
      </c>
      <c r="BK105" s="239">
        <f>$C105*COS(($D105+$E105*BK$8)*Deg2Rad)</f>
        <v>198.97459499612609</v>
      </c>
      <c r="BL105" s="239">
        <f>$C105*COS(($D105+$E105*BL$8)*Deg2Rad)</f>
        <v>198.97459499612609</v>
      </c>
      <c r="BM105" s="239">
        <f>$C105*COS(($D105+$E105*BM$8)*Deg2Rad)</f>
        <v>21.222417876835433</v>
      </c>
    </row>
    <row r="106" spans="1:65" x14ac:dyDescent="0.25">
      <c r="C106">
        <v>199</v>
      </c>
      <c r="D106">
        <v>342.08</v>
      </c>
      <c r="E106">
        <v>20.186</v>
      </c>
      <c r="J106" s="61" t="s">
        <v>740</v>
      </c>
      <c r="K106" s="239">
        <f>$C106*COS(($D106+$E106*K$8)*Deg2Rad)</f>
        <v>179.77221504466729</v>
      </c>
      <c r="L106" s="239">
        <f>$C106*COS(($D106+$E106*L$8)*Deg2Rad)</f>
        <v>178.24111237070343</v>
      </c>
      <c r="M106" s="239">
        <f>$C106*COS(($D106+$E106*M$8)*Deg2Rad)</f>
        <v>197.98749061836415</v>
      </c>
      <c r="N106" s="239">
        <f>$C106*COS(($D106+$E106*N$8)*Deg2Rad)</f>
        <v>189.55451606195723</v>
      </c>
      <c r="O106" s="239">
        <f>$C106*COS(($D106+$E106*O$8)*Deg2Rad)</f>
        <v>189.3399093396709</v>
      </c>
      <c r="P106" s="239">
        <f>$C106*COS(($D106+$E106*P$8)*Deg2Rad)</f>
        <v>186.58211461223561</v>
      </c>
      <c r="Q106" s="239">
        <f>$C106*COS(($D106+$E106*Q$8)*Deg2Rad)</f>
        <v>186.58211461223561</v>
      </c>
      <c r="R106" s="239">
        <f>$C106*COS(($D106+$E106*R$8)*Deg2Rad)</f>
        <v>186.82473798345268</v>
      </c>
      <c r="S106" s="239">
        <f>$C106*COS(($D106+$E106*S$8)*Deg2Rad)</f>
        <v>186.82473798345268</v>
      </c>
      <c r="T106" s="239">
        <f>$C106*COS(($D106+$E106*T$8)*Deg2Rad)</f>
        <v>157.00773877613435</v>
      </c>
      <c r="U106" s="239">
        <f>$C106*COS(($D106+$E106*U$8)*Deg2Rad)</f>
        <v>-29.297831807236715</v>
      </c>
      <c r="V106" s="239">
        <f>$C106*COS(($D106+$E106*V$8)*Deg2Rad)</f>
        <v>-29.297831807236715</v>
      </c>
      <c r="W106" s="239">
        <f>$C106*COS(($D106+$E106*W$8)*Deg2Rad)</f>
        <v>-59.899039047468918</v>
      </c>
      <c r="X106" s="239">
        <f>$C106*COS(($D106+$E106*X$8)*Deg2Rad)</f>
        <v>12.966207191667907</v>
      </c>
      <c r="Y106" s="239">
        <f>$C106*COS(($D106+$E106*Y$8)*Deg2Rad)</f>
        <v>13.665723030760612</v>
      </c>
      <c r="Z106" s="239">
        <f>$C106*COS(($D106+$E106*Z$8)*Deg2Rad)</f>
        <v>-23.245369479648094</v>
      </c>
      <c r="AA106" s="239">
        <f>$C106*COS(($D106+$E106*AA$8)*Deg2Rad)</f>
        <v>-23.245369479648094</v>
      </c>
      <c r="AB106" s="239">
        <f>$C106*COS(($D106+$E106*AB$8)*Deg2Rad)</f>
        <v>-22.548938618283135</v>
      </c>
      <c r="AC106" s="239">
        <f>$C106*COS(($D106+$E106*AC$8)*Deg2Rad)</f>
        <v>76.417242303540817</v>
      </c>
      <c r="AD106" s="239">
        <f>$C106*COS(($D106+$E106*AD$8)*Deg2Rad)</f>
        <v>186.58211461223561</v>
      </c>
      <c r="AE106" s="239">
        <f>$C106*COS(($D106+$E106*AE$8)*Deg2Rad)</f>
        <v>187.77201332526732</v>
      </c>
      <c r="AF106" s="239">
        <f>$C106*COS(($D106+$E106*AF$8)*Deg2Rad)</f>
        <v>184.0290210745523</v>
      </c>
      <c r="AG106" s="239">
        <f>$C106*COS(($D106+$E106*AG$8)*Deg2Rad)</f>
        <v>196.63502047243728</v>
      </c>
      <c r="AH106" s="239">
        <f>$C106*COS(($D106+$E106*AH$8)*Deg2Rad)</f>
        <v>189.55451606195723</v>
      </c>
      <c r="AI106" s="239">
        <f>$C106*COS(($D106+$E106*AI$8)*Deg2Rad)</f>
        <v>177.2958726191851</v>
      </c>
      <c r="AJ106" s="239">
        <f>$C106*COS(($D106+$E106*AJ$8)*Deg2Rad)</f>
        <v>184.29466254870789</v>
      </c>
      <c r="AK106" s="239">
        <f>$C106*COS(($D106+$E106*AK$8)*Deg2Rad)</f>
        <v>186.82473798345268</v>
      </c>
      <c r="AL106" s="239">
        <f>$C106*COS(($D106+$E106*AL$8)*Deg2Rad)</f>
        <v>184.0290210745523</v>
      </c>
      <c r="AM106" s="239">
        <f>$C106*COS(($D106+$E106*AM$8)*Deg2Rad)</f>
        <v>187.77201332526732</v>
      </c>
      <c r="AN106" s="239">
        <f>$C106*COS(($D106+$E106*AN$8)*Deg2Rad)</f>
        <v>187.77201332526732</v>
      </c>
      <c r="AO106" s="239">
        <f>$C106*COS(($D106+$E106*AO$8)*Deg2Rad)</f>
        <v>187.5386831188797</v>
      </c>
      <c r="AP106" s="239">
        <f>$C106*COS(($D106+$E106*AP$8)*Deg2Rad)</f>
        <v>187.77201332526732</v>
      </c>
      <c r="AQ106" s="239">
        <f>$C106*COS(($D106+$E106*AQ$8)*Deg2Rad)</f>
        <v>188.00301292809291</v>
      </c>
      <c r="AR106" s="239">
        <f>$C106*COS(($D106+$E106*AR$8)*Deg2Rad)</f>
        <v>115.66855307304954</v>
      </c>
      <c r="AS106" s="239">
        <f>$C106*COS(($D106+$E106*AS$8)*Deg2Rad)</f>
        <v>187.30302520499876</v>
      </c>
      <c r="AT106" s="239">
        <f>$C106*COS(($D106+$E106*AT$8)*Deg2Rad)</f>
        <v>86.86534558688804</v>
      </c>
      <c r="AU106" s="239">
        <f>$C106*COS(($D106+$E106*AU$8)*Deg2Rad)</f>
        <v>189.55451606195723</v>
      </c>
      <c r="AV106" s="239">
        <f>$C106*COS(($D106+$E106*AV$8)*Deg2Rad)</f>
        <v>95.765511171486679</v>
      </c>
      <c r="AW106" s="239">
        <f>$C106*COS(($D106+$E106*AW$8)*Deg2Rad)</f>
        <v>179.77221504466729</v>
      </c>
      <c r="AX106" s="239">
        <f>$C106*COS(($D106+$E106*AX$8)*Deg2Rad)</f>
        <v>179.77221504466729</v>
      </c>
      <c r="AY106" s="239">
        <f>$C106*COS(($D106+$E106*AY$8)*Deg2Rad)</f>
        <v>179.77221504466729</v>
      </c>
      <c r="AZ106" s="239">
        <f>$C106*COS(($D106+$E106*AZ$8)*Deg2Rad)</f>
        <v>179.77221504466729</v>
      </c>
      <c r="BA106" s="239">
        <f>$C106*COS(($D106+$E106*BA$8)*Deg2Rad)</f>
        <v>179.77221504466729</v>
      </c>
      <c r="BB106" s="239">
        <f>$C106*COS(($D106+$E106*BB$8)*Deg2Rad)</f>
        <v>179.77221504466729</v>
      </c>
      <c r="BC106" s="239">
        <f>$C106*COS(($D106+$E106*BC$8)*Deg2Rad)</f>
        <v>179.77221504466729</v>
      </c>
      <c r="BD106" s="239">
        <f>$C106*COS(($D106+$E106*BD$8)*Deg2Rad)</f>
        <v>179.77221504466729</v>
      </c>
      <c r="BE106" s="239">
        <f>$C106*COS(($D106+$E106*BE$8)*Deg2Rad)</f>
        <v>179.77221504466729</v>
      </c>
      <c r="BF106" s="239">
        <f>$C106*COS(($D106+$E106*BF$8)*Deg2Rad)</f>
        <v>179.77221504466729</v>
      </c>
      <c r="BG106" s="239">
        <f>$C106*COS(($D106+$E106*BG$8)*Deg2Rad)</f>
        <v>179.77221504466729</v>
      </c>
      <c r="BH106" s="239">
        <f>$C106*COS(($D106+$E106*BH$8)*Deg2Rad)</f>
        <v>179.77221504466729</v>
      </c>
      <c r="BI106" s="239">
        <f>$C106*COS(($D106+$E106*BI$8)*Deg2Rad)</f>
        <v>179.77221504466729</v>
      </c>
      <c r="BJ106" s="239">
        <f>$C106*COS(($D106+$E106*BJ$8)*Deg2Rad)</f>
        <v>179.77221504466729</v>
      </c>
      <c r="BK106" s="239">
        <f>$C106*COS(($D106+$E106*BK$8)*Deg2Rad)</f>
        <v>179.77221504466729</v>
      </c>
      <c r="BL106" s="239">
        <f>$C106*COS(($D106+$E106*BL$8)*Deg2Rad)</f>
        <v>179.77221504466729</v>
      </c>
      <c r="BM106" s="239">
        <f>$C106*COS(($D106+$E106*BM$8)*Deg2Rad)</f>
        <v>184.0290210745523</v>
      </c>
    </row>
    <row r="107" spans="1:65" x14ac:dyDescent="0.25">
      <c r="C107">
        <v>182</v>
      </c>
      <c r="D107">
        <v>27.85</v>
      </c>
      <c r="E107">
        <v>445267.11200000002</v>
      </c>
      <c r="J107" s="61" t="s">
        <v>740</v>
      </c>
      <c r="K107" s="239">
        <f>$C107*COS(($D107+$E107*K$8)*Deg2Rad)</f>
        <v>143.11818952881401</v>
      </c>
      <c r="L107" s="239">
        <f>$C107*COS(($D107+$E107*L$8)*Deg2Rad)</f>
        <v>-16.622360876110214</v>
      </c>
      <c r="M107" s="239">
        <f>$C107*COS(($D107+$E107*M$8)*Deg2Rad)</f>
        <v>92.439404249330437</v>
      </c>
      <c r="N107" s="239">
        <f>$C107*COS(($D107+$E107*N$8)*Deg2Rad)</f>
        <v>146.69486482622693</v>
      </c>
      <c r="O107" s="239">
        <f>$C107*COS(($D107+$E107*O$8)*Deg2Rad)</f>
        <v>-19.943498716428675</v>
      </c>
      <c r="P107" s="239">
        <f>$C107*COS(($D107+$E107*P$8)*Deg2Rad)</f>
        <v>-70.286437100308618</v>
      </c>
      <c r="Q107" s="239">
        <f>$C107*COS(($D107+$E107*Q$8)*Deg2Rad)</f>
        <v>-70.286437100308618</v>
      </c>
      <c r="R107" s="239">
        <f>$C107*COS(($D107+$E107*R$8)*Deg2Rad)</f>
        <v>-76.051258396864412</v>
      </c>
      <c r="S107" s="239">
        <f>$C107*COS(($D107+$E107*S$8)*Deg2Rad)</f>
        <v>-76.051258396864412</v>
      </c>
      <c r="T107" s="239">
        <f>$C107*COS(($D107+$E107*T$8)*Deg2Rad)</f>
        <v>-25.445595405832979</v>
      </c>
      <c r="U107" s="239">
        <f>$C107*COS(($D107+$E107*U$8)*Deg2Rad)</f>
        <v>42.048760391803242</v>
      </c>
      <c r="V107" s="239">
        <f>$C107*COS(($D107+$E107*V$8)*Deg2Rad)</f>
        <v>42.048760391803242</v>
      </c>
      <c r="W107" s="239">
        <f>$C107*COS(($D107+$E107*W$8)*Deg2Rad)</f>
        <v>38.173869114310079</v>
      </c>
      <c r="X107" s="239">
        <f>$C107*COS(($D107+$E107*X$8)*Deg2Rad)</f>
        <v>28.480774212697206</v>
      </c>
      <c r="Y107" s="239">
        <f>$C107*COS(($D107+$E107*Y$8)*Deg2Rad)</f>
        <v>-151.6246294849883</v>
      </c>
      <c r="Z107" s="239">
        <f>$C107*COS(($D107+$E107*Z$8)*Deg2Rad)</f>
        <v>17.448080720470831</v>
      </c>
      <c r="AA107" s="239">
        <f>$C107*COS(($D107+$E107*AA$8)*Deg2Rad)</f>
        <v>17.448080720470831</v>
      </c>
      <c r="AB107" s="239">
        <f>$C107*COS(($D107+$E107*AB$8)*Deg2Rad)</f>
        <v>121.57905208460059</v>
      </c>
      <c r="AC107" s="239">
        <f>$C107*COS(($D107+$E107*AC$8)*Deg2Rad)</f>
        <v>135.37675095714511</v>
      </c>
      <c r="AD107" s="239">
        <f>$C107*COS(($D107+$E107*AD$8)*Deg2Rad)</f>
        <v>-70.286437100308618</v>
      </c>
      <c r="AE107" s="239">
        <f>$C107*COS(($D107+$E107*AE$8)*Deg2Rad)</f>
        <v>102.74374091567699</v>
      </c>
      <c r="AF107" s="239">
        <f>$C107*COS(($D107+$E107*AF$8)*Deg2Rad)</f>
        <v>-124.3751949506441</v>
      </c>
      <c r="AG107" s="239">
        <f>$C107*COS(($D107+$E107*AG$8)*Deg2Rad)</f>
        <v>-62.033723146638074</v>
      </c>
      <c r="AH107" s="239">
        <f>$C107*COS(($D107+$E107*AH$8)*Deg2Rad)</f>
        <v>146.69486482622693</v>
      </c>
      <c r="AI107" s="239">
        <f>$C107*COS(($D107+$E107*AI$8)*Deg2Rad)</f>
        <v>97.808464939176304</v>
      </c>
      <c r="AJ107" s="239">
        <f>$C107*COS(($D107+$E107*AJ$8)*Deg2Rad)</f>
        <v>181.99233742277124</v>
      </c>
      <c r="AK107" s="239">
        <f>$C107*COS(($D107+$E107*AK$8)*Deg2Rad)</f>
        <v>-76.051258396864412</v>
      </c>
      <c r="AL107" s="239">
        <f>$C107*COS(($D107+$E107*AL$8)*Deg2Rad)</f>
        <v>-124.3751949506441</v>
      </c>
      <c r="AM107" s="239">
        <f>$C107*COS(($D107+$E107*AM$8)*Deg2Rad)</f>
        <v>102.74374091567699</v>
      </c>
      <c r="AN107" s="239">
        <f>$C107*COS(($D107+$E107*AN$8)*Deg2Rad)</f>
        <v>102.74374091567699</v>
      </c>
      <c r="AO107" s="239">
        <f>$C107*COS(($D107+$E107*AO$8)*Deg2Rad)</f>
        <v>41.089660075588888</v>
      </c>
      <c r="AP107" s="239">
        <f>$C107*COS(($D107+$E107*AP$8)*Deg2Rad)</f>
        <v>102.74374091567699</v>
      </c>
      <c r="AQ107" s="239">
        <f>$C107*COS(($D107+$E107*AQ$8)*Deg2Rad)</f>
        <v>-180.13327795576853</v>
      </c>
      <c r="AR107" s="239">
        <f>$C107*COS(($D107+$E107*AR$8)*Deg2Rad)</f>
        <v>163.19005178430598</v>
      </c>
      <c r="AS107" s="239">
        <f>$C107*COS(($D107+$E107*AS$8)*Deg2Rad)</f>
        <v>-158.35058581492231</v>
      </c>
      <c r="AT107" s="239">
        <f>$C107*COS(($D107+$E107*AT$8)*Deg2Rad)</f>
        <v>-146.4858049775452</v>
      </c>
      <c r="AU107" s="239">
        <f>$C107*COS(($D107+$E107*AU$8)*Deg2Rad)</f>
        <v>146.69486482622693</v>
      </c>
      <c r="AV107" s="239">
        <f>$C107*COS(($D107+$E107*AV$8)*Deg2Rad)</f>
        <v>142.34664135282685</v>
      </c>
      <c r="AW107" s="239">
        <f>$C107*COS(($D107+$E107*AW$8)*Deg2Rad)</f>
        <v>143.11818952881401</v>
      </c>
      <c r="AX107" s="239">
        <f>$C107*COS(($D107+$E107*AX$8)*Deg2Rad)</f>
        <v>143.11818952881401</v>
      </c>
      <c r="AY107" s="239">
        <f>$C107*COS(($D107+$E107*AY$8)*Deg2Rad)</f>
        <v>143.11818952881401</v>
      </c>
      <c r="AZ107" s="239">
        <f>$C107*COS(($D107+$E107*AZ$8)*Deg2Rad)</f>
        <v>143.11818952881401</v>
      </c>
      <c r="BA107" s="239">
        <f>$C107*COS(($D107+$E107*BA$8)*Deg2Rad)</f>
        <v>143.11818952881401</v>
      </c>
      <c r="BB107" s="239">
        <f>$C107*COS(($D107+$E107*BB$8)*Deg2Rad)</f>
        <v>143.11818952881401</v>
      </c>
      <c r="BC107" s="239">
        <f>$C107*COS(($D107+$E107*BC$8)*Deg2Rad)</f>
        <v>143.11818952881401</v>
      </c>
      <c r="BD107" s="239">
        <f>$C107*COS(($D107+$E107*BD$8)*Deg2Rad)</f>
        <v>143.11818952881401</v>
      </c>
      <c r="BE107" s="239">
        <f>$C107*COS(($D107+$E107*BE$8)*Deg2Rad)</f>
        <v>143.11818952881401</v>
      </c>
      <c r="BF107" s="239">
        <f>$C107*COS(($D107+$E107*BF$8)*Deg2Rad)</f>
        <v>143.11818952881401</v>
      </c>
      <c r="BG107" s="239">
        <f>$C107*COS(($D107+$E107*BG$8)*Deg2Rad)</f>
        <v>143.11818952881401</v>
      </c>
      <c r="BH107" s="239">
        <f>$C107*COS(($D107+$E107*BH$8)*Deg2Rad)</f>
        <v>143.11818952881401</v>
      </c>
      <c r="BI107" s="239">
        <f>$C107*COS(($D107+$E107*BI$8)*Deg2Rad)</f>
        <v>143.11818952881401</v>
      </c>
      <c r="BJ107" s="239">
        <f>$C107*COS(($D107+$E107*BJ$8)*Deg2Rad)</f>
        <v>143.11818952881401</v>
      </c>
      <c r="BK107" s="239">
        <f>$C107*COS(($D107+$E107*BK$8)*Deg2Rad)</f>
        <v>143.11818952881401</v>
      </c>
      <c r="BL107" s="239">
        <f>$C107*COS(($D107+$E107*BL$8)*Deg2Rad)</f>
        <v>143.11818952881401</v>
      </c>
      <c r="BM107" s="239">
        <f>$C107*COS(($D107+$E107*BM$8)*Deg2Rad)</f>
        <v>-124.3751949506441</v>
      </c>
    </row>
    <row r="108" spans="1:65" x14ac:dyDescent="0.25">
      <c r="C108">
        <v>156</v>
      </c>
      <c r="D108">
        <v>73.14</v>
      </c>
      <c r="E108">
        <v>45036.885999999999</v>
      </c>
      <c r="J108" s="61" t="s">
        <v>740</v>
      </c>
      <c r="K108" s="239">
        <f>$C108*COS(($D108+$E108*K$8)*Deg2Rad)</f>
        <v>114.5859873984559</v>
      </c>
      <c r="L108" s="239">
        <f>$C108*COS(($D108+$E108*L$8)*Deg2Rad)</f>
        <v>-109.40469147594806</v>
      </c>
      <c r="M108" s="239">
        <f>$C108*COS(($D108+$E108*M$8)*Deg2Rad)</f>
        <v>155.98420870487658</v>
      </c>
      <c r="N108" s="239">
        <f>$C108*COS(($D108+$E108*N$8)*Deg2Rad)</f>
        <v>-136.36611094665909</v>
      </c>
      <c r="O108" s="239">
        <f>$C108*COS(($D108+$E108*O$8)*Deg2Rad)</f>
        <v>76.619756223811706</v>
      </c>
      <c r="P108" s="239">
        <f>$C108*COS(($D108+$E108*P$8)*Deg2Rad)</f>
        <v>86.635533775774832</v>
      </c>
      <c r="Q108" s="239">
        <f>$C108*COS(($D108+$E108*Q$8)*Deg2Rad)</f>
        <v>86.635533775774832</v>
      </c>
      <c r="R108" s="239">
        <f>$C108*COS(($D108+$E108*R$8)*Deg2Rad)</f>
        <v>-130.27322868675299</v>
      </c>
      <c r="S108" s="239">
        <f>$C108*COS(($D108+$E108*S$8)*Deg2Rad)</f>
        <v>-130.27322868675299</v>
      </c>
      <c r="T108" s="239">
        <f>$C108*COS(($D108+$E108*T$8)*Deg2Rad)</f>
        <v>-65.813555741583315</v>
      </c>
      <c r="U108" s="239">
        <f>$C108*COS(($D108+$E108*U$8)*Deg2Rad)</f>
        <v>154.83994717110045</v>
      </c>
      <c r="V108" s="239">
        <f>$C108*COS(($D108+$E108*V$8)*Deg2Rad)</f>
        <v>154.83994717110045</v>
      </c>
      <c r="W108" s="239">
        <f>$C108*COS(($D108+$E108*W$8)*Deg2Rad)</f>
        <v>-155.8732876214516</v>
      </c>
      <c r="X108" s="239">
        <f>$C108*COS(($D108+$E108*X$8)*Deg2Rad)</f>
        <v>-149.48615918256186</v>
      </c>
      <c r="Y108" s="239">
        <f>$C108*COS(($D108+$E108*Y$8)*Deg2Rad)</f>
        <v>45.546739398306357</v>
      </c>
      <c r="Z108" s="239">
        <f>$C108*COS(($D108+$E108*Z$8)*Deg2Rad)</f>
        <v>-136.20236759486264</v>
      </c>
      <c r="AA108" s="239">
        <f>$C108*COS(($D108+$E108*AA$8)*Deg2Rad)</f>
        <v>-136.20236759486264</v>
      </c>
      <c r="AB108" s="239">
        <f>$C108*COS(($D108+$E108*AB$8)*Deg2Rad)</f>
        <v>76.913141799821162</v>
      </c>
      <c r="AC108" s="239">
        <f>$C108*COS(($D108+$E108*AC$8)*Deg2Rad)</f>
        <v>-45.000622115822566</v>
      </c>
      <c r="AD108" s="239">
        <f>$C108*COS(($D108+$E108*AD$8)*Deg2Rad)</f>
        <v>86.635533775774832</v>
      </c>
      <c r="AE108" s="239">
        <f>$C108*COS(($D108+$E108*AE$8)*Deg2Rad)</f>
        <v>-132.38818977782628</v>
      </c>
      <c r="AF108" s="239">
        <f>$C108*COS(($D108+$E108*AF$8)*Deg2Rad)</f>
        <v>-94.608456212238295</v>
      </c>
      <c r="AG108" s="239">
        <f>$C108*COS(($D108+$E108*AG$8)*Deg2Rad)</f>
        <v>-151.86567529632424</v>
      </c>
      <c r="AH108" s="239">
        <f>$C108*COS(($D108+$E108*AH$8)*Deg2Rad)</f>
        <v>-136.36611094665909</v>
      </c>
      <c r="AI108" s="239">
        <f>$C108*COS(($D108+$E108*AI$8)*Deg2Rad)</f>
        <v>109.12398560461008</v>
      </c>
      <c r="AJ108" s="239">
        <f>$C108*COS(($D108+$E108*AJ$8)*Deg2Rad)</f>
        <v>124.62908756507257</v>
      </c>
      <c r="AK108" s="239">
        <f>$C108*COS(($D108+$E108*AK$8)*Deg2Rad)</f>
        <v>-130.27322868675299</v>
      </c>
      <c r="AL108" s="239">
        <f>$C108*COS(($D108+$E108*AL$8)*Deg2Rad)</f>
        <v>-94.608456212238295</v>
      </c>
      <c r="AM108" s="239">
        <f>$C108*COS(($D108+$E108*AM$8)*Deg2Rad)</f>
        <v>-132.38818977782628</v>
      </c>
      <c r="AN108" s="239">
        <f>$C108*COS(($D108+$E108*AN$8)*Deg2Rad)</f>
        <v>-132.38818977782628</v>
      </c>
      <c r="AO108" s="239">
        <f>$C108*COS(($D108+$E108*AO$8)*Deg2Rad)</f>
        <v>83.348862113099628</v>
      </c>
      <c r="AP108" s="239">
        <f>$C108*COS(($D108+$E108*AP$8)*Deg2Rad)</f>
        <v>-132.38818977782628</v>
      </c>
      <c r="AQ108" s="239">
        <f>$C108*COS(($D108+$E108*AQ$8)*Deg2Rad)</f>
        <v>-81.685661509893492</v>
      </c>
      <c r="AR108" s="239">
        <f>$C108*COS(($D108+$E108*AR$8)*Deg2Rad)</f>
        <v>-12.395258309047641</v>
      </c>
      <c r="AS108" s="239">
        <f>$C108*COS(($D108+$E108*AS$8)*Deg2Rad)</f>
        <v>131.34107357553452</v>
      </c>
      <c r="AT108" s="239">
        <f>$C108*COS(($D108+$E108*AT$8)*Deg2Rad)</f>
        <v>-150.76553977689699</v>
      </c>
      <c r="AU108" s="239">
        <f>$C108*COS(($D108+$E108*AU$8)*Deg2Rad)</f>
        <v>-136.36611094665909</v>
      </c>
      <c r="AV108" s="239">
        <f>$C108*COS(($D108+$E108*AV$8)*Deg2Rad)</f>
        <v>-74.996264339847045</v>
      </c>
      <c r="AW108" s="239">
        <f>$C108*COS(($D108+$E108*AW$8)*Deg2Rad)</f>
        <v>114.5859873984559</v>
      </c>
      <c r="AX108" s="239">
        <f>$C108*COS(($D108+$E108*AX$8)*Deg2Rad)</f>
        <v>114.5859873984559</v>
      </c>
      <c r="AY108" s="239">
        <f>$C108*COS(($D108+$E108*AY$8)*Deg2Rad)</f>
        <v>114.5859873984559</v>
      </c>
      <c r="AZ108" s="239">
        <f>$C108*COS(($D108+$E108*AZ$8)*Deg2Rad)</f>
        <v>114.5859873984559</v>
      </c>
      <c r="BA108" s="239">
        <f>$C108*COS(($D108+$E108*BA$8)*Deg2Rad)</f>
        <v>114.5859873984559</v>
      </c>
      <c r="BB108" s="239">
        <f>$C108*COS(($D108+$E108*BB$8)*Deg2Rad)</f>
        <v>114.5859873984559</v>
      </c>
      <c r="BC108" s="239">
        <f>$C108*COS(($D108+$E108*BC$8)*Deg2Rad)</f>
        <v>114.5859873984559</v>
      </c>
      <c r="BD108" s="239">
        <f>$C108*COS(($D108+$E108*BD$8)*Deg2Rad)</f>
        <v>114.5859873984559</v>
      </c>
      <c r="BE108" s="239">
        <f>$C108*COS(($D108+$E108*BE$8)*Deg2Rad)</f>
        <v>114.5859873984559</v>
      </c>
      <c r="BF108" s="239">
        <f>$C108*COS(($D108+$E108*BF$8)*Deg2Rad)</f>
        <v>114.5859873984559</v>
      </c>
      <c r="BG108" s="239">
        <f>$C108*COS(($D108+$E108*BG$8)*Deg2Rad)</f>
        <v>114.5859873984559</v>
      </c>
      <c r="BH108" s="239">
        <f>$C108*COS(($D108+$E108*BH$8)*Deg2Rad)</f>
        <v>114.5859873984559</v>
      </c>
      <c r="BI108" s="239">
        <f>$C108*COS(($D108+$E108*BI$8)*Deg2Rad)</f>
        <v>114.5859873984559</v>
      </c>
      <c r="BJ108" s="239">
        <f>$C108*COS(($D108+$E108*BJ$8)*Deg2Rad)</f>
        <v>114.5859873984559</v>
      </c>
      <c r="BK108" s="239">
        <f>$C108*COS(($D108+$E108*BK$8)*Deg2Rad)</f>
        <v>114.5859873984559</v>
      </c>
      <c r="BL108" s="239">
        <f>$C108*COS(($D108+$E108*BL$8)*Deg2Rad)</f>
        <v>114.5859873984559</v>
      </c>
      <c r="BM108" s="239">
        <f>$C108*COS(($D108+$E108*BM$8)*Deg2Rad)</f>
        <v>-94.608456212238295</v>
      </c>
    </row>
    <row r="109" spans="1:65" x14ac:dyDescent="0.25">
      <c r="C109">
        <v>136</v>
      </c>
      <c r="D109">
        <v>171.52</v>
      </c>
      <c r="E109">
        <v>22518.442999999999</v>
      </c>
      <c r="J109" s="61" t="s">
        <v>740</v>
      </c>
      <c r="K109" s="239">
        <f>$C109*COS(($D109+$E109*K$8)*Deg2Rad)</f>
        <v>-54.411730840643813</v>
      </c>
      <c r="L109" s="239">
        <f>$C109*COS(($D109+$E109*L$8)*Deg2Rad)</f>
        <v>51.641580952641682</v>
      </c>
      <c r="M109" s="239">
        <f>$C109*COS(($D109+$E109*M$8)*Deg2Rad)</f>
        <v>-96.764886289891578</v>
      </c>
      <c r="N109" s="239">
        <f>$C109*COS(($D109+$E109*N$8)*Deg2Rad)</f>
        <v>117.27568799241534</v>
      </c>
      <c r="O109" s="239">
        <f>$C109*COS(($D109+$E109*O$8)*Deg2Rad)</f>
        <v>-131.51330712264112</v>
      </c>
      <c r="P109" s="239">
        <f>$C109*COS(($D109+$E109*P$8)*Deg2Rad)</f>
        <v>130.11448384124023</v>
      </c>
      <c r="Q109" s="239">
        <f>$C109*COS(($D109+$E109*Q$8)*Deg2Rad)</f>
        <v>130.11448384124023</v>
      </c>
      <c r="R109" s="239">
        <f>$C109*COS(($D109+$E109*R$8)*Deg2Rad)</f>
        <v>-119.78727982170345</v>
      </c>
      <c r="S109" s="239">
        <f>$C109*COS(($D109+$E109*S$8)*Deg2Rad)</f>
        <v>-119.78727982170345</v>
      </c>
      <c r="T109" s="239">
        <f>$C109*COS(($D109+$E109*T$8)*Deg2Rad)</f>
        <v>-132.81379390323198</v>
      </c>
      <c r="U109" s="239">
        <f>$C109*COS(($D109+$E109*U$8)*Deg2Rad)</f>
        <v>101.77277569361901</v>
      </c>
      <c r="V109" s="239">
        <f>$C109*COS(($D109+$E109*V$8)*Deg2Rad)</f>
        <v>101.77277569361901</v>
      </c>
      <c r="W109" s="239">
        <f>$C109*COS(($D109+$E109*W$8)*Deg2Rad)</f>
        <v>-94.294541118538717</v>
      </c>
      <c r="X109" s="239">
        <f>$C109*COS(($D109+$E109*X$8)*Deg2Rad)</f>
        <v>81.357282699649545</v>
      </c>
      <c r="Y109" s="239">
        <f>$C109*COS(($D109+$E109*Y$8)*Deg2Rad)</f>
        <v>19.956179177097834</v>
      </c>
      <c r="Z109" s="239">
        <f>$C109*COS(($D109+$E109*Z$8)*Deg2Rad)</f>
        <v>-117.34989171601701</v>
      </c>
      <c r="AA109" s="239">
        <f>$C109*COS(($D109+$E109*AA$8)*Deg2Rad)</f>
        <v>-117.34989171601701</v>
      </c>
      <c r="AB109" s="239">
        <f>$C109*COS(($D109+$E109*AB$8)*Deg2Rad)</f>
        <v>131.47580814376553</v>
      </c>
      <c r="AC109" s="239">
        <f>$C109*COS(($D109+$E109*AC$8)*Deg2Rad)</f>
        <v>-19.944909686478056</v>
      </c>
      <c r="AD109" s="239">
        <f>$C109*COS(($D109+$E109*AD$8)*Deg2Rad)</f>
        <v>130.11448384124023</v>
      </c>
      <c r="AE109" s="239">
        <f>$C109*COS(($D109+$E109*AE$8)*Deg2Rad)</f>
        <v>118.96881683894441</v>
      </c>
      <c r="AF109" s="239">
        <f>$C109*COS(($D109+$E109*AF$8)*Deg2Rad)</f>
        <v>-43.641920836231336</v>
      </c>
      <c r="AG109" s="239">
        <f>$C109*COS(($D109+$E109*AG$8)*Deg2Rad)</f>
        <v>-106.67093910093315</v>
      </c>
      <c r="AH109" s="239">
        <f>$C109*COS(($D109+$E109*AH$8)*Deg2Rad)</f>
        <v>117.27568799241534</v>
      </c>
      <c r="AI109" s="239">
        <f>$C109*COS(($D109+$E109*AI$8)*Deg2Rad)</f>
        <v>-51.263167359540226</v>
      </c>
      <c r="AJ109" s="239">
        <f>$C109*COS(($D109+$E109*AJ$8)*Deg2Rad)</f>
        <v>-60.603875827701117</v>
      </c>
      <c r="AK109" s="239">
        <f>$C109*COS(($D109+$E109*AK$8)*Deg2Rad)</f>
        <v>-119.78727982170345</v>
      </c>
      <c r="AL109" s="239">
        <f>$C109*COS(($D109+$E109*AL$8)*Deg2Rad)</f>
        <v>-43.641920836231336</v>
      </c>
      <c r="AM109" s="239">
        <f>$C109*COS(($D109+$E109*AM$8)*Deg2Rad)</f>
        <v>118.96881683894441</v>
      </c>
      <c r="AN109" s="239">
        <f>$C109*COS(($D109+$E109*AN$8)*Deg2Rad)</f>
        <v>118.96881683894441</v>
      </c>
      <c r="AO109" s="239">
        <f>$C109*COS(($D109+$E109*AO$8)*Deg2Rad)</f>
        <v>-130.60139488391903</v>
      </c>
      <c r="AP109" s="239">
        <f>$C109*COS(($D109+$E109*AP$8)*Deg2Rad)</f>
        <v>118.96881683894441</v>
      </c>
      <c r="AQ109" s="239">
        <f>$C109*COS(($D109+$E109*AQ$8)*Deg2Rad)</f>
        <v>-37.116661658958918</v>
      </c>
      <c r="AR109" s="239">
        <f>$C109*COS(($D109+$E109*AR$8)*Deg2Rad)</f>
        <v>5.5259235522755237</v>
      </c>
      <c r="AS109" s="239">
        <f>$C109*COS(($D109+$E109*AS$8)*Deg2Rad)</f>
        <v>65.148439728191349</v>
      </c>
      <c r="AT109" s="239">
        <f>$C109*COS(($D109+$E109*AT$8)*Deg2Rad)</f>
        <v>82.994350436269755</v>
      </c>
      <c r="AU109" s="239">
        <f>$C109*COS(($D109+$E109*AU$8)*Deg2Rad)</f>
        <v>117.27568799241534</v>
      </c>
      <c r="AV109" s="239">
        <f>$C109*COS(($D109+$E109*AV$8)*Deg2Rad)</f>
        <v>-33.861009767726671</v>
      </c>
      <c r="AW109" s="239">
        <f>$C109*COS(($D109+$E109*AW$8)*Deg2Rad)</f>
        <v>-54.411730840643813</v>
      </c>
      <c r="AX109" s="239">
        <f>$C109*COS(($D109+$E109*AX$8)*Deg2Rad)</f>
        <v>-54.411730840643813</v>
      </c>
      <c r="AY109" s="239">
        <f>$C109*COS(($D109+$E109*AY$8)*Deg2Rad)</f>
        <v>-54.411730840643813</v>
      </c>
      <c r="AZ109" s="239">
        <f>$C109*COS(($D109+$E109*AZ$8)*Deg2Rad)</f>
        <v>-54.411730840643813</v>
      </c>
      <c r="BA109" s="239">
        <f>$C109*COS(($D109+$E109*BA$8)*Deg2Rad)</f>
        <v>-54.411730840643813</v>
      </c>
      <c r="BB109" s="239">
        <f>$C109*COS(($D109+$E109*BB$8)*Deg2Rad)</f>
        <v>-54.411730840643813</v>
      </c>
      <c r="BC109" s="239">
        <f>$C109*COS(($D109+$E109*BC$8)*Deg2Rad)</f>
        <v>-54.411730840643813</v>
      </c>
      <c r="BD109" s="239">
        <f>$C109*COS(($D109+$E109*BD$8)*Deg2Rad)</f>
        <v>-54.411730840643813</v>
      </c>
      <c r="BE109" s="239">
        <f>$C109*COS(($D109+$E109*BE$8)*Deg2Rad)</f>
        <v>-54.411730840643813</v>
      </c>
      <c r="BF109" s="239">
        <f>$C109*COS(($D109+$E109*BF$8)*Deg2Rad)</f>
        <v>-54.411730840643813</v>
      </c>
      <c r="BG109" s="239">
        <f>$C109*COS(($D109+$E109*BG$8)*Deg2Rad)</f>
        <v>-54.411730840643813</v>
      </c>
      <c r="BH109" s="239">
        <f>$C109*COS(($D109+$E109*BH$8)*Deg2Rad)</f>
        <v>-54.411730840643813</v>
      </c>
      <c r="BI109" s="239">
        <f>$C109*COS(($D109+$E109*BI$8)*Deg2Rad)</f>
        <v>-54.411730840643813</v>
      </c>
      <c r="BJ109" s="239">
        <f>$C109*COS(($D109+$E109*BJ$8)*Deg2Rad)</f>
        <v>-54.411730840643813</v>
      </c>
      <c r="BK109" s="239">
        <f>$C109*COS(($D109+$E109*BK$8)*Deg2Rad)</f>
        <v>-54.411730840643813</v>
      </c>
      <c r="BL109" s="239">
        <f>$C109*COS(($D109+$E109*BL$8)*Deg2Rad)</f>
        <v>-54.411730840643813</v>
      </c>
      <c r="BM109" s="239">
        <f>$C109*COS(($D109+$E109*BM$8)*Deg2Rad)</f>
        <v>-43.641920836231336</v>
      </c>
    </row>
    <row r="110" spans="1:65" x14ac:dyDescent="0.25">
      <c r="C110">
        <v>77</v>
      </c>
      <c r="D110">
        <v>222.54</v>
      </c>
      <c r="E110">
        <v>65928.933999999994</v>
      </c>
      <c r="J110" s="61" t="s">
        <v>740</v>
      </c>
      <c r="K110" s="239">
        <f>$C110*COS(($D110+$E110*K$8)*Deg2Rad)</f>
        <v>27.516954236783931</v>
      </c>
      <c r="L110" s="239">
        <f>$C110*COS(($D110+$E110*L$8)*Deg2Rad)</f>
        <v>-44.651519974951995</v>
      </c>
      <c r="M110" s="239">
        <f>$C110*COS(($D110+$E110*M$8)*Deg2Rad)</f>
        <v>-66.875127211110012</v>
      </c>
      <c r="N110" s="239">
        <f>$C110*COS(($D110+$E110*N$8)*Deg2Rad)</f>
        <v>-61.845105266689437</v>
      </c>
      <c r="O110" s="239">
        <f>$C110*COS(($D110+$E110*O$8)*Deg2Rad)</f>
        <v>-70.255860542760232</v>
      </c>
      <c r="P110" s="239">
        <f>$C110*COS(($D110+$E110*P$8)*Deg2Rad)</f>
        <v>-64.691500608206042</v>
      </c>
      <c r="Q110" s="239">
        <f>$C110*COS(($D110+$E110*Q$8)*Deg2Rad)</f>
        <v>-64.691500608206042</v>
      </c>
      <c r="R110" s="239">
        <f>$C110*COS(($D110+$E110*R$8)*Deg2Rad)</f>
        <v>-68.06273923850469</v>
      </c>
      <c r="S110" s="239">
        <f>$C110*COS(($D110+$E110*S$8)*Deg2Rad)</f>
        <v>-68.06273923850469</v>
      </c>
      <c r="T110" s="239">
        <f>$C110*COS(($D110+$E110*T$8)*Deg2Rad)</f>
        <v>-7.7982272358169977</v>
      </c>
      <c r="U110" s="239">
        <f>$C110*COS(($D110+$E110*U$8)*Deg2Rad)</f>
        <v>52.47224973618691</v>
      </c>
      <c r="V110" s="239">
        <f>$C110*COS(($D110+$E110*V$8)*Deg2Rad)</f>
        <v>52.47224973618691</v>
      </c>
      <c r="W110" s="239">
        <f>$C110*COS(($D110+$E110*W$8)*Deg2Rad)</f>
        <v>-69.737849584655038</v>
      </c>
      <c r="X110" s="239">
        <f>$C110*COS(($D110+$E110*X$8)*Deg2Rad)</f>
        <v>-76.998408073195904</v>
      </c>
      <c r="Y110" s="239">
        <f>$C110*COS(($D110+$E110*Y$8)*Deg2Rad)</f>
        <v>-37.222226640615212</v>
      </c>
      <c r="Z110" s="239">
        <f>$C110*COS(($D110+$E110*Z$8)*Deg2Rad)</f>
        <v>-69.291973292020714</v>
      </c>
      <c r="AA110" s="239">
        <f>$C110*COS(($D110+$E110*AA$8)*Deg2Rad)</f>
        <v>-69.291973292020714</v>
      </c>
      <c r="AB110" s="239">
        <f>$C110*COS(($D110+$E110*AB$8)*Deg2Rad)</f>
        <v>-63.176402461301933</v>
      </c>
      <c r="AC110" s="239">
        <f>$C110*COS(($D110+$E110*AC$8)*Deg2Rad)</f>
        <v>-73.061042504842945</v>
      </c>
      <c r="AD110" s="239">
        <f>$C110*COS(($D110+$E110*AD$8)*Deg2Rad)</f>
        <v>-64.691500608206042</v>
      </c>
      <c r="AE110" s="239">
        <f>$C110*COS(($D110+$E110*AE$8)*Deg2Rad)</f>
        <v>-1.0411239639749765</v>
      </c>
      <c r="AF110" s="239">
        <f>$C110*COS(($D110+$E110*AF$8)*Deg2Rad)</f>
        <v>-13.47913363017425</v>
      </c>
      <c r="AG110" s="239">
        <f>$C110*COS(($D110+$E110*AG$8)*Deg2Rad)</f>
        <v>76.171961114790676</v>
      </c>
      <c r="AH110" s="239">
        <f>$C110*COS(($D110+$E110*AH$8)*Deg2Rad)</f>
        <v>-61.845105266689437</v>
      </c>
      <c r="AI110" s="239">
        <f>$C110*COS(($D110+$E110*AI$8)*Deg2Rad)</f>
        <v>42.242712644843742</v>
      </c>
      <c r="AJ110" s="239">
        <f>$C110*COS(($D110+$E110*AJ$8)*Deg2Rad)</f>
        <v>59.536284391941386</v>
      </c>
      <c r="AK110" s="239">
        <f>$C110*COS(($D110+$E110*AK$8)*Deg2Rad)</f>
        <v>-68.06273923850469</v>
      </c>
      <c r="AL110" s="239">
        <f>$C110*COS(($D110+$E110*AL$8)*Deg2Rad)</f>
        <v>-13.47913363017425</v>
      </c>
      <c r="AM110" s="239">
        <f>$C110*COS(($D110+$E110*AM$8)*Deg2Rad)</f>
        <v>-1.0411239639749765</v>
      </c>
      <c r="AN110" s="239">
        <f>$C110*COS(($D110+$E110*AN$8)*Deg2Rad)</f>
        <v>-1.0411239639749765</v>
      </c>
      <c r="AO110" s="239">
        <f>$C110*COS(($D110+$E110*AO$8)*Deg2Rad)</f>
        <v>66.649687434071268</v>
      </c>
      <c r="AP110" s="239">
        <f>$C110*COS(($D110+$E110*AP$8)*Deg2Rad)</f>
        <v>-1.0411239639749765</v>
      </c>
      <c r="AQ110" s="239">
        <f>$C110*COS(($D110+$E110*AQ$8)*Deg2Rad)</f>
        <v>-67.667949601030159</v>
      </c>
      <c r="AR110" s="239">
        <f>$C110*COS(($D110+$E110*AR$8)*Deg2Rad)</f>
        <v>62.948203760056202</v>
      </c>
      <c r="AS110" s="239">
        <f>$C110*COS(($D110+$E110*AS$8)*Deg2Rad)</f>
        <v>66.227275564303298</v>
      </c>
      <c r="AT110" s="239">
        <f>$C110*COS(($D110+$E110*AT$8)*Deg2Rad)</f>
        <v>39.228521027210796</v>
      </c>
      <c r="AU110" s="239">
        <f>$C110*COS(($D110+$E110*AU$8)*Deg2Rad)</f>
        <v>-61.845105266689437</v>
      </c>
      <c r="AV110" s="239">
        <f>$C110*COS(($D110+$E110*AV$8)*Deg2Rad)</f>
        <v>-66.739995325671842</v>
      </c>
      <c r="AW110" s="239">
        <f>$C110*COS(($D110+$E110*AW$8)*Deg2Rad)</f>
        <v>27.516954236783931</v>
      </c>
      <c r="AX110" s="239">
        <f>$C110*COS(($D110+$E110*AX$8)*Deg2Rad)</f>
        <v>27.516954236783931</v>
      </c>
      <c r="AY110" s="239">
        <f>$C110*COS(($D110+$E110*AY$8)*Deg2Rad)</f>
        <v>27.516954236783931</v>
      </c>
      <c r="AZ110" s="239">
        <f>$C110*COS(($D110+$E110*AZ$8)*Deg2Rad)</f>
        <v>27.516954236783931</v>
      </c>
      <c r="BA110" s="239">
        <f>$C110*COS(($D110+$E110*BA$8)*Deg2Rad)</f>
        <v>27.516954236783931</v>
      </c>
      <c r="BB110" s="239">
        <f>$C110*COS(($D110+$E110*BB$8)*Deg2Rad)</f>
        <v>27.516954236783931</v>
      </c>
      <c r="BC110" s="239">
        <f>$C110*COS(($D110+$E110*BC$8)*Deg2Rad)</f>
        <v>27.516954236783931</v>
      </c>
      <c r="BD110" s="239">
        <f>$C110*COS(($D110+$E110*BD$8)*Deg2Rad)</f>
        <v>27.516954236783931</v>
      </c>
      <c r="BE110" s="239">
        <f>$C110*COS(($D110+$E110*BE$8)*Deg2Rad)</f>
        <v>27.516954236783931</v>
      </c>
      <c r="BF110" s="239">
        <f>$C110*COS(($D110+$E110*BF$8)*Deg2Rad)</f>
        <v>27.516954236783931</v>
      </c>
      <c r="BG110" s="239">
        <f>$C110*COS(($D110+$E110*BG$8)*Deg2Rad)</f>
        <v>27.516954236783931</v>
      </c>
      <c r="BH110" s="239">
        <f>$C110*COS(($D110+$E110*BH$8)*Deg2Rad)</f>
        <v>27.516954236783931</v>
      </c>
      <c r="BI110" s="239">
        <f>$C110*COS(($D110+$E110*BI$8)*Deg2Rad)</f>
        <v>27.516954236783931</v>
      </c>
      <c r="BJ110" s="239">
        <f>$C110*COS(($D110+$E110*BJ$8)*Deg2Rad)</f>
        <v>27.516954236783931</v>
      </c>
      <c r="BK110" s="239">
        <f>$C110*COS(($D110+$E110*BK$8)*Deg2Rad)</f>
        <v>27.516954236783931</v>
      </c>
      <c r="BL110" s="239">
        <f>$C110*COS(($D110+$E110*BL$8)*Deg2Rad)</f>
        <v>27.516954236783931</v>
      </c>
      <c r="BM110" s="239">
        <f>$C110*COS(($D110+$E110*BM$8)*Deg2Rad)</f>
        <v>-13.47913363017425</v>
      </c>
    </row>
    <row r="111" spans="1:65" x14ac:dyDescent="0.25">
      <c r="C111">
        <v>74</v>
      </c>
      <c r="D111">
        <v>296.72000000000003</v>
      </c>
      <c r="E111">
        <v>3034.9059999999999</v>
      </c>
      <c r="J111" s="61" t="s">
        <v>740</v>
      </c>
      <c r="K111" s="239">
        <f>$C111*COS(($D111+$E111*K$8)*Deg2Rad)</f>
        <v>-21.659009219473301</v>
      </c>
      <c r="L111" s="239">
        <f>$C111*COS(($D111+$E111*L$8)*Deg2Rad)</f>
        <v>-14.422354302236654</v>
      </c>
      <c r="M111" s="239">
        <f>$C111*COS(($D111+$E111*M$8)*Deg2Rad)</f>
        <v>-52.630059964047867</v>
      </c>
      <c r="N111" s="239">
        <f>$C111*COS(($D111+$E111*N$8)*Deg2Rad)</f>
        <v>61.508883117110578</v>
      </c>
      <c r="O111" s="239">
        <f>$C111*COS(($D111+$E111*O$8)*Deg2Rad)</f>
        <v>32.292963718466439</v>
      </c>
      <c r="P111" s="239">
        <f>$C111*COS(($D111+$E111*P$8)*Deg2Rad)</f>
        <v>27.352119641255815</v>
      </c>
      <c r="Q111" s="239">
        <f>$C111*COS(($D111+$E111*Q$8)*Deg2Rad)</f>
        <v>27.352119641255815</v>
      </c>
      <c r="R111" s="239">
        <f>$C111*COS(($D111+$E111*R$8)*Deg2Rad)</f>
        <v>58.345255002900267</v>
      </c>
      <c r="S111" s="239">
        <f>$C111*COS(($D111+$E111*S$8)*Deg2Rad)</f>
        <v>58.345255002900267</v>
      </c>
      <c r="T111" s="239">
        <f>$C111*COS(($D111+$E111*T$8)*Deg2Rad)</f>
        <v>-73.16346463140782</v>
      </c>
      <c r="U111" s="239">
        <f>$C111*COS(($D111+$E111*U$8)*Deg2Rad)</f>
        <v>29.103752188108256</v>
      </c>
      <c r="V111" s="239">
        <f>$C111*COS(($D111+$E111*V$8)*Deg2Rad)</f>
        <v>29.103752188108256</v>
      </c>
      <c r="W111" s="239">
        <f>$C111*COS(($D111+$E111*W$8)*Deg2Rad)</f>
        <v>48.51229660193173</v>
      </c>
      <c r="X111" s="239">
        <f>$C111*COS(($D111+$E111*X$8)*Deg2Rad)</f>
        <v>67.827505444055305</v>
      </c>
      <c r="Y111" s="239">
        <f>$C111*COS(($D111+$E111*Y$8)*Deg2Rad)</f>
        <v>73.482392413419248</v>
      </c>
      <c r="Z111" s="239">
        <f>$C111*COS(($D111+$E111*Z$8)*Deg2Rad)</f>
        <v>73.992326269941088</v>
      </c>
      <c r="AA111" s="239">
        <f>$C111*COS(($D111+$E111*AA$8)*Deg2Rad)</f>
        <v>73.992326269941088</v>
      </c>
      <c r="AB111" s="239">
        <f>$C111*COS(($D111+$E111*AB$8)*Deg2Rad)</f>
        <v>64.391480208739097</v>
      </c>
      <c r="AC111" s="239">
        <f>$C111*COS(($D111+$E111*AC$8)*Deg2Rad)</f>
        <v>65.79001606972642</v>
      </c>
      <c r="AD111" s="239">
        <f>$C111*COS(($D111+$E111*AD$8)*Deg2Rad)</f>
        <v>27.352119641255815</v>
      </c>
      <c r="AE111" s="239">
        <f>$C111*COS(($D111+$E111*AE$8)*Deg2Rad)</f>
        <v>8.4608706841145871</v>
      </c>
      <c r="AF111" s="239">
        <f>$C111*COS(($D111+$E111*AF$8)*Deg2Rad)</f>
        <v>72.438250730351641</v>
      </c>
      <c r="AG111" s="239">
        <f>$C111*COS(($D111+$E111*AG$8)*Deg2Rad)</f>
        <v>-55.376116979050416</v>
      </c>
      <c r="AH111" s="239">
        <f>$C111*COS(($D111+$E111*AH$8)*Deg2Rad)</f>
        <v>61.508883117110578</v>
      </c>
      <c r="AI111" s="239">
        <f>$C111*COS(($D111+$E111*AI$8)*Deg2Rad)</f>
        <v>72.832002535597738</v>
      </c>
      <c r="AJ111" s="239">
        <f>$C111*COS(($D111+$E111*AJ$8)*Deg2Rad)</f>
        <v>70.152854943452368</v>
      </c>
      <c r="AK111" s="239">
        <f>$C111*COS(($D111+$E111*AK$8)*Deg2Rad)</f>
        <v>58.345255002900267</v>
      </c>
      <c r="AL111" s="239">
        <f>$C111*COS(($D111+$E111*AL$8)*Deg2Rad)</f>
        <v>72.438250730351641</v>
      </c>
      <c r="AM111" s="239">
        <f>$C111*COS(($D111+$E111*AM$8)*Deg2Rad)</f>
        <v>8.4608706841145871</v>
      </c>
      <c r="AN111" s="239">
        <f>$C111*COS(($D111+$E111*AN$8)*Deg2Rad)</f>
        <v>8.4608706841145871</v>
      </c>
      <c r="AO111" s="239">
        <f>$C111*COS(($D111+$E111*AO$8)*Deg2Rad)</f>
        <v>44.445338037573116</v>
      </c>
      <c r="AP111" s="239">
        <f>$C111*COS(($D111+$E111*AP$8)*Deg2Rad)</f>
        <v>8.4608706841145871</v>
      </c>
      <c r="AQ111" s="239">
        <f>$C111*COS(($D111+$E111*AQ$8)*Deg2Rad)</f>
        <v>-29.842407468783257</v>
      </c>
      <c r="AR111" s="239">
        <f>$C111*COS(($D111+$E111*AR$8)*Deg2Rad)</f>
        <v>-68.216196125563656</v>
      </c>
      <c r="AS111" s="239">
        <f>$C111*COS(($D111+$E111*AS$8)*Deg2Rad)</f>
        <v>68.248986988666715</v>
      </c>
      <c r="AT111" s="239">
        <f>$C111*COS(($D111+$E111*AT$8)*Deg2Rad)</f>
        <v>-5.1081432865682954</v>
      </c>
      <c r="AU111" s="239">
        <f>$C111*COS(($D111+$E111*AU$8)*Deg2Rad)</f>
        <v>61.508883117110578</v>
      </c>
      <c r="AV111" s="239">
        <f>$C111*COS(($D111+$E111*AV$8)*Deg2Rad)</f>
        <v>-56.389266376264032</v>
      </c>
      <c r="AW111" s="239">
        <f>$C111*COS(($D111+$E111*AW$8)*Deg2Rad)</f>
        <v>-21.659009219473301</v>
      </c>
      <c r="AX111" s="239">
        <f>$C111*COS(($D111+$E111*AX$8)*Deg2Rad)</f>
        <v>-21.659009219473301</v>
      </c>
      <c r="AY111" s="239">
        <f>$C111*COS(($D111+$E111*AY$8)*Deg2Rad)</f>
        <v>-21.659009219473301</v>
      </c>
      <c r="AZ111" s="239">
        <f>$C111*COS(($D111+$E111*AZ$8)*Deg2Rad)</f>
        <v>-21.659009219473301</v>
      </c>
      <c r="BA111" s="239">
        <f>$C111*COS(($D111+$E111*BA$8)*Deg2Rad)</f>
        <v>-21.659009219473301</v>
      </c>
      <c r="BB111" s="239">
        <f>$C111*COS(($D111+$E111*BB$8)*Deg2Rad)</f>
        <v>-21.659009219473301</v>
      </c>
      <c r="BC111" s="239">
        <f>$C111*COS(($D111+$E111*BC$8)*Deg2Rad)</f>
        <v>-21.659009219473301</v>
      </c>
      <c r="BD111" s="239">
        <f>$C111*COS(($D111+$E111*BD$8)*Deg2Rad)</f>
        <v>-21.659009219473301</v>
      </c>
      <c r="BE111" s="239">
        <f>$C111*COS(($D111+$E111*BE$8)*Deg2Rad)</f>
        <v>-21.659009219473301</v>
      </c>
      <c r="BF111" s="239">
        <f>$C111*COS(($D111+$E111*BF$8)*Deg2Rad)</f>
        <v>-21.659009219473301</v>
      </c>
      <c r="BG111" s="239">
        <f>$C111*COS(($D111+$E111*BG$8)*Deg2Rad)</f>
        <v>-21.659009219473301</v>
      </c>
      <c r="BH111" s="239">
        <f>$C111*COS(($D111+$E111*BH$8)*Deg2Rad)</f>
        <v>-21.659009219473301</v>
      </c>
      <c r="BI111" s="239">
        <f>$C111*COS(($D111+$E111*BI$8)*Deg2Rad)</f>
        <v>-21.659009219473301</v>
      </c>
      <c r="BJ111" s="239">
        <f>$C111*COS(($D111+$E111*BJ$8)*Deg2Rad)</f>
        <v>-21.659009219473301</v>
      </c>
      <c r="BK111" s="239">
        <f>$C111*COS(($D111+$E111*BK$8)*Deg2Rad)</f>
        <v>-21.659009219473301</v>
      </c>
      <c r="BL111" s="239">
        <f>$C111*COS(($D111+$E111*BL$8)*Deg2Rad)</f>
        <v>-21.659009219473301</v>
      </c>
      <c r="BM111" s="239">
        <f>$C111*COS(($D111+$E111*BM$8)*Deg2Rad)</f>
        <v>72.438250730351641</v>
      </c>
    </row>
    <row r="112" spans="1:65" x14ac:dyDescent="0.25">
      <c r="C112">
        <v>70</v>
      </c>
      <c r="D112">
        <v>243.58</v>
      </c>
      <c r="E112">
        <v>9037.5130000000008</v>
      </c>
      <c r="J112" s="61" t="s">
        <v>740</v>
      </c>
      <c r="K112" s="239">
        <f>$C112*COS(($D112+$E112*K$8)*Deg2Rad)</f>
        <v>-51.400089429150434</v>
      </c>
      <c r="L112" s="239">
        <f>$C112*COS(($D112+$E112*L$8)*Deg2Rad)</f>
        <v>49.167813510393643</v>
      </c>
      <c r="M112" s="239">
        <f>$C112*COS(($D112+$E112*M$8)*Deg2Rad)</f>
        <v>-65.374283044126145</v>
      </c>
      <c r="N112" s="239">
        <f>$C112*COS(($D112+$E112*N$8)*Deg2Rad)</f>
        <v>61.478484672707495</v>
      </c>
      <c r="O112" s="239">
        <f>$C112*COS(($D112+$E112*O$8)*Deg2Rad)</f>
        <v>-33.872190199677767</v>
      </c>
      <c r="P112" s="239">
        <f>$C112*COS(($D112+$E112*P$8)*Deg2Rad)</f>
        <v>-38.553715757450348</v>
      </c>
      <c r="Q112" s="239">
        <f>$C112*COS(($D112+$E112*Q$8)*Deg2Rad)</f>
        <v>-38.553715757450348</v>
      </c>
      <c r="R112" s="239">
        <f>$C112*COS(($D112+$E112*R$8)*Deg2Rad)</f>
        <v>58.676085699314569</v>
      </c>
      <c r="S112" s="239">
        <f>$C112*COS(($D112+$E112*S$8)*Deg2Rad)</f>
        <v>58.676085699314569</v>
      </c>
      <c r="T112" s="239">
        <f>$C112*COS(($D112+$E112*T$8)*Deg2Rad)</f>
        <v>28.583622115971238</v>
      </c>
      <c r="U112" s="239">
        <f>$C112*COS(($D112+$E112*U$8)*Deg2Rad)</f>
        <v>-69.952875723118396</v>
      </c>
      <c r="V112" s="239">
        <f>$C112*COS(($D112+$E112*V$8)*Deg2Rad)</f>
        <v>-69.952875723118396</v>
      </c>
      <c r="W112" s="239">
        <f>$C112*COS(($D112+$E112*W$8)*Deg2Rad)</f>
        <v>68.269758433792546</v>
      </c>
      <c r="X112" s="239">
        <f>$C112*COS(($D112+$E112*X$8)*Deg2Rad)</f>
        <v>68.666290365059851</v>
      </c>
      <c r="Y112" s="239">
        <f>$C112*COS(($D112+$E112*Y$8)*Deg2Rad)</f>
        <v>13.151535373864579</v>
      </c>
      <c r="Z112" s="239">
        <f>$C112*COS(($D112+$E112*Z$8)*Deg2Rad)</f>
        <v>25.487503197506104</v>
      </c>
      <c r="AA112" s="239">
        <f>$C112*COS(($D112+$E112*AA$8)*Deg2Rad)</f>
        <v>25.487503197506104</v>
      </c>
      <c r="AB112" s="239">
        <f>$C112*COS(($D112+$E112*AB$8)*Deg2Rad)</f>
        <v>-65.359699185450708</v>
      </c>
      <c r="AC112" s="239">
        <f>$C112*COS(($D112+$E112*AC$8)*Deg2Rad)</f>
        <v>67.682532631378194</v>
      </c>
      <c r="AD112" s="239">
        <f>$C112*COS(($D112+$E112*AD$8)*Deg2Rad)</f>
        <v>-38.553715757450348</v>
      </c>
      <c r="AE112" s="239">
        <f>$C112*COS(($D112+$E112*AE$8)*Deg2Rad)</f>
        <v>59.650949201282927</v>
      </c>
      <c r="AF112" s="239">
        <f>$C112*COS(($D112+$E112*AF$8)*Deg2Rad)</f>
        <v>42.27619141714127</v>
      </c>
      <c r="AG112" s="239">
        <f>$C112*COS(($D112+$E112*AG$8)*Deg2Rad)</f>
        <v>68.434663055418284</v>
      </c>
      <c r="AH112" s="239">
        <f>$C112*COS(($D112+$E112*AH$8)*Deg2Rad)</f>
        <v>61.478484672707495</v>
      </c>
      <c r="AI112" s="239">
        <f>$C112*COS(($D112+$E112*AI$8)*Deg2Rad)</f>
        <v>-48.854382293862415</v>
      </c>
      <c r="AJ112" s="239">
        <f>$C112*COS(($D112+$E112*AJ$8)*Deg2Rad)</f>
        <v>-56.066069023629993</v>
      </c>
      <c r="AK112" s="239">
        <f>$C112*COS(($D112+$E112*AK$8)*Deg2Rad)</f>
        <v>58.676085699314569</v>
      </c>
      <c r="AL112" s="239">
        <f>$C112*COS(($D112+$E112*AL$8)*Deg2Rad)</f>
        <v>42.27619141714127</v>
      </c>
      <c r="AM112" s="239">
        <f>$C112*COS(($D112+$E112*AM$8)*Deg2Rad)</f>
        <v>59.650949201282927</v>
      </c>
      <c r="AN112" s="239">
        <f>$C112*COS(($D112+$E112*AN$8)*Deg2Rad)</f>
        <v>59.650949201282927</v>
      </c>
      <c r="AO112" s="239">
        <f>$C112*COS(($D112+$E112*AO$8)*Deg2Rad)</f>
        <v>-37.01799964588993</v>
      </c>
      <c r="AP112" s="239">
        <f>$C112*COS(($D112+$E112*AP$8)*Deg2Rad)</f>
        <v>59.650949201282927</v>
      </c>
      <c r="AQ112" s="239">
        <f>$C112*COS(($D112+$E112*AQ$8)*Deg2Rad)</f>
        <v>36.240646036941811</v>
      </c>
      <c r="AR112" s="239">
        <f>$C112*COS(($D112+$E112*AR$8)*Deg2Rad)</f>
        <v>7.9394984912085143</v>
      </c>
      <c r="AS112" s="239">
        <f>$C112*COS(($D112+$E112*AS$8)*Deg2Rad)</f>
        <v>-59.16854156776359</v>
      </c>
      <c r="AT112" s="239">
        <f>$C112*COS(($D112+$E112*AT$8)*Deg2Rad)</f>
        <v>69.901408686222027</v>
      </c>
      <c r="AU112" s="239">
        <f>$C112*COS(($D112+$E112*AU$8)*Deg2Rad)</f>
        <v>61.478484672707495</v>
      </c>
      <c r="AV112" s="239">
        <f>$C112*COS(($D112+$E112*AV$8)*Deg2Rad)</f>
        <v>57.273770355193754</v>
      </c>
      <c r="AW112" s="239">
        <f>$C112*COS(($D112+$E112*AW$8)*Deg2Rad)</f>
        <v>-51.400089429150434</v>
      </c>
      <c r="AX112" s="239">
        <f>$C112*COS(($D112+$E112*AX$8)*Deg2Rad)</f>
        <v>-51.400089429150434</v>
      </c>
      <c r="AY112" s="239">
        <f>$C112*COS(($D112+$E112*AY$8)*Deg2Rad)</f>
        <v>-51.400089429150434</v>
      </c>
      <c r="AZ112" s="239">
        <f>$C112*COS(($D112+$E112*AZ$8)*Deg2Rad)</f>
        <v>-51.400089429150434</v>
      </c>
      <c r="BA112" s="239">
        <f>$C112*COS(($D112+$E112*BA$8)*Deg2Rad)</f>
        <v>-51.400089429150434</v>
      </c>
      <c r="BB112" s="239">
        <f>$C112*COS(($D112+$E112*BB$8)*Deg2Rad)</f>
        <v>-51.400089429150434</v>
      </c>
      <c r="BC112" s="239">
        <f>$C112*COS(($D112+$E112*BC$8)*Deg2Rad)</f>
        <v>-51.400089429150434</v>
      </c>
      <c r="BD112" s="239">
        <f>$C112*COS(($D112+$E112*BD$8)*Deg2Rad)</f>
        <v>-51.400089429150434</v>
      </c>
      <c r="BE112" s="239">
        <f>$C112*COS(($D112+$E112*BE$8)*Deg2Rad)</f>
        <v>-51.400089429150434</v>
      </c>
      <c r="BF112" s="239">
        <f>$C112*COS(($D112+$E112*BF$8)*Deg2Rad)</f>
        <v>-51.400089429150434</v>
      </c>
      <c r="BG112" s="239">
        <f>$C112*COS(($D112+$E112*BG$8)*Deg2Rad)</f>
        <v>-51.400089429150434</v>
      </c>
      <c r="BH112" s="239">
        <f>$C112*COS(($D112+$E112*BH$8)*Deg2Rad)</f>
        <v>-51.400089429150434</v>
      </c>
      <c r="BI112" s="239">
        <f>$C112*COS(($D112+$E112*BI$8)*Deg2Rad)</f>
        <v>-51.400089429150434</v>
      </c>
      <c r="BJ112" s="239">
        <f>$C112*COS(($D112+$E112*BJ$8)*Deg2Rad)</f>
        <v>-51.400089429150434</v>
      </c>
      <c r="BK112" s="239">
        <f>$C112*COS(($D112+$E112*BK$8)*Deg2Rad)</f>
        <v>-51.400089429150434</v>
      </c>
      <c r="BL112" s="239">
        <f>$C112*COS(($D112+$E112*BL$8)*Deg2Rad)</f>
        <v>-51.400089429150434</v>
      </c>
      <c r="BM112" s="239">
        <f>$C112*COS(($D112+$E112*BM$8)*Deg2Rad)</f>
        <v>42.27619141714127</v>
      </c>
    </row>
    <row r="113" spans="3:65" x14ac:dyDescent="0.25">
      <c r="C113">
        <v>58</v>
      </c>
      <c r="D113">
        <v>119.81</v>
      </c>
      <c r="E113">
        <v>33718.146999999997</v>
      </c>
      <c r="J113" s="61" t="s">
        <v>740</v>
      </c>
      <c r="K113" s="239">
        <f>$C113*COS(($D113+$E113*K$8)*Deg2Rad)</f>
        <v>-33.314693123992413</v>
      </c>
      <c r="L113" s="239">
        <f>$C113*COS(($D113+$E113*L$8)*Deg2Rad)</f>
        <v>56.947695299211915</v>
      </c>
      <c r="M113" s="239">
        <f>$C113*COS(($D113+$E113*M$8)*Deg2Rad)</f>
        <v>53.438628087703819</v>
      </c>
      <c r="N113" s="239">
        <f>$C113*COS(($D113+$E113*N$8)*Deg2Rad)</f>
        <v>2.4448667321383466</v>
      </c>
      <c r="O113" s="239">
        <f>$C113*COS(($D113+$E113*O$8)*Deg2Rad)</f>
        <v>-20.226034655917843</v>
      </c>
      <c r="P113" s="239">
        <f>$C113*COS(($D113+$E113*P$8)*Deg2Rad)</f>
        <v>52.856338622356027</v>
      </c>
      <c r="Q113" s="239">
        <f>$C113*COS(($D113+$E113*Q$8)*Deg2Rad)</f>
        <v>52.856338622356027</v>
      </c>
      <c r="R113" s="239">
        <f>$C113*COS(($D113+$E113*R$8)*Deg2Rad)</f>
        <v>57.980470721961893</v>
      </c>
      <c r="S113" s="239">
        <f>$C113*COS(($D113+$E113*S$8)*Deg2Rad)</f>
        <v>57.980470721961893</v>
      </c>
      <c r="T113" s="239">
        <f>$C113*COS(($D113+$E113*T$8)*Deg2Rad)</f>
        <v>-50.174805408904838</v>
      </c>
      <c r="U113" s="239">
        <f>$C113*COS(($D113+$E113*U$8)*Deg2Rad)</f>
        <v>-45.899958499332719</v>
      </c>
      <c r="V113" s="239">
        <f>$C113*COS(($D113+$E113*V$8)*Deg2Rad)</f>
        <v>-45.899958499332719</v>
      </c>
      <c r="W113" s="239">
        <f>$C113*COS(($D113+$E113*W$8)*Deg2Rad)</f>
        <v>57.601933253649868</v>
      </c>
      <c r="X113" s="239">
        <f>$C113*COS(($D113+$E113*X$8)*Deg2Rad)</f>
        <v>33.573452198590395</v>
      </c>
      <c r="Y113" s="239">
        <f>$C113*COS(($D113+$E113*Y$8)*Deg2Rad)</f>
        <v>12.597750545622185</v>
      </c>
      <c r="Z113" s="239">
        <f>$C113*COS(($D113+$E113*Z$8)*Deg2Rad)</f>
        <v>-55.460182244699929</v>
      </c>
      <c r="AA113" s="239">
        <f>$C113*COS(($D113+$E113*AA$8)*Deg2Rad)</f>
        <v>-55.460182244699929</v>
      </c>
      <c r="AB113" s="239">
        <f>$C113*COS(($D113+$E113*AB$8)*Deg2Rad)</f>
        <v>-57.702411989883309</v>
      </c>
      <c r="AC113" s="239">
        <f>$C113*COS(($D113+$E113*AC$8)*Deg2Rad)</f>
        <v>18.920941265328487</v>
      </c>
      <c r="AD113" s="239">
        <f>$C113*COS(($D113+$E113*AD$8)*Deg2Rad)</f>
        <v>52.856338622356027</v>
      </c>
      <c r="AE113" s="239">
        <f>$C113*COS(($D113+$E113*AE$8)*Deg2Rad)</f>
        <v>0.18824441250907598</v>
      </c>
      <c r="AF113" s="239">
        <f>$C113*COS(($D113+$E113*AF$8)*Deg2Rad)</f>
        <v>-17.378692877062559</v>
      </c>
      <c r="AG113" s="239">
        <f>$C113*COS(($D113+$E113*AG$8)*Deg2Rad)</f>
        <v>-55.546142271458187</v>
      </c>
      <c r="AH113" s="239">
        <f>$C113*COS(($D113+$E113*AH$8)*Deg2Rad)</f>
        <v>2.4448667321383466</v>
      </c>
      <c r="AI113" s="239">
        <f>$C113*COS(($D113+$E113*AI$8)*Deg2Rad)</f>
        <v>31.12505244590654</v>
      </c>
      <c r="AJ113" s="239">
        <f>$C113*COS(($D113+$E113*AJ$8)*Deg2Rad)</f>
        <v>-37.48351423914243</v>
      </c>
      <c r="AK113" s="239">
        <f>$C113*COS(($D113+$E113*AK$8)*Deg2Rad)</f>
        <v>57.980470721961893</v>
      </c>
      <c r="AL113" s="239">
        <f>$C113*COS(($D113+$E113*AL$8)*Deg2Rad)</f>
        <v>-17.378692877062559</v>
      </c>
      <c r="AM113" s="239">
        <f>$C113*COS(($D113+$E113*AM$8)*Deg2Rad)</f>
        <v>0.18824441250907598</v>
      </c>
      <c r="AN113" s="239">
        <f>$C113*COS(($D113+$E113*AN$8)*Deg2Rad)</f>
        <v>0.18824441250907598</v>
      </c>
      <c r="AO113" s="239">
        <f>$C113*COS(($D113+$E113*AO$8)*Deg2Rad)</f>
        <v>22.672833689228035</v>
      </c>
      <c r="AP113" s="239">
        <f>$C113*COS(($D113+$E113*AP$8)*Deg2Rad)</f>
        <v>0.18824441250907598</v>
      </c>
      <c r="AQ113" s="239">
        <f>$C113*COS(($D113+$E113*AQ$8)*Deg2Rad)</f>
        <v>-22.325826692416012</v>
      </c>
      <c r="AR113" s="239">
        <f>$C113*COS(($D113+$E113*AR$8)*Deg2Rad)</f>
        <v>11.839086702244298</v>
      </c>
      <c r="AS113" s="239">
        <f>$C113*COS(($D113+$E113*AS$8)*Deg2Rad)</f>
        <v>41.606512817311014</v>
      </c>
      <c r="AT113" s="239">
        <f>$C113*COS(($D113+$E113*AT$8)*Deg2Rad)</f>
        <v>-43.988444595127405</v>
      </c>
      <c r="AU113" s="239">
        <f>$C113*COS(($D113+$E113*AU$8)*Deg2Rad)</f>
        <v>2.4448667321383466</v>
      </c>
      <c r="AV113" s="239">
        <f>$C113*COS(($D113+$E113*AV$8)*Deg2Rad)</f>
        <v>57.784321844983175</v>
      </c>
      <c r="AW113" s="239">
        <f>$C113*COS(($D113+$E113*AW$8)*Deg2Rad)</f>
        <v>-33.314693123992413</v>
      </c>
      <c r="AX113" s="239">
        <f>$C113*COS(($D113+$E113*AX$8)*Deg2Rad)</f>
        <v>-33.314693123992413</v>
      </c>
      <c r="AY113" s="239">
        <f>$C113*COS(($D113+$E113*AY$8)*Deg2Rad)</f>
        <v>-33.314693123992413</v>
      </c>
      <c r="AZ113" s="239">
        <f>$C113*COS(($D113+$E113*AZ$8)*Deg2Rad)</f>
        <v>-33.314693123992413</v>
      </c>
      <c r="BA113" s="239">
        <f>$C113*COS(($D113+$E113*BA$8)*Deg2Rad)</f>
        <v>-33.314693123992413</v>
      </c>
      <c r="BB113" s="239">
        <f>$C113*COS(($D113+$E113*BB$8)*Deg2Rad)</f>
        <v>-33.314693123992413</v>
      </c>
      <c r="BC113" s="239">
        <f>$C113*COS(($D113+$E113*BC$8)*Deg2Rad)</f>
        <v>-33.314693123992413</v>
      </c>
      <c r="BD113" s="239">
        <f>$C113*COS(($D113+$E113*BD$8)*Deg2Rad)</f>
        <v>-33.314693123992413</v>
      </c>
      <c r="BE113" s="239">
        <f>$C113*COS(($D113+$E113*BE$8)*Deg2Rad)</f>
        <v>-33.314693123992413</v>
      </c>
      <c r="BF113" s="239">
        <f>$C113*COS(($D113+$E113*BF$8)*Deg2Rad)</f>
        <v>-33.314693123992413</v>
      </c>
      <c r="BG113" s="239">
        <f>$C113*COS(($D113+$E113*BG$8)*Deg2Rad)</f>
        <v>-33.314693123992413</v>
      </c>
      <c r="BH113" s="239">
        <f>$C113*COS(($D113+$E113*BH$8)*Deg2Rad)</f>
        <v>-33.314693123992413</v>
      </c>
      <c r="BI113" s="239">
        <f>$C113*COS(($D113+$E113*BI$8)*Deg2Rad)</f>
        <v>-33.314693123992413</v>
      </c>
      <c r="BJ113" s="239">
        <f>$C113*COS(($D113+$E113*BJ$8)*Deg2Rad)</f>
        <v>-33.314693123992413</v>
      </c>
      <c r="BK113" s="239">
        <f>$C113*COS(($D113+$E113*BK$8)*Deg2Rad)</f>
        <v>-33.314693123992413</v>
      </c>
      <c r="BL113" s="239">
        <f>$C113*COS(($D113+$E113*BL$8)*Deg2Rad)</f>
        <v>-33.314693123992413</v>
      </c>
      <c r="BM113" s="239">
        <f>$C113*COS(($D113+$E113*BM$8)*Deg2Rad)</f>
        <v>-17.378692877062559</v>
      </c>
    </row>
    <row r="114" spans="3:65" x14ac:dyDescent="0.25">
      <c r="C114">
        <v>52</v>
      </c>
      <c r="D114">
        <v>297.17</v>
      </c>
      <c r="E114">
        <v>150.678</v>
      </c>
      <c r="J114" s="61" t="s">
        <v>740</v>
      </c>
      <c r="K114" s="239">
        <f>$C114*COS(($D114+$E114*K$8)*Deg2Rad)</f>
        <v>-24.90931451429417</v>
      </c>
      <c r="L114" s="239">
        <f>$C114*COS(($D114+$E114*L$8)*Deg2Rad)</f>
        <v>-30.678902839501234</v>
      </c>
      <c r="M114" s="239">
        <f>$C114*COS(($D114+$E114*M$8)*Deg2Rad)</f>
        <v>31.208689809553842</v>
      </c>
      <c r="N114" s="239">
        <f>$C114*COS(($D114+$E114*N$8)*Deg2Rad)</f>
        <v>24.919654632946063</v>
      </c>
      <c r="O114" s="239">
        <f>$C114*COS(($D114+$E114*O$8)*Deg2Rad)</f>
        <v>23.710946970065166</v>
      </c>
      <c r="P114" s="239">
        <f>$C114*COS(($D114+$E114*P$8)*Deg2Rad)</f>
        <v>8.1767113251471706</v>
      </c>
      <c r="Q114" s="239">
        <f>$C114*COS(($D114+$E114*Q$8)*Deg2Rad)</f>
        <v>8.1767113251471706</v>
      </c>
      <c r="R114" s="239">
        <f>$C114*COS(($D114+$E114*R$8)*Deg2Rad)</f>
        <v>9.5241995256355683</v>
      </c>
      <c r="S114" s="239">
        <f>$C114*COS(($D114+$E114*S$8)*Deg2Rad)</f>
        <v>9.5241995256355683</v>
      </c>
      <c r="T114" s="239">
        <f>$C114*COS(($D114+$E114*T$8)*Deg2Rad)</f>
        <v>-44.07912659868957</v>
      </c>
      <c r="U114" s="239">
        <f>$C114*COS(($D114+$E114*U$8)*Deg2Rad)</f>
        <v>29.12710019472463</v>
      </c>
      <c r="V114" s="239">
        <f>$C114*COS(($D114+$E114*V$8)*Deg2Rad)</f>
        <v>29.12710019472463</v>
      </c>
      <c r="W114" s="239">
        <f>$C114*COS(($D114+$E114*W$8)*Deg2Rad)</f>
        <v>50.517162324772471</v>
      </c>
      <c r="X114" s="239">
        <f>$C114*COS(($D114+$E114*X$8)*Deg2Rad)</f>
        <v>48.802756344665283</v>
      </c>
      <c r="Y114" s="239">
        <f>$C114*COS(($D114+$E114*Y$8)*Deg2Rad)</f>
        <v>49.257937177359068</v>
      </c>
      <c r="Z114" s="239">
        <f>$C114*COS(($D114+$E114*Z$8)*Deg2Rad)</f>
        <v>-7.5812828333990598</v>
      </c>
      <c r="AA114" s="239">
        <f>$C114*COS(($D114+$E114*AA$8)*Deg2Rad)</f>
        <v>-7.5812828333990598</v>
      </c>
      <c r="AB114" s="239">
        <f>$C114*COS(($D114+$E114*AB$8)*Deg2Rad)</f>
        <v>-6.225945446698371</v>
      </c>
      <c r="AC114" s="239">
        <f>$C114*COS(($D114+$E114*AC$8)*Deg2Rad)</f>
        <v>-4.2411812366571873</v>
      </c>
      <c r="AD114" s="239">
        <f>$C114*COS(($D114+$E114*AD$8)*Deg2Rad)</f>
        <v>8.1767113251471706</v>
      </c>
      <c r="AE114" s="239">
        <f>$C114*COS(($D114+$E114*AE$8)*Deg2Rad)</f>
        <v>14.839043321454167</v>
      </c>
      <c r="AF114" s="239">
        <f>$C114*COS(($D114+$E114*AF$8)*Deg2Rad)</f>
        <v>-5.4539922766213484</v>
      </c>
      <c r="AG114" s="239">
        <f>$C114*COS(($D114+$E114*AG$8)*Deg2Rad)</f>
        <v>51.80748662444006</v>
      </c>
      <c r="AH114" s="239">
        <f>$C114*COS(($D114+$E114*AH$8)*Deg2Rad)</f>
        <v>24.919654632946063</v>
      </c>
      <c r="AI114" s="239">
        <f>$C114*COS(($D114+$E114*AI$8)*Deg2Rad)</f>
        <v>-33.892436083035641</v>
      </c>
      <c r="AJ114" s="239">
        <f>$C114*COS(($D114+$E114*AJ$8)*Deg2Rad)</f>
        <v>-4.0923227277002256</v>
      </c>
      <c r="AK114" s="239">
        <f>$C114*COS(($D114+$E114*AK$8)*Deg2Rad)</f>
        <v>9.5241995256355683</v>
      </c>
      <c r="AL114" s="239">
        <f>$C114*COS(($D114+$E114*AL$8)*Deg2Rad)</f>
        <v>-5.4539922766213484</v>
      </c>
      <c r="AM114" s="239">
        <f>$C114*COS(($D114+$E114*AM$8)*Deg2Rad)</f>
        <v>14.839043321454167</v>
      </c>
      <c r="AN114" s="239">
        <f>$C114*COS(($D114+$E114*AN$8)*Deg2Rad)</f>
        <v>14.839043321454167</v>
      </c>
      <c r="AO114" s="239">
        <f>$C114*COS(($D114+$E114*AO$8)*Deg2Rad)</f>
        <v>13.523442501646734</v>
      </c>
      <c r="AP114" s="239">
        <f>$C114*COS(($D114+$E114*AP$8)*Deg2Rad)</f>
        <v>14.839043321454167</v>
      </c>
      <c r="AQ114" s="239">
        <f>$C114*COS(($D114+$E114*AQ$8)*Deg2Rad)</f>
        <v>16.144382471880999</v>
      </c>
      <c r="AR114" s="239">
        <f>$C114*COS(($D114+$E114*AR$8)*Deg2Rad)</f>
        <v>47.35321070381503</v>
      </c>
      <c r="AS114" s="239">
        <f>$C114*COS(($D114+$E114*AS$8)*Deg2Rad)</f>
        <v>12.198489792225724</v>
      </c>
      <c r="AT114" s="239">
        <f>$C114*COS(($D114+$E114*AT$8)*Deg2Rad)</f>
        <v>48.099595436812308</v>
      </c>
      <c r="AU114" s="239">
        <f>$C114*COS(($D114+$E114*AU$8)*Deg2Rad)</f>
        <v>24.919654632946063</v>
      </c>
      <c r="AV114" s="239">
        <f>$C114*COS(($D114+$E114*AV$8)*Deg2Rad)</f>
        <v>-50.592882811326412</v>
      </c>
      <c r="AW114" s="239">
        <f>$C114*COS(($D114+$E114*AW$8)*Deg2Rad)</f>
        <v>-24.90931451429417</v>
      </c>
      <c r="AX114" s="239">
        <f>$C114*COS(($D114+$E114*AX$8)*Deg2Rad)</f>
        <v>-24.90931451429417</v>
      </c>
      <c r="AY114" s="239">
        <f>$C114*COS(($D114+$E114*AY$8)*Deg2Rad)</f>
        <v>-24.90931451429417</v>
      </c>
      <c r="AZ114" s="239">
        <f>$C114*COS(($D114+$E114*AZ$8)*Deg2Rad)</f>
        <v>-24.90931451429417</v>
      </c>
      <c r="BA114" s="239">
        <f>$C114*COS(($D114+$E114*BA$8)*Deg2Rad)</f>
        <v>-24.90931451429417</v>
      </c>
      <c r="BB114" s="239">
        <f>$C114*COS(($D114+$E114*BB$8)*Deg2Rad)</f>
        <v>-24.90931451429417</v>
      </c>
      <c r="BC114" s="239">
        <f>$C114*COS(($D114+$E114*BC$8)*Deg2Rad)</f>
        <v>-24.90931451429417</v>
      </c>
      <c r="BD114" s="239">
        <f>$C114*COS(($D114+$E114*BD$8)*Deg2Rad)</f>
        <v>-24.90931451429417</v>
      </c>
      <c r="BE114" s="239">
        <f>$C114*COS(($D114+$E114*BE$8)*Deg2Rad)</f>
        <v>-24.90931451429417</v>
      </c>
      <c r="BF114" s="239">
        <f>$C114*COS(($D114+$E114*BF$8)*Deg2Rad)</f>
        <v>-24.90931451429417</v>
      </c>
      <c r="BG114" s="239">
        <f>$C114*COS(($D114+$E114*BG$8)*Deg2Rad)</f>
        <v>-24.90931451429417</v>
      </c>
      <c r="BH114" s="239">
        <f>$C114*COS(($D114+$E114*BH$8)*Deg2Rad)</f>
        <v>-24.90931451429417</v>
      </c>
      <c r="BI114" s="239">
        <f>$C114*COS(($D114+$E114*BI$8)*Deg2Rad)</f>
        <v>-24.90931451429417</v>
      </c>
      <c r="BJ114" s="239">
        <f>$C114*COS(($D114+$E114*BJ$8)*Deg2Rad)</f>
        <v>-24.90931451429417</v>
      </c>
      <c r="BK114" s="239">
        <f>$C114*COS(($D114+$E114*BK$8)*Deg2Rad)</f>
        <v>-24.90931451429417</v>
      </c>
      <c r="BL114" s="239">
        <f>$C114*COS(($D114+$E114*BL$8)*Deg2Rad)</f>
        <v>-24.90931451429417</v>
      </c>
      <c r="BM114" s="239">
        <f>$C114*COS(($D114+$E114*BM$8)*Deg2Rad)</f>
        <v>-5.4539922766213484</v>
      </c>
    </row>
    <row r="115" spans="3:65" x14ac:dyDescent="0.25">
      <c r="C115">
        <v>50</v>
      </c>
      <c r="D115">
        <v>21.02</v>
      </c>
      <c r="E115">
        <v>2281.2260000000001</v>
      </c>
      <c r="J115" s="61" t="s">
        <v>740</v>
      </c>
      <c r="K115" s="239">
        <f>$C115*COS(($D115+$E115*K$8)*Deg2Rad)</f>
        <v>-11.801925623871865</v>
      </c>
      <c r="L115" s="239">
        <f>$C115*COS(($D115+$E115*L$8)*Deg2Rad)</f>
        <v>-39.554836556556289</v>
      </c>
      <c r="M115" s="239">
        <f>$C115*COS(($D115+$E115*M$8)*Deg2Rad)</f>
        <v>-49.872417773363651</v>
      </c>
      <c r="N115" s="239">
        <f>$C115*COS(($D115+$E115*N$8)*Deg2Rad)</f>
        <v>36.450941682781966</v>
      </c>
      <c r="O115" s="239">
        <f>$C115*COS(($D115+$E115*O$8)*Deg2Rad)</f>
        <v>46.868967354132131</v>
      </c>
      <c r="P115" s="239">
        <f>$C115*COS(($D115+$E115*P$8)*Deg2Rad)</f>
        <v>-14.319800205881803</v>
      </c>
      <c r="Q115" s="239">
        <f>$C115*COS(($D115+$E115*Q$8)*Deg2Rad)</f>
        <v>-14.319800205881803</v>
      </c>
      <c r="R115" s="239">
        <f>$C115*COS(($D115+$E115*R$8)*Deg2Rad)</f>
        <v>-31.773005982884239</v>
      </c>
      <c r="S115" s="239">
        <f>$C115*COS(($D115+$E115*S$8)*Deg2Rad)</f>
        <v>-31.773005982884239</v>
      </c>
      <c r="T115" s="239">
        <f>$C115*COS(($D115+$E115*T$8)*Deg2Rad)</f>
        <v>10.408538666805917</v>
      </c>
      <c r="U115" s="239">
        <f>$C115*COS(($D115+$E115*U$8)*Deg2Rad)</f>
        <v>7.3678128628143504</v>
      </c>
      <c r="V115" s="239">
        <f>$C115*COS(($D115+$E115*V$8)*Deg2Rad)</f>
        <v>7.3678128628143504</v>
      </c>
      <c r="W115" s="239">
        <f>$C115*COS(($D115+$E115*W$8)*Deg2Rad)</f>
        <v>-44.57473481978306</v>
      </c>
      <c r="X115" s="239">
        <f>$C115*COS(($D115+$E115*X$8)*Deg2Rad)</f>
        <v>-41.588915904340737</v>
      </c>
      <c r="Y115" s="239">
        <f>$C115*COS(($D115+$E115*Y$8)*Deg2Rad)</f>
        <v>-27.575039591366263</v>
      </c>
      <c r="Z115" s="239">
        <f>$C115*COS(($D115+$E115*Z$8)*Deg2Rad)</f>
        <v>49.542602868626453</v>
      </c>
      <c r="AA115" s="239">
        <f>$C115*COS(($D115+$E115*AA$8)*Deg2Rad)</f>
        <v>49.542602868626453</v>
      </c>
      <c r="AB115" s="239">
        <f>$C115*COS(($D115+$E115*AB$8)*Deg2Rad)</f>
        <v>48.283633999652416</v>
      </c>
      <c r="AC115" s="239">
        <f>$C115*COS(($D115+$E115*AC$8)*Deg2Rad)</f>
        <v>17.304624725420865</v>
      </c>
      <c r="AD115" s="239">
        <f>$C115*COS(($D115+$E115*AD$8)*Deg2Rad)</f>
        <v>-14.319800205881803</v>
      </c>
      <c r="AE115" s="239">
        <f>$C115*COS(($D115+$E115*AE$8)*Deg2Rad)</f>
        <v>-37.905951344194229</v>
      </c>
      <c r="AF115" s="239">
        <f>$C115*COS(($D115+$E115*AF$8)*Deg2Rad)</f>
        <v>-26.106883731222077</v>
      </c>
      <c r="AG115" s="239">
        <f>$C115*COS(($D115+$E115*AG$8)*Deg2Rad)</f>
        <v>41.893223584768371</v>
      </c>
      <c r="AH115" s="239">
        <f>$C115*COS(($D115+$E115*AH$8)*Deg2Rad)</f>
        <v>36.450941682781966</v>
      </c>
      <c r="AI115" s="239">
        <f>$C115*COS(($D115+$E115*AI$8)*Deg2Rad)</f>
        <v>13.905384045231116</v>
      </c>
      <c r="AJ115" s="239">
        <f>$C115*COS(($D115+$E115*AJ$8)*Deg2Rad)</f>
        <v>-7.5319381402328789</v>
      </c>
      <c r="AK115" s="239">
        <f>$C115*COS(($D115+$E115*AK$8)*Deg2Rad)</f>
        <v>-31.773005982884239</v>
      </c>
      <c r="AL115" s="239">
        <f>$C115*COS(($D115+$E115*AL$8)*Deg2Rad)</f>
        <v>-26.106883731222077</v>
      </c>
      <c r="AM115" s="239">
        <f>$C115*COS(($D115+$E115*AM$8)*Deg2Rad)</f>
        <v>-37.905951344194229</v>
      </c>
      <c r="AN115" s="239">
        <f>$C115*COS(($D115+$E115*AN$8)*Deg2Rad)</f>
        <v>-37.905951344194229</v>
      </c>
      <c r="AO115" s="239">
        <f>$C115*COS(($D115+$E115*AO$8)*Deg2Rad)</f>
        <v>-47.58252535381969</v>
      </c>
      <c r="AP115" s="239">
        <f>$C115*COS(($D115+$E115*AP$8)*Deg2Rad)</f>
        <v>-37.905951344194229</v>
      </c>
      <c r="AQ115" s="239">
        <f>$C115*COS(($D115+$E115*AQ$8)*Deg2Rad)</f>
        <v>-22.299618922487848</v>
      </c>
      <c r="AR115" s="239">
        <f>$C115*COS(($D115+$E115*AR$8)*Deg2Rad)</f>
        <v>-42.656100248882566</v>
      </c>
      <c r="AS115" s="239">
        <f>$C115*COS(($D115+$E115*AS$8)*Deg2Rad)</f>
        <v>-49.815601187832016</v>
      </c>
      <c r="AT115" s="239">
        <f>$C115*COS(($D115+$E115*AT$8)*Deg2Rad)</f>
        <v>15.882606909319652</v>
      </c>
      <c r="AU115" s="239">
        <f>$C115*COS(($D115+$E115*AU$8)*Deg2Rad)</f>
        <v>36.450941682781966</v>
      </c>
      <c r="AV115" s="239">
        <f>$C115*COS(($D115+$E115*AV$8)*Deg2Rad)</f>
        <v>-47.655114765858272</v>
      </c>
      <c r="AW115" s="239">
        <f>$C115*COS(($D115+$E115*AW$8)*Deg2Rad)</f>
        <v>-11.801925623871865</v>
      </c>
      <c r="AX115" s="239">
        <f>$C115*COS(($D115+$E115*AX$8)*Deg2Rad)</f>
        <v>-11.801925623871865</v>
      </c>
      <c r="AY115" s="239">
        <f>$C115*COS(($D115+$E115*AY$8)*Deg2Rad)</f>
        <v>-11.801925623871865</v>
      </c>
      <c r="AZ115" s="239">
        <f>$C115*COS(($D115+$E115*AZ$8)*Deg2Rad)</f>
        <v>-11.801925623871865</v>
      </c>
      <c r="BA115" s="239">
        <f>$C115*COS(($D115+$E115*BA$8)*Deg2Rad)</f>
        <v>-11.801925623871865</v>
      </c>
      <c r="BB115" s="239">
        <f>$C115*COS(($D115+$E115*BB$8)*Deg2Rad)</f>
        <v>-11.801925623871865</v>
      </c>
      <c r="BC115" s="239">
        <f>$C115*COS(($D115+$E115*BC$8)*Deg2Rad)</f>
        <v>-11.801925623871865</v>
      </c>
      <c r="BD115" s="239">
        <f>$C115*COS(($D115+$E115*BD$8)*Deg2Rad)</f>
        <v>-11.801925623871865</v>
      </c>
      <c r="BE115" s="239">
        <f>$C115*COS(($D115+$E115*BE$8)*Deg2Rad)</f>
        <v>-11.801925623871865</v>
      </c>
      <c r="BF115" s="239">
        <f>$C115*COS(($D115+$E115*BF$8)*Deg2Rad)</f>
        <v>-11.801925623871865</v>
      </c>
      <c r="BG115" s="239">
        <f>$C115*COS(($D115+$E115*BG$8)*Deg2Rad)</f>
        <v>-11.801925623871865</v>
      </c>
      <c r="BH115" s="239">
        <f>$C115*COS(($D115+$E115*BH$8)*Deg2Rad)</f>
        <v>-11.801925623871865</v>
      </c>
      <c r="BI115" s="239">
        <f>$C115*COS(($D115+$E115*BI$8)*Deg2Rad)</f>
        <v>-11.801925623871865</v>
      </c>
      <c r="BJ115" s="239">
        <f>$C115*COS(($D115+$E115*BJ$8)*Deg2Rad)</f>
        <v>-11.801925623871865</v>
      </c>
      <c r="BK115" s="239">
        <f>$C115*COS(($D115+$E115*BK$8)*Deg2Rad)</f>
        <v>-11.801925623871865</v>
      </c>
      <c r="BL115" s="239">
        <f>$C115*COS(($D115+$E115*BL$8)*Deg2Rad)</f>
        <v>-11.801925623871865</v>
      </c>
      <c r="BM115" s="239">
        <f>$C115*COS(($D115+$E115*BM$8)*Deg2Rad)</f>
        <v>-26.106883731222077</v>
      </c>
    </row>
    <row r="116" spans="3:65" x14ac:dyDescent="0.25">
      <c r="C116">
        <v>45</v>
      </c>
      <c r="D116">
        <v>247.54</v>
      </c>
      <c r="E116">
        <v>29929.562000000002</v>
      </c>
      <c r="J116" s="61" t="s">
        <v>740</v>
      </c>
      <c r="K116" s="239">
        <f>$C116*COS(($D116+$E116*K$8)*Deg2Rad)</f>
        <v>37.07581309491836</v>
      </c>
      <c r="L116" s="239">
        <f>$C116*COS(($D116+$E116*L$8)*Deg2Rad)</f>
        <v>-0.76219778393775328</v>
      </c>
      <c r="M116" s="239">
        <f>$C116*COS(($D116+$E116*M$8)*Deg2Rad)</f>
        <v>-33.179364077761718</v>
      </c>
      <c r="N116" s="239">
        <f>$C116*COS(($D116+$E116*N$8)*Deg2Rad)</f>
        <v>-44.984275259072582</v>
      </c>
      <c r="O116" s="239">
        <f>$C116*COS(($D116+$E116*O$8)*Deg2Rad)</f>
        <v>-23.044899367120529</v>
      </c>
      <c r="P116" s="239">
        <f>$C116*COS(($D116+$E116*P$8)*Deg2Rad)</f>
        <v>-17.06132075879318</v>
      </c>
      <c r="Q116" s="239">
        <f>$C116*COS(($D116+$E116*Q$8)*Deg2Rad)</f>
        <v>-17.06132075879318</v>
      </c>
      <c r="R116" s="239">
        <f>$C116*COS(($D116+$E116*R$8)*Deg2Rad)</f>
        <v>-44.663693832966693</v>
      </c>
      <c r="S116" s="239">
        <f>$C116*COS(($D116+$E116*S$8)*Deg2Rad)</f>
        <v>-44.663693832966693</v>
      </c>
      <c r="T116" s="239">
        <f>$C116*COS(($D116+$E116*T$8)*Deg2Rad)</f>
        <v>-28.634811805117632</v>
      </c>
      <c r="U116" s="239">
        <f>$C116*COS(($D116+$E116*U$8)*Deg2Rad)</f>
        <v>42.94655493188835</v>
      </c>
      <c r="V116" s="239">
        <f>$C116*COS(($D116+$E116*V$8)*Deg2Rad)</f>
        <v>42.94655493188835</v>
      </c>
      <c r="W116" s="239">
        <f>$C116*COS(($D116+$E116*W$8)*Deg2Rad)</f>
        <v>-32.064636929391121</v>
      </c>
      <c r="X116" s="239">
        <f>$C116*COS(($D116+$E116*X$8)*Deg2Rad)</f>
        <v>-44.723715338197785</v>
      </c>
      <c r="Y116" s="239">
        <f>$C116*COS(($D116+$E116*Y$8)*Deg2Rad)</f>
        <v>-26.222414735879408</v>
      </c>
      <c r="Z116" s="239">
        <f>$C116*COS(($D116+$E116*Z$8)*Deg2Rad)</f>
        <v>-38.656031209653214</v>
      </c>
      <c r="AA116" s="239">
        <f>$C116*COS(($D116+$E116*AA$8)*Deg2Rad)</f>
        <v>-38.656031209653214</v>
      </c>
      <c r="AB116" s="239">
        <f>$C116*COS(($D116+$E116*AB$8)*Deg2Rad)</f>
        <v>-39.003596650546434</v>
      </c>
      <c r="AC116" s="239">
        <f>$C116*COS(($D116+$E116*AC$8)*Deg2Rad)</f>
        <v>-36.80787378468272</v>
      </c>
      <c r="AD116" s="239">
        <f>$C116*COS(($D116+$E116*AD$8)*Deg2Rad)</f>
        <v>-17.06132075879318</v>
      </c>
      <c r="AE116" s="239">
        <f>$C116*COS(($D116+$E116*AE$8)*Deg2Rad)</f>
        <v>25.272896571977629</v>
      </c>
      <c r="AF116" s="239">
        <f>$C116*COS(($D116+$E116*AF$8)*Deg2Rad)</f>
        <v>-31.721273158386452</v>
      </c>
      <c r="AG116" s="239">
        <f>$C116*COS(($D116+$E116*AG$8)*Deg2Rad)</f>
        <v>40.012635102969263</v>
      </c>
      <c r="AH116" s="239">
        <f>$C116*COS(($D116+$E116*AH$8)*Deg2Rad)</f>
        <v>-44.984275259072582</v>
      </c>
      <c r="AI116" s="239">
        <f>$C116*COS(($D116+$E116*AI$8)*Deg2Rad)</f>
        <v>-0.91138646889788766</v>
      </c>
      <c r="AJ116" s="239">
        <f>$C116*COS(($D116+$E116*AJ$8)*Deg2Rad)</f>
        <v>12.318705511505948</v>
      </c>
      <c r="AK116" s="239">
        <f>$C116*COS(($D116+$E116*AK$8)*Deg2Rad)</f>
        <v>-44.663693832966693</v>
      </c>
      <c r="AL116" s="239">
        <f>$C116*COS(($D116+$E116*AL$8)*Deg2Rad)</f>
        <v>-31.721273158386452</v>
      </c>
      <c r="AM116" s="239">
        <f>$C116*COS(($D116+$E116*AM$8)*Deg2Rad)</f>
        <v>25.272896571977629</v>
      </c>
      <c r="AN116" s="239">
        <f>$C116*COS(($D116+$E116*AN$8)*Deg2Rad)</f>
        <v>25.272896571977629</v>
      </c>
      <c r="AO116" s="239">
        <f>$C116*COS(($D116+$E116*AO$8)*Deg2Rad)</f>
        <v>44.836995563406504</v>
      </c>
      <c r="AP116" s="239">
        <f>$C116*COS(($D116+$E116*AP$8)*Deg2Rad)</f>
        <v>25.272896571977629</v>
      </c>
      <c r="AQ116" s="239">
        <f>$C116*COS(($D116+$E116*AQ$8)*Deg2Rad)</f>
        <v>-20.108718528298454</v>
      </c>
      <c r="AR116" s="239">
        <f>$C116*COS(($D116+$E116*AR$8)*Deg2Rad)</f>
        <v>17.027026663705914</v>
      </c>
      <c r="AS116" s="239">
        <f>$C116*COS(($D116+$E116*AS$8)*Deg2Rad)</f>
        <v>18.597881734892411</v>
      </c>
      <c r="AT116" s="239">
        <f>$C116*COS(($D116+$E116*AT$8)*Deg2Rad)</f>
        <v>33.043672341565788</v>
      </c>
      <c r="AU116" s="239">
        <f>$C116*COS(($D116+$E116*AU$8)*Deg2Rad)</f>
        <v>-44.984275259072582</v>
      </c>
      <c r="AV116" s="239">
        <f>$C116*COS(($D116+$E116*AV$8)*Deg2Rad)</f>
        <v>-35.321788268330081</v>
      </c>
      <c r="AW116" s="239">
        <f>$C116*COS(($D116+$E116*AW$8)*Deg2Rad)</f>
        <v>37.07581309491836</v>
      </c>
      <c r="AX116" s="239">
        <f>$C116*COS(($D116+$E116*AX$8)*Deg2Rad)</f>
        <v>37.07581309491836</v>
      </c>
      <c r="AY116" s="239">
        <f>$C116*COS(($D116+$E116*AY$8)*Deg2Rad)</f>
        <v>37.07581309491836</v>
      </c>
      <c r="AZ116" s="239">
        <f>$C116*COS(($D116+$E116*AZ$8)*Deg2Rad)</f>
        <v>37.07581309491836</v>
      </c>
      <c r="BA116" s="239">
        <f>$C116*COS(($D116+$E116*BA$8)*Deg2Rad)</f>
        <v>37.07581309491836</v>
      </c>
      <c r="BB116" s="239">
        <f>$C116*COS(($D116+$E116*BB$8)*Deg2Rad)</f>
        <v>37.07581309491836</v>
      </c>
      <c r="BC116" s="239">
        <f>$C116*COS(($D116+$E116*BC$8)*Deg2Rad)</f>
        <v>37.07581309491836</v>
      </c>
      <c r="BD116" s="239">
        <f>$C116*COS(($D116+$E116*BD$8)*Deg2Rad)</f>
        <v>37.07581309491836</v>
      </c>
      <c r="BE116" s="239">
        <f>$C116*COS(($D116+$E116*BE$8)*Deg2Rad)</f>
        <v>37.07581309491836</v>
      </c>
      <c r="BF116" s="239">
        <f>$C116*COS(($D116+$E116*BF$8)*Deg2Rad)</f>
        <v>37.07581309491836</v>
      </c>
      <c r="BG116" s="239">
        <f>$C116*COS(($D116+$E116*BG$8)*Deg2Rad)</f>
        <v>37.07581309491836</v>
      </c>
      <c r="BH116" s="239">
        <f>$C116*COS(($D116+$E116*BH$8)*Deg2Rad)</f>
        <v>37.07581309491836</v>
      </c>
      <c r="BI116" s="239">
        <f>$C116*COS(($D116+$E116*BI$8)*Deg2Rad)</f>
        <v>37.07581309491836</v>
      </c>
      <c r="BJ116" s="239">
        <f>$C116*COS(($D116+$E116*BJ$8)*Deg2Rad)</f>
        <v>37.07581309491836</v>
      </c>
      <c r="BK116" s="239">
        <f>$C116*COS(($D116+$E116*BK$8)*Deg2Rad)</f>
        <v>37.07581309491836</v>
      </c>
      <c r="BL116" s="239">
        <f>$C116*COS(($D116+$E116*BL$8)*Deg2Rad)</f>
        <v>37.07581309491836</v>
      </c>
      <c r="BM116" s="239">
        <f>$C116*COS(($D116+$E116*BM$8)*Deg2Rad)</f>
        <v>-31.721273158386452</v>
      </c>
    </row>
    <row r="117" spans="3:65" x14ac:dyDescent="0.25">
      <c r="C117">
        <v>44</v>
      </c>
      <c r="D117">
        <v>325.14999999999998</v>
      </c>
      <c r="E117">
        <v>31555.955999999998</v>
      </c>
      <c r="J117" s="61" t="s">
        <v>740</v>
      </c>
      <c r="K117" s="239">
        <f>$C117*COS(($D117+$E117*K$8)*Deg2Rad)</f>
        <v>-41.572868029742544</v>
      </c>
      <c r="L117" s="239">
        <f>$C117*COS(($D117+$E117*L$8)*Deg2Rad)</f>
        <v>40.467880122213927</v>
      </c>
      <c r="M117" s="239">
        <f>$C117*COS(($D117+$E117*M$8)*Deg2Rad)</f>
        <v>-40.050480053940362</v>
      </c>
      <c r="N117" s="239">
        <f>$C117*COS(($D117+$E117*N$8)*Deg2Rad)</f>
        <v>1.463006202388498</v>
      </c>
      <c r="O117" s="239">
        <f>$C117*COS(($D117+$E117*O$8)*Deg2Rad)</f>
        <v>31.838213050295273</v>
      </c>
      <c r="P117" s="239">
        <f>$C117*COS(($D117+$E117*P$8)*Deg2Rad)</f>
        <v>-28.113291643883169</v>
      </c>
      <c r="Q117" s="239">
        <f>$C117*COS(($D117+$E117*Q$8)*Deg2Rad)</f>
        <v>-28.113291643883169</v>
      </c>
      <c r="R117" s="239">
        <f>$C117*COS(($D117+$E117*R$8)*Deg2Rad)</f>
        <v>3.6313203837689705</v>
      </c>
      <c r="S117" s="239">
        <f>$C117*COS(($D117+$E117*S$8)*Deg2Rad)</f>
        <v>3.6313203837689705</v>
      </c>
      <c r="T117" s="239">
        <f>$C117*COS(($D117+$E117*T$8)*Deg2Rad)</f>
        <v>35.334422200393611</v>
      </c>
      <c r="U117" s="239">
        <f>$C117*COS(($D117+$E117*U$8)*Deg2Rad)</f>
        <v>27.929119242487992</v>
      </c>
      <c r="V117" s="239">
        <f>$C117*COS(($D117+$E117*V$8)*Deg2Rad)</f>
        <v>27.929119242487992</v>
      </c>
      <c r="W117" s="239">
        <f>$C117*COS(($D117+$E117*W$8)*Deg2Rad)</f>
        <v>-24.214201079855478</v>
      </c>
      <c r="X117" s="239">
        <f>$C117*COS(($D117+$E117*X$8)*Deg2Rad)</f>
        <v>29.501854007650557</v>
      </c>
      <c r="Y117" s="239">
        <f>$C117*COS(($D117+$E117*Y$8)*Deg2Rad)</f>
        <v>-1.7973968046830242</v>
      </c>
      <c r="Z117" s="239">
        <f>$C117*COS(($D117+$E117*Z$8)*Deg2Rad)</f>
        <v>27.232513185978348</v>
      </c>
      <c r="AA117" s="239">
        <f>$C117*COS(($D117+$E117*AA$8)*Deg2Rad)</f>
        <v>27.232513185978348</v>
      </c>
      <c r="AB117" s="239">
        <f>$C117*COS(($D117+$E117*AB$8)*Deg2Rad)</f>
        <v>-4.7590056207059561</v>
      </c>
      <c r="AC117" s="239">
        <f>$C117*COS(($D117+$E117*AC$8)*Deg2Rad)</f>
        <v>-40.451822346685397</v>
      </c>
      <c r="AD117" s="239">
        <f>$C117*COS(($D117+$E117*AD$8)*Deg2Rad)</f>
        <v>-28.113291643883169</v>
      </c>
      <c r="AE117" s="239">
        <f>$C117*COS(($D117+$E117*AE$8)*Deg2Rad)</f>
        <v>-1.935255071913992</v>
      </c>
      <c r="AF117" s="239">
        <f>$C117*COS(($D117+$E117*AF$8)*Deg2Rad)</f>
        <v>-36.400242567188471</v>
      </c>
      <c r="AG117" s="239">
        <f>$C117*COS(($D117+$E117*AG$8)*Deg2Rad)</f>
        <v>-19.460857679058186</v>
      </c>
      <c r="AH117" s="239">
        <f>$C117*COS(($D117+$E117*AH$8)*Deg2Rad)</f>
        <v>1.463006202388498</v>
      </c>
      <c r="AI117" s="239">
        <f>$C117*COS(($D117+$E117*AI$8)*Deg2Rad)</f>
        <v>-40.336637524748724</v>
      </c>
      <c r="AJ117" s="239">
        <f>$C117*COS(($D117+$E117*AJ$8)*Deg2Rad)</f>
        <v>-43.295483722665111</v>
      </c>
      <c r="AK117" s="239">
        <f>$C117*COS(($D117+$E117*AK$8)*Deg2Rad)</f>
        <v>3.6313203837689705</v>
      </c>
      <c r="AL117" s="239">
        <f>$C117*COS(($D117+$E117*AL$8)*Deg2Rad)</f>
        <v>-36.400242567188471</v>
      </c>
      <c r="AM117" s="239">
        <f>$C117*COS(($D117+$E117*AM$8)*Deg2Rad)</f>
        <v>-1.935255071913992</v>
      </c>
      <c r="AN117" s="239">
        <f>$C117*COS(($D117+$E117*AN$8)*Deg2Rad)</f>
        <v>-1.935255071913992</v>
      </c>
      <c r="AO117" s="239">
        <f>$C117*COS(($D117+$E117*AO$8)*Deg2Rad)</f>
        <v>29.399408093920812</v>
      </c>
      <c r="AP117" s="239">
        <f>$C117*COS(($D117+$E117*AP$8)*Deg2Rad)</f>
        <v>-1.935255071913992</v>
      </c>
      <c r="AQ117" s="239">
        <f>$C117*COS(($D117+$E117*AQ$8)*Deg2Rad)</f>
        <v>-32.162573017658147</v>
      </c>
      <c r="AR117" s="239">
        <f>$C117*COS(($D117+$E117*AR$8)*Deg2Rad)</f>
        <v>6.72473916129759</v>
      </c>
      <c r="AS117" s="239">
        <f>$C117*COS(($D117+$E117*AS$8)*Deg2Rad)</f>
        <v>43.911848267065885</v>
      </c>
      <c r="AT117" s="239">
        <f>$C117*COS(($D117+$E117*AT$8)*Deg2Rad)</f>
        <v>33.408404402965608</v>
      </c>
      <c r="AU117" s="239">
        <f>$C117*COS(($D117+$E117*AU$8)*Deg2Rad)</f>
        <v>1.463006202388498</v>
      </c>
      <c r="AV117" s="239">
        <f>$C117*COS(($D117+$E117*AV$8)*Deg2Rad)</f>
        <v>-41.151857999418503</v>
      </c>
      <c r="AW117" s="239">
        <f>$C117*COS(($D117+$E117*AW$8)*Deg2Rad)</f>
        <v>-41.572868029742544</v>
      </c>
      <c r="AX117" s="239">
        <f>$C117*COS(($D117+$E117*AX$8)*Deg2Rad)</f>
        <v>-41.572868029742544</v>
      </c>
      <c r="AY117" s="239">
        <f>$C117*COS(($D117+$E117*AY$8)*Deg2Rad)</f>
        <v>-41.572868029742544</v>
      </c>
      <c r="AZ117" s="239">
        <f>$C117*COS(($D117+$E117*AZ$8)*Deg2Rad)</f>
        <v>-41.572868029742544</v>
      </c>
      <c r="BA117" s="239">
        <f>$C117*COS(($D117+$E117*BA$8)*Deg2Rad)</f>
        <v>-41.572868029742544</v>
      </c>
      <c r="BB117" s="239">
        <f>$C117*COS(($D117+$E117*BB$8)*Deg2Rad)</f>
        <v>-41.572868029742544</v>
      </c>
      <c r="BC117" s="239">
        <f>$C117*COS(($D117+$E117*BC$8)*Deg2Rad)</f>
        <v>-41.572868029742544</v>
      </c>
      <c r="BD117" s="239">
        <f>$C117*COS(($D117+$E117*BD$8)*Deg2Rad)</f>
        <v>-41.572868029742544</v>
      </c>
      <c r="BE117" s="239">
        <f>$C117*COS(($D117+$E117*BE$8)*Deg2Rad)</f>
        <v>-41.572868029742544</v>
      </c>
      <c r="BF117" s="239">
        <f>$C117*COS(($D117+$E117*BF$8)*Deg2Rad)</f>
        <v>-41.572868029742544</v>
      </c>
      <c r="BG117" s="239">
        <f>$C117*COS(($D117+$E117*BG$8)*Deg2Rad)</f>
        <v>-41.572868029742544</v>
      </c>
      <c r="BH117" s="239">
        <f>$C117*COS(($D117+$E117*BH$8)*Deg2Rad)</f>
        <v>-41.572868029742544</v>
      </c>
      <c r="BI117" s="239">
        <f>$C117*COS(($D117+$E117*BI$8)*Deg2Rad)</f>
        <v>-41.572868029742544</v>
      </c>
      <c r="BJ117" s="239">
        <f>$C117*COS(($D117+$E117*BJ$8)*Deg2Rad)</f>
        <v>-41.572868029742544</v>
      </c>
      <c r="BK117" s="239">
        <f>$C117*COS(($D117+$E117*BK$8)*Deg2Rad)</f>
        <v>-41.572868029742544</v>
      </c>
      <c r="BL117" s="239">
        <f>$C117*COS(($D117+$E117*BL$8)*Deg2Rad)</f>
        <v>-41.572868029742544</v>
      </c>
      <c r="BM117" s="239">
        <f>$C117*COS(($D117+$E117*BM$8)*Deg2Rad)</f>
        <v>-36.400242567188471</v>
      </c>
    </row>
    <row r="118" spans="3:65" x14ac:dyDescent="0.25">
      <c r="C118">
        <v>29</v>
      </c>
      <c r="D118">
        <v>60.93</v>
      </c>
      <c r="E118">
        <v>4443.4170000000004</v>
      </c>
      <c r="J118" s="61" t="s">
        <v>740</v>
      </c>
      <c r="K118" s="239">
        <f>$C118*COS(($D118+$E118*K$8)*Deg2Rad)</f>
        <v>-23.562358691941764</v>
      </c>
      <c r="L118" s="239">
        <f>$C118*COS(($D118+$E118*L$8)*Deg2Rad)</f>
        <v>28.813190284198726</v>
      </c>
      <c r="M118" s="239">
        <f>$C118*COS(($D118+$E118*M$8)*Deg2Rad)</f>
        <v>-28.160545260892434</v>
      </c>
      <c r="N118" s="239">
        <f>$C118*COS(($D118+$E118*N$8)*Deg2Rad)</f>
        <v>-7.0768400826671369</v>
      </c>
      <c r="O118" s="239">
        <f>$C118*COS(($D118+$E118*O$8)*Deg2Rad)</f>
        <v>14.635160007137983</v>
      </c>
      <c r="P118" s="239">
        <f>$C118*COS(($D118+$E118*P$8)*Deg2Rad)</f>
        <v>-11.567562333738497</v>
      </c>
      <c r="Q118" s="239">
        <f>$C118*COS(($D118+$E118*Q$8)*Deg2Rad)</f>
        <v>-11.567562333738497</v>
      </c>
      <c r="R118" s="239">
        <f>$C118*COS(($D118+$E118*R$8)*Deg2Rad)</f>
        <v>10.357229137542992</v>
      </c>
      <c r="S118" s="239">
        <f>$C118*COS(($D118+$E118*S$8)*Deg2Rad)</f>
        <v>10.357229137542992</v>
      </c>
      <c r="T118" s="239">
        <f>$C118*COS(($D118+$E118*T$8)*Deg2Rad)</f>
        <v>27.386223162216279</v>
      </c>
      <c r="U118" s="239">
        <f>$C118*COS(($D118+$E118*U$8)*Deg2Rad)</f>
        <v>25.317422409878642</v>
      </c>
      <c r="V118" s="239">
        <f>$C118*COS(($D118+$E118*V$8)*Deg2Rad)</f>
        <v>25.317422409878642</v>
      </c>
      <c r="W118" s="239">
        <f>$C118*COS(($D118+$E118*W$8)*Deg2Rad)</f>
        <v>-0.90792491412548137</v>
      </c>
      <c r="X118" s="239">
        <f>$C118*COS(($D118+$E118*X$8)*Deg2Rad)</f>
        <v>-1.1297457004450395</v>
      </c>
      <c r="Y118" s="239">
        <f>$C118*COS(($D118+$E118*Y$8)*Deg2Rad)</f>
        <v>-21.093578403180146</v>
      </c>
      <c r="Z118" s="239">
        <f>$C118*COS(($D118+$E118*Z$8)*Deg2Rad)</f>
        <v>28.921201866309222</v>
      </c>
      <c r="AA118" s="239">
        <f>$C118*COS(($D118+$E118*AA$8)*Deg2Rad)</f>
        <v>28.921201866309222</v>
      </c>
      <c r="AB118" s="239">
        <f>$C118*COS(($D118+$E118*AB$8)*Deg2Rad)</f>
        <v>22.147270324655356</v>
      </c>
      <c r="AC118" s="239">
        <f>$C118*COS(($D118+$E118*AC$8)*Deg2Rad)</f>
        <v>17.736508957755635</v>
      </c>
      <c r="AD118" s="239">
        <f>$C118*COS(($D118+$E118*AD$8)*Deg2Rad)</f>
        <v>-11.567562333738497</v>
      </c>
      <c r="AE118" s="239">
        <f>$C118*COS(($D118+$E118*AE$8)*Deg2Rad)</f>
        <v>-9.2777158857998074</v>
      </c>
      <c r="AF118" s="239">
        <f>$C118*COS(($D118+$E118*AF$8)*Deg2Rad)</f>
        <v>-27.605380216384219</v>
      </c>
      <c r="AG118" s="239">
        <f>$C118*COS(($D118+$E118*AG$8)*Deg2Rad)</f>
        <v>-5.4394811577142423</v>
      </c>
      <c r="AH118" s="239">
        <f>$C118*COS(($D118+$E118*AH$8)*Deg2Rad)</f>
        <v>-7.0768400826671369</v>
      </c>
      <c r="AI118" s="239">
        <f>$C118*COS(($D118+$E118*AI$8)*Deg2Rad)</f>
        <v>-22.152281103644185</v>
      </c>
      <c r="AJ118" s="239">
        <f>$C118*COS(($D118+$E118*AJ$8)*Deg2Rad)</f>
        <v>-25.932251909480534</v>
      </c>
      <c r="AK118" s="239">
        <f>$C118*COS(($D118+$E118*AK$8)*Deg2Rad)</f>
        <v>10.357229137542992</v>
      </c>
      <c r="AL118" s="239">
        <f>$C118*COS(($D118+$E118*AL$8)*Deg2Rad)</f>
        <v>-27.605380216384219</v>
      </c>
      <c r="AM118" s="239">
        <f>$C118*COS(($D118+$E118*AM$8)*Deg2Rad)</f>
        <v>-9.2777158857998074</v>
      </c>
      <c r="AN118" s="239">
        <f>$C118*COS(($D118+$E118*AN$8)*Deg2Rad)</f>
        <v>-9.2777158857998074</v>
      </c>
      <c r="AO118" s="239">
        <f>$C118*COS(($D118+$E118*AO$8)*Deg2Rad)</f>
        <v>12.610365344721446</v>
      </c>
      <c r="AP118" s="239">
        <f>$C118*COS(($D118+$E118*AP$8)*Deg2Rad)</f>
        <v>-9.2777158857998074</v>
      </c>
      <c r="AQ118" s="239">
        <f>$C118*COS(($D118+$E118*AQ$8)*Deg2Rad)</f>
        <v>-25.860169787891007</v>
      </c>
      <c r="AR118" s="239">
        <f>$C118*COS(($D118+$E118*AR$8)*Deg2Rad)</f>
        <v>13.285764828397188</v>
      </c>
      <c r="AS118" s="239">
        <f>$C118*COS(($D118+$E118*AS$8)*Deg2Rad)</f>
        <v>27.286984197489467</v>
      </c>
      <c r="AT118" s="239">
        <f>$C118*COS(($D118+$E118*AT$8)*Deg2Rad)</f>
        <v>7.4838340817134181</v>
      </c>
      <c r="AU118" s="239">
        <f>$C118*COS(($D118+$E118*AU$8)*Deg2Rad)</f>
        <v>-7.0768400826671369</v>
      </c>
      <c r="AV118" s="239">
        <f>$C118*COS(($D118+$E118*AV$8)*Deg2Rad)</f>
        <v>-26.895469741914532</v>
      </c>
      <c r="AW118" s="239">
        <f>$C118*COS(($D118+$E118*AW$8)*Deg2Rad)</f>
        <v>-23.562358691941764</v>
      </c>
      <c r="AX118" s="239">
        <f>$C118*COS(($D118+$E118*AX$8)*Deg2Rad)</f>
        <v>-23.562358691941764</v>
      </c>
      <c r="AY118" s="239">
        <f>$C118*COS(($D118+$E118*AY$8)*Deg2Rad)</f>
        <v>-23.562358691941764</v>
      </c>
      <c r="AZ118" s="239">
        <f>$C118*COS(($D118+$E118*AZ$8)*Deg2Rad)</f>
        <v>-23.562358691941764</v>
      </c>
      <c r="BA118" s="239">
        <f>$C118*COS(($D118+$E118*BA$8)*Deg2Rad)</f>
        <v>-23.562358691941764</v>
      </c>
      <c r="BB118" s="239">
        <f>$C118*COS(($D118+$E118*BB$8)*Deg2Rad)</f>
        <v>-23.562358691941764</v>
      </c>
      <c r="BC118" s="239">
        <f>$C118*COS(($D118+$E118*BC$8)*Deg2Rad)</f>
        <v>-23.562358691941764</v>
      </c>
      <c r="BD118" s="239">
        <f>$C118*COS(($D118+$E118*BD$8)*Deg2Rad)</f>
        <v>-23.562358691941764</v>
      </c>
      <c r="BE118" s="239">
        <f>$C118*COS(($D118+$E118*BE$8)*Deg2Rad)</f>
        <v>-23.562358691941764</v>
      </c>
      <c r="BF118" s="239">
        <f>$C118*COS(($D118+$E118*BF$8)*Deg2Rad)</f>
        <v>-23.562358691941764</v>
      </c>
      <c r="BG118" s="239">
        <f>$C118*COS(($D118+$E118*BG$8)*Deg2Rad)</f>
        <v>-23.562358691941764</v>
      </c>
      <c r="BH118" s="239">
        <f>$C118*COS(($D118+$E118*BH$8)*Deg2Rad)</f>
        <v>-23.562358691941764</v>
      </c>
      <c r="BI118" s="239">
        <f>$C118*COS(($D118+$E118*BI$8)*Deg2Rad)</f>
        <v>-23.562358691941764</v>
      </c>
      <c r="BJ118" s="239">
        <f>$C118*COS(($D118+$E118*BJ$8)*Deg2Rad)</f>
        <v>-23.562358691941764</v>
      </c>
      <c r="BK118" s="239">
        <f>$C118*COS(($D118+$E118*BK$8)*Deg2Rad)</f>
        <v>-23.562358691941764</v>
      </c>
      <c r="BL118" s="239">
        <f>$C118*COS(($D118+$E118*BL$8)*Deg2Rad)</f>
        <v>-23.562358691941764</v>
      </c>
      <c r="BM118" s="239">
        <f>$C118*COS(($D118+$E118*BM$8)*Deg2Rad)</f>
        <v>-27.605380216384219</v>
      </c>
    </row>
    <row r="119" spans="3:65" x14ac:dyDescent="0.25">
      <c r="C119">
        <v>18</v>
      </c>
      <c r="D119">
        <v>155.12</v>
      </c>
      <c r="E119">
        <v>67555.327999999994</v>
      </c>
      <c r="J119" s="61" t="s">
        <v>740</v>
      </c>
      <c r="K119" s="239">
        <f>$C119*COS(($D119+$E119*K$8)*Deg2Rad)</f>
        <v>17.050900990135414</v>
      </c>
      <c r="L119" s="239">
        <f>$C119*COS(($D119+$E119*L$8)*Deg2Rad)</f>
        <v>-16.493036629482084</v>
      </c>
      <c r="M119" s="239">
        <f>$C119*COS(($D119+$E119*M$8)*Deg2Rad)</f>
        <v>12.356265607400367</v>
      </c>
      <c r="N119" s="239">
        <f>$C119*COS(($D119+$E119*N$8)*Deg2Rad)</f>
        <v>-0.57334866695410569</v>
      </c>
      <c r="O119" s="239">
        <f>$C119*COS(($D119+$E119*O$8)*Deg2Rad)</f>
        <v>-13.010256963403513</v>
      </c>
      <c r="P119" s="239">
        <f>$C119*COS(($D119+$E119*P$8)*Deg2Rad)</f>
        <v>11.523727697699041</v>
      </c>
      <c r="Q119" s="239">
        <f>$C119*COS(($D119+$E119*Q$8)*Deg2Rad)</f>
        <v>11.523727697699041</v>
      </c>
      <c r="R119" s="239">
        <f>$C119*COS(($D119+$E119*R$8)*Deg2Rad)</f>
        <v>-1.4601411501412274</v>
      </c>
      <c r="S119" s="239">
        <f>$C119*COS(($D119+$E119*S$8)*Deg2Rad)</f>
        <v>-1.4601411501412274</v>
      </c>
      <c r="T119" s="239">
        <f>$C119*COS(($D119+$E119*T$8)*Deg2Rad)</f>
        <v>-14.214860608364072</v>
      </c>
      <c r="U119" s="239">
        <f>$C119*COS(($D119+$E119*U$8)*Deg2Rad)</f>
        <v>-10.091095425051495</v>
      </c>
      <c r="V119" s="239">
        <f>$C119*COS(($D119+$E119*V$8)*Deg2Rad)</f>
        <v>-10.091095425051495</v>
      </c>
      <c r="W119" s="239">
        <f>$C119*COS(($D119+$E119*W$8)*Deg2Rad)</f>
        <v>13.561216405941128</v>
      </c>
      <c r="X119" s="239">
        <f>$C119*COS(($D119+$E119*X$8)*Deg2Rad)</f>
        <v>-16.95225100872042</v>
      </c>
      <c r="Y119" s="239">
        <f>$C119*COS(($D119+$E119*Y$8)*Deg2Rad)</f>
        <v>-7.8609559180435769</v>
      </c>
      <c r="Z119" s="239">
        <f>$C119*COS(($D119+$E119*Z$8)*Deg2Rad)</f>
        <v>0.52455631665480584</v>
      </c>
      <c r="AA119" s="239">
        <f>$C119*COS(($D119+$E119*AA$8)*Deg2Rad)</f>
        <v>0.52455631665480584</v>
      </c>
      <c r="AB119" s="239">
        <f>$C119*COS(($D119+$E119*AB$8)*Deg2Rad)</f>
        <v>12.976412517226034</v>
      </c>
      <c r="AC119" s="239">
        <f>$C119*COS(($D119+$E119*AC$8)*Deg2Rad)</f>
        <v>7.5136314538151829</v>
      </c>
      <c r="AD119" s="239">
        <f>$C119*COS(($D119+$E119*AD$8)*Deg2Rad)</f>
        <v>11.523727697699041</v>
      </c>
      <c r="AE119" s="239">
        <f>$C119*COS(($D119+$E119*AE$8)*Deg2Rad)</f>
        <v>0.78310353066747596</v>
      </c>
      <c r="AF119" s="239">
        <f>$C119*COS(($D119+$E119*AF$8)*Deg2Rad)</f>
        <v>14.850485446467143</v>
      </c>
      <c r="AG119" s="239">
        <f>$C119*COS(($D119+$E119*AG$8)*Deg2Rad)</f>
        <v>7.7716197504768934</v>
      </c>
      <c r="AH119" s="239">
        <f>$C119*COS(($D119+$E119*AH$8)*Deg2Rad)</f>
        <v>-0.57334866695410569</v>
      </c>
      <c r="AI119" s="239">
        <f>$C119*COS(($D119+$E119*AI$8)*Deg2Rad)</f>
        <v>16.568146326318391</v>
      </c>
      <c r="AJ119" s="239">
        <f>$C119*COS(($D119+$E119*AJ$8)*Deg2Rad)</f>
        <v>17.723729606369577</v>
      </c>
      <c r="AK119" s="239">
        <f>$C119*COS(($D119+$E119*AK$8)*Deg2Rad)</f>
        <v>-1.4601411501412274</v>
      </c>
      <c r="AL119" s="239">
        <f>$C119*COS(($D119+$E119*AL$8)*Deg2Rad)</f>
        <v>14.850485446467143</v>
      </c>
      <c r="AM119" s="239">
        <f>$C119*COS(($D119+$E119*AM$8)*Deg2Rad)</f>
        <v>0.78310353066747596</v>
      </c>
      <c r="AN119" s="239">
        <f>$C119*COS(($D119+$E119*AN$8)*Deg2Rad)</f>
        <v>0.78310353066747596</v>
      </c>
      <c r="AO119" s="239">
        <f>$C119*COS(($D119+$E119*AO$8)*Deg2Rad)</f>
        <v>-12.036566506078978</v>
      </c>
      <c r="AP119" s="239">
        <f>$C119*COS(($D119+$E119*AP$8)*Deg2Rad)</f>
        <v>0.78310353066747596</v>
      </c>
      <c r="AQ119" s="239">
        <f>$C119*COS(($D119+$E119*AQ$8)*Deg2Rad)</f>
        <v>13.154427611476605</v>
      </c>
      <c r="AR119" s="239">
        <f>$C119*COS(($D119+$E119*AR$8)*Deg2Rad)</f>
        <v>-2.0139969024923645</v>
      </c>
      <c r="AS119" s="239">
        <f>$C119*COS(($D119+$E119*AS$8)*Deg2Rad)</f>
        <v>-17.965008103433185</v>
      </c>
      <c r="AT119" s="239">
        <f>$C119*COS(($D119+$E119*AT$8)*Deg2Rad)</f>
        <v>-16.659784453200285</v>
      </c>
      <c r="AU119" s="239">
        <f>$C119*COS(($D119+$E119*AU$8)*Deg2Rad)</f>
        <v>-0.57334866695410569</v>
      </c>
      <c r="AV119" s="239">
        <f>$C119*COS(($D119+$E119*AV$8)*Deg2Rad)</f>
        <v>12.200212457096004</v>
      </c>
      <c r="AW119" s="239">
        <f>$C119*COS(($D119+$E119*AW$8)*Deg2Rad)</f>
        <v>17.050900990135414</v>
      </c>
      <c r="AX119" s="239">
        <f>$C119*COS(($D119+$E119*AX$8)*Deg2Rad)</f>
        <v>17.050900990135414</v>
      </c>
      <c r="AY119" s="239">
        <f>$C119*COS(($D119+$E119*AY$8)*Deg2Rad)</f>
        <v>17.050900990135414</v>
      </c>
      <c r="AZ119" s="239">
        <f>$C119*COS(($D119+$E119*AZ$8)*Deg2Rad)</f>
        <v>17.050900990135414</v>
      </c>
      <c r="BA119" s="239">
        <f>$C119*COS(($D119+$E119*BA$8)*Deg2Rad)</f>
        <v>17.050900990135414</v>
      </c>
      <c r="BB119" s="239">
        <f>$C119*COS(($D119+$E119*BB$8)*Deg2Rad)</f>
        <v>17.050900990135414</v>
      </c>
      <c r="BC119" s="239">
        <f>$C119*COS(($D119+$E119*BC$8)*Deg2Rad)</f>
        <v>17.050900990135414</v>
      </c>
      <c r="BD119" s="239">
        <f>$C119*COS(($D119+$E119*BD$8)*Deg2Rad)</f>
        <v>17.050900990135414</v>
      </c>
      <c r="BE119" s="239">
        <f>$C119*COS(($D119+$E119*BE$8)*Deg2Rad)</f>
        <v>17.050900990135414</v>
      </c>
      <c r="BF119" s="239">
        <f>$C119*COS(($D119+$E119*BF$8)*Deg2Rad)</f>
        <v>17.050900990135414</v>
      </c>
      <c r="BG119" s="239">
        <f>$C119*COS(($D119+$E119*BG$8)*Deg2Rad)</f>
        <v>17.050900990135414</v>
      </c>
      <c r="BH119" s="239">
        <f>$C119*COS(($D119+$E119*BH$8)*Deg2Rad)</f>
        <v>17.050900990135414</v>
      </c>
      <c r="BI119" s="239">
        <f>$C119*COS(($D119+$E119*BI$8)*Deg2Rad)</f>
        <v>17.050900990135414</v>
      </c>
      <c r="BJ119" s="239">
        <f>$C119*COS(($D119+$E119*BJ$8)*Deg2Rad)</f>
        <v>17.050900990135414</v>
      </c>
      <c r="BK119" s="239">
        <f>$C119*COS(($D119+$E119*BK$8)*Deg2Rad)</f>
        <v>17.050900990135414</v>
      </c>
      <c r="BL119" s="239">
        <f>$C119*COS(($D119+$E119*BL$8)*Deg2Rad)</f>
        <v>17.050900990135414</v>
      </c>
      <c r="BM119" s="239">
        <f>$C119*COS(($D119+$E119*BM$8)*Deg2Rad)</f>
        <v>14.850485446467143</v>
      </c>
    </row>
    <row r="120" spans="3:65" x14ac:dyDescent="0.25">
      <c r="C120">
        <v>17</v>
      </c>
      <c r="D120">
        <v>288.79000000000002</v>
      </c>
      <c r="E120">
        <v>4562.4520000000002</v>
      </c>
      <c r="J120" s="61" t="s">
        <v>740</v>
      </c>
      <c r="K120" s="239">
        <f>$C120*COS(($D120+$E120*K$8)*Deg2Rad)</f>
        <v>13.1281229089129</v>
      </c>
      <c r="L120" s="239">
        <f>$C120*COS(($D120+$E120*L$8)*Deg2Rad)</f>
        <v>-16.805572067565123</v>
      </c>
      <c r="M120" s="239">
        <f>$C120*COS(($D120+$E120*M$8)*Deg2Rad)</f>
        <v>-8.8667485309116625</v>
      </c>
      <c r="N120" s="239">
        <f>$C120*COS(($D120+$E120*N$8)*Deg2Rad)</f>
        <v>15.166137759751237</v>
      </c>
      <c r="O120" s="239">
        <f>$C120*COS(($D120+$E120*O$8)*Deg2Rad)</f>
        <v>5.1170867930676023</v>
      </c>
      <c r="P120" s="239">
        <f>$C120*COS(($D120+$E120*P$8)*Deg2Rad)</f>
        <v>-2.9621358728851042</v>
      </c>
      <c r="Q120" s="239">
        <f>$C120*COS(($D120+$E120*Q$8)*Deg2Rad)</f>
        <v>-2.9621358728851042</v>
      </c>
      <c r="R120" s="239">
        <f>$C120*COS(($D120+$E120*R$8)*Deg2Rad)</f>
        <v>-14.036684619397226</v>
      </c>
      <c r="S120" s="239">
        <f>$C120*COS(($D120+$E120*S$8)*Deg2Rad)</f>
        <v>-14.036684619397226</v>
      </c>
      <c r="T120" s="239">
        <f>$C120*COS(($D120+$E120*T$8)*Deg2Rad)</f>
        <v>-0.23152817472285298</v>
      </c>
      <c r="U120" s="239">
        <f>$C120*COS(($D120+$E120*U$8)*Deg2Rad)</f>
        <v>1.8662213176302882</v>
      </c>
      <c r="V120" s="239">
        <f>$C120*COS(($D120+$E120*V$8)*Deg2Rad)</f>
        <v>1.8662213176302882</v>
      </c>
      <c r="W120" s="239">
        <f>$C120*COS(($D120+$E120*W$8)*Deg2Rad)</f>
        <v>-16.572703817035482</v>
      </c>
      <c r="X120" s="239">
        <f>$C120*COS(($D120+$E120*X$8)*Deg2Rad)</f>
        <v>11.848892269117133</v>
      </c>
      <c r="Y120" s="239">
        <f>$C120*COS(($D120+$E120*Y$8)*Deg2Rad)</f>
        <v>16.999906460130649</v>
      </c>
      <c r="Z120" s="239">
        <f>$C120*COS(($D120+$E120*Z$8)*Deg2Rad)</f>
        <v>-2.2890094560928875</v>
      </c>
      <c r="AA120" s="239">
        <f>$C120*COS(($D120+$E120*AA$8)*Deg2Rad)</f>
        <v>-2.2890094560928875</v>
      </c>
      <c r="AB120" s="239">
        <f>$C120*COS(($D120+$E120*AB$8)*Deg2Rad)</f>
        <v>-13.64114981800455</v>
      </c>
      <c r="AC120" s="239">
        <f>$C120*COS(($D120+$E120*AC$8)*Deg2Rad)</f>
        <v>-5.0403566645071374</v>
      </c>
      <c r="AD120" s="239">
        <f>$C120*COS(($D120+$E120*AD$8)*Deg2Rad)</f>
        <v>-2.9621358728851042</v>
      </c>
      <c r="AE120" s="239">
        <f>$C120*COS(($D120+$E120*AE$8)*Deg2Rad)</f>
        <v>14.440773929491955</v>
      </c>
      <c r="AF120" s="239">
        <f>$C120*COS(($D120+$E120*AF$8)*Deg2Rad)</f>
        <v>16.962654530486642</v>
      </c>
      <c r="AG120" s="239">
        <f>$C120*COS(($D120+$E120*AG$8)*Deg2Rad)</f>
        <v>-16.999127208886186</v>
      </c>
      <c r="AH120" s="239">
        <f>$C120*COS(($D120+$E120*AH$8)*Deg2Rad)</f>
        <v>15.166137759751237</v>
      </c>
      <c r="AI120" s="239">
        <f>$C120*COS(($D120+$E120*AI$8)*Deg2Rad)</f>
        <v>14.017635460023694</v>
      </c>
      <c r="AJ120" s="239">
        <f>$C120*COS(($D120+$E120*AJ$8)*Deg2Rad)</f>
        <v>11.058180192873072</v>
      </c>
      <c r="AK120" s="239">
        <f>$C120*COS(($D120+$E120*AK$8)*Deg2Rad)</f>
        <v>-14.036684619397226</v>
      </c>
      <c r="AL120" s="239">
        <f>$C120*COS(($D120+$E120*AL$8)*Deg2Rad)</f>
        <v>16.962654530486642</v>
      </c>
      <c r="AM120" s="239">
        <f>$C120*COS(($D120+$E120*AM$8)*Deg2Rad)</f>
        <v>14.440773929491955</v>
      </c>
      <c r="AN120" s="239">
        <f>$C120*COS(($D120+$E120*AN$8)*Deg2Rad)</f>
        <v>14.440773929491955</v>
      </c>
      <c r="AO120" s="239">
        <f>$C120*COS(($D120+$E120*AO$8)*Deg2Rad)</f>
        <v>3.6878958294456887</v>
      </c>
      <c r="AP120" s="239">
        <f>$C120*COS(($D120+$E120*AP$8)*Deg2Rad)</f>
        <v>14.440773929491955</v>
      </c>
      <c r="AQ120" s="239">
        <f>$C120*COS(($D120+$E120*AQ$8)*Deg2Rad)</f>
        <v>16.510958463496888</v>
      </c>
      <c r="AR120" s="239">
        <f>$C120*COS(($D120+$E120*AR$8)*Deg2Rad)</f>
        <v>10.846319857076983</v>
      </c>
      <c r="AS120" s="239">
        <f>$C120*COS(($D120+$E120*AS$8)*Deg2Rad)</f>
        <v>-9.2823751532349572</v>
      </c>
      <c r="AT120" s="239">
        <f>$C120*COS(($D120+$E120*AT$8)*Deg2Rad)</f>
        <v>-4.0527609734556238</v>
      </c>
      <c r="AU120" s="239">
        <f>$C120*COS(($D120+$E120*AU$8)*Deg2Rad)</f>
        <v>15.166137759751237</v>
      </c>
      <c r="AV120" s="239">
        <f>$C120*COS(($D120+$E120*AV$8)*Deg2Rad)</f>
        <v>-14.492320472851906</v>
      </c>
      <c r="AW120" s="239">
        <f>$C120*COS(($D120+$E120*AW$8)*Deg2Rad)</f>
        <v>13.1281229089129</v>
      </c>
      <c r="AX120" s="239">
        <f>$C120*COS(($D120+$E120*AX$8)*Deg2Rad)</f>
        <v>13.1281229089129</v>
      </c>
      <c r="AY120" s="239">
        <f>$C120*COS(($D120+$E120*AY$8)*Deg2Rad)</f>
        <v>13.1281229089129</v>
      </c>
      <c r="AZ120" s="239">
        <f>$C120*COS(($D120+$E120*AZ$8)*Deg2Rad)</f>
        <v>13.1281229089129</v>
      </c>
      <c r="BA120" s="239">
        <f>$C120*COS(($D120+$E120*BA$8)*Deg2Rad)</f>
        <v>13.1281229089129</v>
      </c>
      <c r="BB120" s="239">
        <f>$C120*COS(($D120+$E120*BB$8)*Deg2Rad)</f>
        <v>13.1281229089129</v>
      </c>
      <c r="BC120" s="239">
        <f>$C120*COS(($D120+$E120*BC$8)*Deg2Rad)</f>
        <v>13.1281229089129</v>
      </c>
      <c r="BD120" s="239">
        <f>$C120*COS(($D120+$E120*BD$8)*Deg2Rad)</f>
        <v>13.1281229089129</v>
      </c>
      <c r="BE120" s="239">
        <f>$C120*COS(($D120+$E120*BE$8)*Deg2Rad)</f>
        <v>13.1281229089129</v>
      </c>
      <c r="BF120" s="239">
        <f>$C120*COS(($D120+$E120*BF$8)*Deg2Rad)</f>
        <v>13.1281229089129</v>
      </c>
      <c r="BG120" s="239">
        <f>$C120*COS(($D120+$E120*BG$8)*Deg2Rad)</f>
        <v>13.1281229089129</v>
      </c>
      <c r="BH120" s="239">
        <f>$C120*COS(($D120+$E120*BH$8)*Deg2Rad)</f>
        <v>13.1281229089129</v>
      </c>
      <c r="BI120" s="239">
        <f>$C120*COS(($D120+$E120*BI$8)*Deg2Rad)</f>
        <v>13.1281229089129</v>
      </c>
      <c r="BJ120" s="239">
        <f>$C120*COS(($D120+$E120*BJ$8)*Deg2Rad)</f>
        <v>13.1281229089129</v>
      </c>
      <c r="BK120" s="239">
        <f>$C120*COS(($D120+$E120*BK$8)*Deg2Rad)</f>
        <v>13.1281229089129</v>
      </c>
      <c r="BL120" s="239">
        <f>$C120*COS(($D120+$E120*BL$8)*Deg2Rad)</f>
        <v>13.1281229089129</v>
      </c>
      <c r="BM120" s="239">
        <f>$C120*COS(($D120+$E120*BM$8)*Deg2Rad)</f>
        <v>16.962654530486642</v>
      </c>
    </row>
    <row r="121" spans="3:65" x14ac:dyDescent="0.25">
      <c r="C121">
        <v>16</v>
      </c>
      <c r="D121">
        <v>198.04</v>
      </c>
      <c r="E121">
        <v>62894.029000000002</v>
      </c>
      <c r="J121" s="61" t="s">
        <v>740</v>
      </c>
      <c r="K121" s="239">
        <f>$C121*COS(($D121+$E121*K$8)*Deg2Rad)</f>
        <v>10.322416301946154</v>
      </c>
      <c r="L121" s="239">
        <f>$C121*COS(($D121+$E121*L$8)*Deg2Rad)</f>
        <v>11.206958156341072</v>
      </c>
      <c r="M121" s="239">
        <f>$C121*COS(($D121+$E121*M$8)*Deg2Rad)</f>
        <v>15.563350844842734</v>
      </c>
      <c r="N121" s="239">
        <f>$C121*COS(($D121+$E121*N$8)*Deg2Rad)</f>
        <v>0.15837632534850482</v>
      </c>
      <c r="O121" s="239">
        <f>$C121*COS(($D121+$E121*O$8)*Deg2Rad)</f>
        <v>-15.999378381092979</v>
      </c>
      <c r="P121" s="239">
        <f>$C121*COS(($D121+$E121*P$8)*Deg2Rad)</f>
        <v>-15.566249980101722</v>
      </c>
      <c r="Q121" s="239">
        <f>$C121*COS(($D121+$E121*Q$8)*Deg2Rad)</f>
        <v>-15.566249980101722</v>
      </c>
      <c r="R121" s="239">
        <f>$C121*COS(($D121+$E121*R$8)*Deg2Rad)</f>
        <v>-3.4083193095594342</v>
      </c>
      <c r="S121" s="239">
        <f>$C121*COS(($D121+$E121*S$8)*Deg2Rad)</f>
        <v>-3.4083193095594342</v>
      </c>
      <c r="T121" s="239">
        <f>$C121*COS(($D121+$E121*T$8)*Deg2Rad)</f>
        <v>-15.328770094756996</v>
      </c>
      <c r="U121" s="239">
        <f>$C121*COS(($D121+$E121*U$8)*Deg2Rad)</f>
        <v>-14.869555847280267</v>
      </c>
      <c r="V121" s="239">
        <f>$C121*COS(($D121+$E121*V$8)*Deg2Rad)</f>
        <v>-14.869555847280267</v>
      </c>
      <c r="W121" s="239">
        <f>$C121*COS(($D121+$E121*W$8)*Deg2Rad)</f>
        <v>-15.546734438539952</v>
      </c>
      <c r="X121" s="239">
        <f>$C121*COS(($D121+$E121*X$8)*Deg2Rad)</f>
        <v>-6.8624835755642604</v>
      </c>
      <c r="Y121" s="239">
        <f>$C121*COS(($D121+$E121*Y$8)*Deg2Rad)</f>
        <v>14.579447615395317</v>
      </c>
      <c r="Z121" s="239">
        <f>$C121*COS(($D121+$E121*Z$8)*Deg2Rad)</f>
        <v>6.6327447209558992</v>
      </c>
      <c r="AA121" s="239">
        <f>$C121*COS(($D121+$E121*AA$8)*Deg2Rad)</f>
        <v>6.6327447209558992</v>
      </c>
      <c r="AB121" s="239">
        <f>$C121*COS(($D121+$E121*AB$8)*Deg2Rad)</f>
        <v>-14.681986101840353</v>
      </c>
      <c r="AC121" s="239">
        <f>$C121*COS(($D121+$E121*AC$8)*Deg2Rad)</f>
        <v>1.8630655358588439</v>
      </c>
      <c r="AD121" s="239">
        <f>$C121*COS(($D121+$E121*AD$8)*Deg2Rad)</f>
        <v>-15.566249980101722</v>
      </c>
      <c r="AE121" s="239">
        <f>$C121*COS(($D121+$E121*AE$8)*Deg2Rad)</f>
        <v>-2.2296836888825693</v>
      </c>
      <c r="AF121" s="239">
        <f>$C121*COS(($D121+$E121*AF$8)*Deg2Rad)</f>
        <v>14.60606002109248</v>
      </c>
      <c r="AG121" s="239">
        <f>$C121*COS(($D121+$E121*AG$8)*Deg2Rad)</f>
        <v>11.842401892723414</v>
      </c>
      <c r="AH121" s="239">
        <f>$C121*COS(($D121+$E121*AH$8)*Deg2Rad)</f>
        <v>0.15837632534850482</v>
      </c>
      <c r="AI121" s="239">
        <f>$C121*COS(($D121+$E121*AI$8)*Deg2Rad)</f>
        <v>12.030312295318765</v>
      </c>
      <c r="AJ121" s="239">
        <f>$C121*COS(($D121+$E121*AJ$8)*Deg2Rad)</f>
        <v>6.2572318342698816</v>
      </c>
      <c r="AK121" s="239">
        <f>$C121*COS(($D121+$E121*AK$8)*Deg2Rad)</f>
        <v>-3.4083193095594342</v>
      </c>
      <c r="AL121" s="239">
        <f>$C121*COS(($D121+$E121*AL$8)*Deg2Rad)</f>
        <v>14.60606002109248</v>
      </c>
      <c r="AM121" s="239">
        <f>$C121*COS(($D121+$E121*AM$8)*Deg2Rad)</f>
        <v>-2.2296836888825693</v>
      </c>
      <c r="AN121" s="239">
        <f>$C121*COS(($D121+$E121*AN$8)*Deg2Rad)</f>
        <v>-2.2296836888825693</v>
      </c>
      <c r="AO121" s="239">
        <f>$C121*COS(($D121+$E121*AO$8)*Deg2Rad)</f>
        <v>-15.799382046027556</v>
      </c>
      <c r="AP121" s="239">
        <f>$C121*COS(($D121+$E121*AP$8)*Deg2Rad)</f>
        <v>-2.2296836888825693</v>
      </c>
      <c r="AQ121" s="239">
        <f>$C121*COS(($D121+$E121*AQ$8)*Deg2Rad)</f>
        <v>15.882828140685085</v>
      </c>
      <c r="AR121" s="239">
        <f>$C121*COS(($D121+$E121*AR$8)*Deg2Rad)</f>
        <v>-4.0273313568450728</v>
      </c>
      <c r="AS121" s="239">
        <f>$C121*COS(($D121+$E121*AS$8)*Deg2Rad)</f>
        <v>2.820976965466726</v>
      </c>
      <c r="AT121" s="239">
        <f>$C121*COS(($D121+$E121*AT$8)*Deg2Rad)</f>
        <v>9.5826782310030296</v>
      </c>
      <c r="AU121" s="239">
        <f>$C121*COS(($D121+$E121*AU$8)*Deg2Rad)</f>
        <v>0.15837632534850482</v>
      </c>
      <c r="AV121" s="239">
        <f>$C121*COS(($D121+$E121*AV$8)*Deg2Rad)</f>
        <v>15.257300701271536</v>
      </c>
      <c r="AW121" s="239">
        <f>$C121*COS(($D121+$E121*AW$8)*Deg2Rad)</f>
        <v>10.322416301946154</v>
      </c>
      <c r="AX121" s="239">
        <f>$C121*COS(($D121+$E121*AX$8)*Deg2Rad)</f>
        <v>10.322416301946154</v>
      </c>
      <c r="AY121" s="239">
        <f>$C121*COS(($D121+$E121*AY$8)*Deg2Rad)</f>
        <v>10.322416301946154</v>
      </c>
      <c r="AZ121" s="239">
        <f>$C121*COS(($D121+$E121*AZ$8)*Deg2Rad)</f>
        <v>10.322416301946154</v>
      </c>
      <c r="BA121" s="239">
        <f>$C121*COS(($D121+$E121*BA$8)*Deg2Rad)</f>
        <v>10.322416301946154</v>
      </c>
      <c r="BB121" s="239">
        <f>$C121*COS(($D121+$E121*BB$8)*Deg2Rad)</f>
        <v>10.322416301946154</v>
      </c>
      <c r="BC121" s="239">
        <f>$C121*COS(($D121+$E121*BC$8)*Deg2Rad)</f>
        <v>10.322416301946154</v>
      </c>
      <c r="BD121" s="239">
        <f>$C121*COS(($D121+$E121*BD$8)*Deg2Rad)</f>
        <v>10.322416301946154</v>
      </c>
      <c r="BE121" s="239">
        <f>$C121*COS(($D121+$E121*BE$8)*Deg2Rad)</f>
        <v>10.322416301946154</v>
      </c>
      <c r="BF121" s="239">
        <f>$C121*COS(($D121+$E121*BF$8)*Deg2Rad)</f>
        <v>10.322416301946154</v>
      </c>
      <c r="BG121" s="239">
        <f>$C121*COS(($D121+$E121*BG$8)*Deg2Rad)</f>
        <v>10.322416301946154</v>
      </c>
      <c r="BH121" s="239">
        <f>$C121*COS(($D121+$E121*BH$8)*Deg2Rad)</f>
        <v>10.322416301946154</v>
      </c>
      <c r="BI121" s="239">
        <f>$C121*COS(($D121+$E121*BI$8)*Deg2Rad)</f>
        <v>10.322416301946154</v>
      </c>
      <c r="BJ121" s="239">
        <f>$C121*COS(($D121+$E121*BJ$8)*Deg2Rad)</f>
        <v>10.322416301946154</v>
      </c>
      <c r="BK121" s="239">
        <f>$C121*COS(($D121+$E121*BK$8)*Deg2Rad)</f>
        <v>10.322416301946154</v>
      </c>
      <c r="BL121" s="239">
        <f>$C121*COS(($D121+$E121*BL$8)*Deg2Rad)</f>
        <v>10.322416301946154</v>
      </c>
      <c r="BM121" s="239">
        <f>$C121*COS(($D121+$E121*BM$8)*Deg2Rad)</f>
        <v>14.60606002109248</v>
      </c>
    </row>
    <row r="122" spans="3:65" x14ac:dyDescent="0.25">
      <c r="C122">
        <v>14</v>
      </c>
      <c r="D122">
        <v>199.76</v>
      </c>
      <c r="E122">
        <v>31436.920999999998</v>
      </c>
      <c r="J122" s="61" t="s">
        <v>740</v>
      </c>
      <c r="K122" s="239">
        <f>$C122*COS(($D122+$E122*K$8)*Deg2Rad)</f>
        <v>2.5354786475047262</v>
      </c>
      <c r="L122" s="239">
        <f>$C122*COS(($D122+$E122*L$8)*Deg2Rad)</f>
        <v>8.5712442301819003</v>
      </c>
      <c r="M122" s="239">
        <f>$C122*COS(($D122+$E122*M$8)*Deg2Rad)</f>
        <v>-1.9026788838783</v>
      </c>
      <c r="N122" s="239">
        <f>$C122*COS(($D122+$E122*N$8)*Deg2Rad)</f>
        <v>-11.518120874192515</v>
      </c>
      <c r="O122" s="239">
        <f>$C122*COS(($D122+$E122*O$8)*Deg2Rad)</f>
        <v>-13.742997647151906</v>
      </c>
      <c r="P122" s="239">
        <f>$C122*COS(($D122+$E122*P$8)*Deg2Rad)</f>
        <v>13.265651826161591</v>
      </c>
      <c r="Q122" s="239">
        <f>$C122*COS(($D122+$E122*Q$8)*Deg2Rad)</f>
        <v>13.265651826161591</v>
      </c>
      <c r="R122" s="239">
        <f>$C122*COS(($D122+$E122*R$8)*Deg2Rad)</f>
        <v>12.47439873678821</v>
      </c>
      <c r="S122" s="239">
        <f>$C122*COS(($D122+$E122*S$8)*Deg2Rad)</f>
        <v>12.47439873678821</v>
      </c>
      <c r="T122" s="239">
        <f>$C122*COS(($D122+$E122*T$8)*Deg2Rad)</f>
        <v>12.237246218119767</v>
      </c>
      <c r="U122" s="239">
        <f>$C122*COS(($D122+$E122*U$8)*Deg2Rad)</f>
        <v>10.696026781438857</v>
      </c>
      <c r="V122" s="239">
        <f>$C122*COS(($D122+$E122*V$8)*Deg2Rad)</f>
        <v>10.696026781438857</v>
      </c>
      <c r="W122" s="239">
        <f>$C122*COS(($D122+$E122*W$8)*Deg2Rad)</f>
        <v>7.2506459909647827</v>
      </c>
      <c r="X122" s="239">
        <f>$C122*COS(($D122+$E122*X$8)*Deg2Rad)</f>
        <v>-13.661675277503091</v>
      </c>
      <c r="Y122" s="239">
        <f>$C122*COS(($D122+$E122*Y$8)*Deg2Rad)</f>
        <v>-11.739366780399012</v>
      </c>
      <c r="Z122" s="239">
        <f>$C122*COS(($D122+$E122*Z$8)*Deg2Rad)</f>
        <v>-3.3405195992839261</v>
      </c>
      <c r="AA122" s="239">
        <f>$C122*COS(($D122+$E122*AA$8)*Deg2Rad)</f>
        <v>-3.3405195992839261</v>
      </c>
      <c r="AB122" s="239">
        <f>$C122*COS(($D122+$E122*AB$8)*Deg2Rad)</f>
        <v>7.3841240303389402</v>
      </c>
      <c r="AC122" s="239">
        <f>$C122*COS(($D122+$E122*AC$8)*Deg2Rad)</f>
        <v>-2.3735887539348068</v>
      </c>
      <c r="AD122" s="239">
        <f>$C122*COS(($D122+$E122*AD$8)*Deg2Rad)</f>
        <v>13.265651826161591</v>
      </c>
      <c r="AE122" s="239">
        <f>$C122*COS(($D122+$E122*AE$8)*Deg2Rad)</f>
        <v>-12.179514998118053</v>
      </c>
      <c r="AF122" s="239">
        <f>$C122*COS(($D122+$E122*AF$8)*Deg2Rad)</f>
        <v>-5.9189171127419211</v>
      </c>
      <c r="AG122" s="239">
        <f>$C122*COS(($D122+$E122*AG$8)*Deg2Rad)</f>
        <v>6.427330424314218</v>
      </c>
      <c r="AH122" s="239">
        <f>$C122*COS(($D122+$E122*AH$8)*Deg2Rad)</f>
        <v>-11.518120874192515</v>
      </c>
      <c r="AI122" s="239">
        <f>$C122*COS(($D122+$E122*AI$8)*Deg2Rad)</f>
        <v>1.3023905713164468</v>
      </c>
      <c r="AJ122" s="239">
        <f>$C122*COS(($D122+$E122*AJ$8)*Deg2Rad)</f>
        <v>4.9319187797574759</v>
      </c>
      <c r="AK122" s="239">
        <f>$C122*COS(($D122+$E122*AK$8)*Deg2Rad)</f>
        <v>12.47439873678821</v>
      </c>
      <c r="AL122" s="239">
        <f>$C122*COS(($D122+$E122*AL$8)*Deg2Rad)</f>
        <v>-5.9189171127419211</v>
      </c>
      <c r="AM122" s="239">
        <f>$C122*COS(($D122+$E122*AM$8)*Deg2Rad)</f>
        <v>-12.179514998118053</v>
      </c>
      <c r="AN122" s="239">
        <f>$C122*COS(($D122+$E122*AN$8)*Deg2Rad)</f>
        <v>-12.179514998118053</v>
      </c>
      <c r="AO122" s="239">
        <f>$C122*COS(($D122+$E122*AO$8)*Deg2Rad)</f>
        <v>-13.451473604230099</v>
      </c>
      <c r="AP122" s="239">
        <f>$C122*COS(($D122+$E122*AP$8)*Deg2Rad)</f>
        <v>-12.179514998118053</v>
      </c>
      <c r="AQ122" s="239">
        <f>$C122*COS(($D122+$E122*AQ$8)*Deg2Rad)</f>
        <v>-3.5803923470470664</v>
      </c>
      <c r="AR122" s="239">
        <f>$C122*COS(($D122+$E122*AR$8)*Deg2Rad)</f>
        <v>-13.838951172228088</v>
      </c>
      <c r="AS122" s="239">
        <f>$C122*COS(($D122+$E122*AS$8)*Deg2Rad)</f>
        <v>-6.6310611776660213</v>
      </c>
      <c r="AT122" s="239">
        <f>$C122*COS(($D122+$E122*AT$8)*Deg2Rad)</f>
        <v>11.724889140987496</v>
      </c>
      <c r="AU122" s="239">
        <f>$C122*COS(($D122+$E122*AU$8)*Deg2Rad)</f>
        <v>-11.518120874192515</v>
      </c>
      <c r="AV122" s="239">
        <f>$C122*COS(($D122+$E122*AV$8)*Deg2Rad)</f>
        <v>5.6147526134022989</v>
      </c>
      <c r="AW122" s="239">
        <f>$C122*COS(($D122+$E122*AW$8)*Deg2Rad)</f>
        <v>2.5354786475047262</v>
      </c>
      <c r="AX122" s="239">
        <f>$C122*COS(($D122+$E122*AX$8)*Deg2Rad)</f>
        <v>2.5354786475047262</v>
      </c>
      <c r="AY122" s="239">
        <f>$C122*COS(($D122+$E122*AY$8)*Deg2Rad)</f>
        <v>2.5354786475047262</v>
      </c>
      <c r="AZ122" s="239">
        <f>$C122*COS(($D122+$E122*AZ$8)*Deg2Rad)</f>
        <v>2.5354786475047262</v>
      </c>
      <c r="BA122" s="239">
        <f>$C122*COS(($D122+$E122*BA$8)*Deg2Rad)</f>
        <v>2.5354786475047262</v>
      </c>
      <c r="BB122" s="239">
        <f>$C122*COS(($D122+$E122*BB$8)*Deg2Rad)</f>
        <v>2.5354786475047262</v>
      </c>
      <c r="BC122" s="239">
        <f>$C122*COS(($D122+$E122*BC$8)*Deg2Rad)</f>
        <v>2.5354786475047262</v>
      </c>
      <c r="BD122" s="239">
        <f>$C122*COS(($D122+$E122*BD$8)*Deg2Rad)</f>
        <v>2.5354786475047262</v>
      </c>
      <c r="BE122" s="239">
        <f>$C122*COS(($D122+$E122*BE$8)*Deg2Rad)</f>
        <v>2.5354786475047262</v>
      </c>
      <c r="BF122" s="239">
        <f>$C122*COS(($D122+$E122*BF$8)*Deg2Rad)</f>
        <v>2.5354786475047262</v>
      </c>
      <c r="BG122" s="239">
        <f>$C122*COS(($D122+$E122*BG$8)*Deg2Rad)</f>
        <v>2.5354786475047262</v>
      </c>
      <c r="BH122" s="239">
        <f>$C122*COS(($D122+$E122*BH$8)*Deg2Rad)</f>
        <v>2.5354786475047262</v>
      </c>
      <c r="BI122" s="239">
        <f>$C122*COS(($D122+$E122*BI$8)*Deg2Rad)</f>
        <v>2.5354786475047262</v>
      </c>
      <c r="BJ122" s="239">
        <f>$C122*COS(($D122+$E122*BJ$8)*Deg2Rad)</f>
        <v>2.5354786475047262</v>
      </c>
      <c r="BK122" s="239">
        <f>$C122*COS(($D122+$E122*BK$8)*Deg2Rad)</f>
        <v>2.5354786475047262</v>
      </c>
      <c r="BL122" s="239">
        <f>$C122*COS(($D122+$E122*BL$8)*Deg2Rad)</f>
        <v>2.5354786475047262</v>
      </c>
      <c r="BM122" s="239">
        <f>$C122*COS(($D122+$E122*BM$8)*Deg2Rad)</f>
        <v>-5.9189171127419211</v>
      </c>
    </row>
    <row r="123" spans="3:65" x14ac:dyDescent="0.25">
      <c r="C123">
        <v>12</v>
      </c>
      <c r="D123">
        <v>95.39</v>
      </c>
      <c r="E123">
        <v>14577.848</v>
      </c>
      <c r="J123" s="61" t="s">
        <v>740</v>
      </c>
      <c r="K123" s="239">
        <f>$C123*COS(($D123+$E123*K$8)*Deg2Rad)</f>
        <v>-1.5931292158771484</v>
      </c>
      <c r="L123" s="239">
        <f>$C123*COS(($D123+$E123*L$8)*Deg2Rad)</f>
        <v>0.26151628391876625</v>
      </c>
      <c r="M123" s="239">
        <f>$C123*COS(($D123+$E123*M$8)*Deg2Rad)</f>
        <v>-7.8484743788085165</v>
      </c>
      <c r="N123" s="239">
        <f>$C123*COS(($D123+$E123*N$8)*Deg2Rad)</f>
        <v>-6.5178721065433605</v>
      </c>
      <c r="O123" s="239">
        <f>$C123*COS(($D123+$E123*O$8)*Deg2Rad)</f>
        <v>-0.27762412888683241</v>
      </c>
      <c r="P123" s="239">
        <f>$C123*COS(($D123+$E123*P$8)*Deg2Rad)</f>
        <v>-9.4585383690041276</v>
      </c>
      <c r="Q123" s="239">
        <f>$C123*COS(($D123+$E123*Q$8)*Deg2Rad)</f>
        <v>-9.4585383690041276</v>
      </c>
      <c r="R123" s="239">
        <f>$C123*COS(($D123+$E123*R$8)*Deg2Rad)</f>
        <v>3.6672011906242137</v>
      </c>
      <c r="S123" s="239">
        <f>$C123*COS(($D123+$E123*S$8)*Deg2Rad)</f>
        <v>3.6672011906242137</v>
      </c>
      <c r="T123" s="239">
        <f>$C123*COS(($D123+$E123*T$8)*Deg2Rad)</f>
        <v>6.0826546860272117</v>
      </c>
      <c r="U123" s="239">
        <f>$C123*COS(($D123+$E123*U$8)*Deg2Rad)</f>
        <v>-4.7134407102700155</v>
      </c>
      <c r="V123" s="239">
        <f>$C123*COS(($D123+$E123*V$8)*Deg2Rad)</f>
        <v>-4.7134407102700155</v>
      </c>
      <c r="W123" s="239">
        <f>$C123*COS(($D123+$E123*W$8)*Deg2Rad)</f>
        <v>-2.0674386915482992</v>
      </c>
      <c r="X123" s="239">
        <f>$C123*COS(($D123+$E123*X$8)*Deg2Rad)</f>
        <v>11.962367375330725</v>
      </c>
      <c r="Y123" s="239">
        <f>$C123*COS(($D123+$E123*Y$8)*Deg2Rad)</f>
        <v>-9.356885758532961</v>
      </c>
      <c r="Z123" s="239">
        <f>$C123*COS(($D123+$E123*Z$8)*Deg2Rad)</f>
        <v>7.7494669283977657</v>
      </c>
      <c r="AA123" s="239">
        <f>$C123*COS(($D123+$E123*AA$8)*Deg2Rad)</f>
        <v>7.7494669283977657</v>
      </c>
      <c r="AB123" s="239">
        <f>$C123*COS(($D123+$E123*AB$8)*Deg2Rad)</f>
        <v>-11.56071798809149</v>
      </c>
      <c r="AC123" s="239">
        <f>$C123*COS(($D123+$E123*AC$8)*Deg2Rad)</f>
        <v>0.15556576339574935</v>
      </c>
      <c r="AD123" s="239">
        <f>$C123*COS(($D123+$E123*AD$8)*Deg2Rad)</f>
        <v>-9.4585383690041276</v>
      </c>
      <c r="AE123" s="239">
        <f>$C123*COS(($D123+$E123*AE$8)*Deg2Rad)</f>
        <v>-10.484920270956632</v>
      </c>
      <c r="AF123" s="239">
        <f>$C123*COS(($D123+$E123*AF$8)*Deg2Rad)</f>
        <v>-6.7558873739686387</v>
      </c>
      <c r="AG123" s="239">
        <f>$C123*COS(($D123+$E123*AG$8)*Deg2Rad)</f>
        <v>-11.859602476951007</v>
      </c>
      <c r="AH123" s="239">
        <f>$C123*COS(($D123+$E123*AH$8)*Deg2Rad)</f>
        <v>-6.5178721065433605</v>
      </c>
      <c r="AI123" s="239">
        <f>$C123*COS(($D123+$E123*AI$8)*Deg2Rad)</f>
        <v>11.762238302866638</v>
      </c>
      <c r="AJ123" s="239">
        <f>$C123*COS(($D123+$E123*AJ$8)*Deg2Rad)</f>
        <v>8.0536813639343202E-3</v>
      </c>
      <c r="AK123" s="239">
        <f>$C123*COS(($D123+$E123*AK$8)*Deg2Rad)</f>
        <v>3.6672011906242137</v>
      </c>
      <c r="AL123" s="239">
        <f>$C123*COS(($D123+$E123*AL$8)*Deg2Rad)</f>
        <v>-6.7558873739686387</v>
      </c>
      <c r="AM123" s="239">
        <f>$C123*COS(($D123+$E123*AM$8)*Deg2Rad)</f>
        <v>-10.484920270956632</v>
      </c>
      <c r="AN123" s="239">
        <f>$C123*COS(($D123+$E123*AN$8)*Deg2Rad)</f>
        <v>-10.484920270956632</v>
      </c>
      <c r="AO123" s="239">
        <f>$C123*COS(($D123+$E123*AO$8)*Deg2Rad)</f>
        <v>11.952100684062721</v>
      </c>
      <c r="AP123" s="239">
        <f>$C123*COS(($D123+$E123*AP$8)*Deg2Rad)</f>
        <v>-10.484920270956632</v>
      </c>
      <c r="AQ123" s="239">
        <f>$C123*COS(($D123+$E123*AQ$8)*Deg2Rad)</f>
        <v>5.3866223090500291</v>
      </c>
      <c r="AR123" s="239">
        <f>$C123*COS(($D123+$E123*AR$8)*Deg2Rad)</f>
        <v>11.640809035750816</v>
      </c>
      <c r="AS123" s="239">
        <f>$C123*COS(($D123+$E123*AS$8)*Deg2Rad)</f>
        <v>-9.2800524147570762</v>
      </c>
      <c r="AT123" s="239">
        <f>$C123*COS(($D123+$E123*AT$8)*Deg2Rad)</f>
        <v>-6.3030753562239594</v>
      </c>
      <c r="AU123" s="239">
        <f>$C123*COS(($D123+$E123*AU$8)*Deg2Rad)</f>
        <v>-6.5178721065433605</v>
      </c>
      <c r="AV123" s="239">
        <f>$C123*COS(($D123+$E123*AV$8)*Deg2Rad)</f>
        <v>3.7797558869831973</v>
      </c>
      <c r="AW123" s="239">
        <f>$C123*COS(($D123+$E123*AW$8)*Deg2Rad)</f>
        <v>-1.5931292158771484</v>
      </c>
      <c r="AX123" s="239">
        <f>$C123*COS(($D123+$E123*AX$8)*Deg2Rad)</f>
        <v>-1.5931292158771484</v>
      </c>
      <c r="AY123" s="239">
        <f>$C123*COS(($D123+$E123*AY$8)*Deg2Rad)</f>
        <v>-1.5931292158771484</v>
      </c>
      <c r="AZ123" s="239">
        <f>$C123*COS(($D123+$E123*AZ$8)*Deg2Rad)</f>
        <v>-1.5931292158771484</v>
      </c>
      <c r="BA123" s="239">
        <f>$C123*COS(($D123+$E123*BA$8)*Deg2Rad)</f>
        <v>-1.5931292158771484</v>
      </c>
      <c r="BB123" s="239">
        <f>$C123*COS(($D123+$E123*BB$8)*Deg2Rad)</f>
        <v>-1.5931292158771484</v>
      </c>
      <c r="BC123" s="239">
        <f>$C123*COS(($D123+$E123*BC$8)*Deg2Rad)</f>
        <v>-1.5931292158771484</v>
      </c>
      <c r="BD123" s="239">
        <f>$C123*COS(($D123+$E123*BD$8)*Deg2Rad)</f>
        <v>-1.5931292158771484</v>
      </c>
      <c r="BE123" s="239">
        <f>$C123*COS(($D123+$E123*BE$8)*Deg2Rad)</f>
        <v>-1.5931292158771484</v>
      </c>
      <c r="BF123" s="239">
        <f>$C123*COS(($D123+$E123*BF$8)*Deg2Rad)</f>
        <v>-1.5931292158771484</v>
      </c>
      <c r="BG123" s="239">
        <f>$C123*COS(($D123+$E123*BG$8)*Deg2Rad)</f>
        <v>-1.5931292158771484</v>
      </c>
      <c r="BH123" s="239">
        <f>$C123*COS(($D123+$E123*BH$8)*Deg2Rad)</f>
        <v>-1.5931292158771484</v>
      </c>
      <c r="BI123" s="239">
        <f>$C123*COS(($D123+$E123*BI$8)*Deg2Rad)</f>
        <v>-1.5931292158771484</v>
      </c>
      <c r="BJ123" s="239">
        <f>$C123*COS(($D123+$E123*BJ$8)*Deg2Rad)</f>
        <v>-1.5931292158771484</v>
      </c>
      <c r="BK123" s="239">
        <f>$C123*COS(($D123+$E123*BK$8)*Deg2Rad)</f>
        <v>-1.5931292158771484</v>
      </c>
      <c r="BL123" s="239">
        <f>$C123*COS(($D123+$E123*BL$8)*Deg2Rad)</f>
        <v>-1.5931292158771484</v>
      </c>
      <c r="BM123" s="239">
        <f>$C123*COS(($D123+$E123*BM$8)*Deg2Rad)</f>
        <v>-6.7558873739686387</v>
      </c>
    </row>
    <row r="124" spans="3:65" x14ac:dyDescent="0.25">
      <c r="C124">
        <v>12</v>
      </c>
      <c r="D124">
        <v>287.11</v>
      </c>
      <c r="E124">
        <v>31931.756000000001</v>
      </c>
      <c r="J124" s="61" t="s">
        <v>740</v>
      </c>
      <c r="K124" s="239">
        <f>$C124*COS(($D124+$E124*K$8)*Deg2Rad)</f>
        <v>11.517226297407166</v>
      </c>
      <c r="L124" s="239">
        <f>$C124*COS(($D124+$E124*L$8)*Deg2Rad)</f>
        <v>-11.907035473933929</v>
      </c>
      <c r="M124" s="239">
        <f>$C124*COS(($D124+$E124*M$8)*Deg2Rad)</f>
        <v>10.82090081394356</v>
      </c>
      <c r="N124" s="239">
        <f>$C124*COS(($D124+$E124*N$8)*Deg2Rad)</f>
        <v>-6.444310224781816</v>
      </c>
      <c r="O124" s="239">
        <f>$C124*COS(($D124+$E124*O$8)*Deg2Rad)</f>
        <v>1.7130775366769098</v>
      </c>
      <c r="P124" s="239">
        <f>$C124*COS(($D124+$E124*P$8)*Deg2Rad)</f>
        <v>8.2643816336741303</v>
      </c>
      <c r="Q124" s="239">
        <f>$C124*COS(($D124+$E124*Q$8)*Deg2Rad)</f>
        <v>8.2643816336741303</v>
      </c>
      <c r="R124" s="239">
        <f>$C124*COS(($D124+$E124*R$8)*Deg2Rad)</f>
        <v>11.938905786113668</v>
      </c>
      <c r="S124" s="239">
        <f>$C124*COS(($D124+$E124*S$8)*Deg2Rad)</f>
        <v>11.938905786113668</v>
      </c>
      <c r="T124" s="239">
        <f>$C124*COS(($D124+$E124*T$8)*Deg2Rad)</f>
        <v>11.663423197743075</v>
      </c>
      <c r="U124" s="239">
        <f>$C124*COS(($D124+$E124*U$8)*Deg2Rad)</f>
        <v>8.1903318165911898</v>
      </c>
      <c r="V124" s="239">
        <f>$C124*COS(($D124+$E124*V$8)*Deg2Rad)</f>
        <v>8.1903318165911898</v>
      </c>
      <c r="W124" s="239">
        <f>$C124*COS(($D124+$E124*W$8)*Deg2Rad)</f>
        <v>9.3867754373702574</v>
      </c>
      <c r="X124" s="239">
        <f>$C124*COS(($D124+$E124*X$8)*Deg2Rad)</f>
        <v>-9.2406674447090396</v>
      </c>
      <c r="Y124" s="239">
        <f>$C124*COS(($D124+$E124*Y$8)*Deg2Rad)</f>
        <v>-11.99799441405564</v>
      </c>
      <c r="Z124" s="239">
        <f>$C124*COS(($D124+$E124*Z$8)*Deg2Rad)</f>
        <v>-1.3383460310624899</v>
      </c>
      <c r="AA124" s="239">
        <f>$C124*COS(($D124+$E124*AA$8)*Deg2Rad)</f>
        <v>-1.3383460310624899</v>
      </c>
      <c r="AB124" s="239">
        <f>$C124*COS(($D124+$E124*AB$8)*Deg2Rad)</f>
        <v>6.7597513152722897</v>
      </c>
      <c r="AC124" s="239">
        <f>$C124*COS(($D124+$E124*AC$8)*Deg2Rad)</f>
        <v>-1.9256888859756511</v>
      </c>
      <c r="AD124" s="239">
        <f>$C124*COS(($D124+$E124*AD$8)*Deg2Rad)</f>
        <v>8.2643816336741303</v>
      </c>
      <c r="AE124" s="239">
        <f>$C124*COS(($D124+$E124*AE$8)*Deg2Rad)</f>
        <v>-11.04369248700311</v>
      </c>
      <c r="AF124" s="239">
        <f>$C124*COS(($D124+$E124*AF$8)*Deg2Rad)</f>
        <v>-0.70346313045129427</v>
      </c>
      <c r="AG124" s="239">
        <f>$C124*COS(($D124+$E124*AG$8)*Deg2Rad)</f>
        <v>-4.6478522676602338</v>
      </c>
      <c r="AH124" s="239">
        <f>$C124*COS(($D124+$E124*AH$8)*Deg2Rad)</f>
        <v>-6.444310224781816</v>
      </c>
      <c r="AI124" s="239">
        <f>$C124*COS(($D124+$E124*AI$8)*Deg2Rad)</f>
        <v>7.5848211499671248</v>
      </c>
      <c r="AJ124" s="239">
        <f>$C124*COS(($D124+$E124*AJ$8)*Deg2Rad)</f>
        <v>7.2765370322024729</v>
      </c>
      <c r="AK124" s="239">
        <f>$C124*COS(($D124+$E124*AK$8)*Deg2Rad)</f>
        <v>11.938905786113668</v>
      </c>
      <c r="AL124" s="239">
        <f>$C124*COS(($D124+$E124*AL$8)*Deg2Rad)</f>
        <v>-0.70346313045129427</v>
      </c>
      <c r="AM124" s="239">
        <f>$C124*COS(($D124+$E124*AM$8)*Deg2Rad)</f>
        <v>-11.04369248700311</v>
      </c>
      <c r="AN124" s="239">
        <f>$C124*COS(($D124+$E124*AN$8)*Deg2Rad)</f>
        <v>-11.04369248700311</v>
      </c>
      <c r="AO124" s="239">
        <f>$C124*COS(($D124+$E124*AO$8)*Deg2Rad)</f>
        <v>-5.3135345690586133</v>
      </c>
      <c r="AP124" s="239">
        <f>$C124*COS(($D124+$E124*AP$8)*Deg2Rad)</f>
        <v>-11.04369248700311</v>
      </c>
      <c r="AQ124" s="239">
        <f>$C124*COS(($D124+$E124*AQ$8)*Deg2Rad)</f>
        <v>-11.434488686232022</v>
      </c>
      <c r="AR124" s="239">
        <f>$C124*COS(($D124+$E124*AR$8)*Deg2Rad)</f>
        <v>1.4874755908496395</v>
      </c>
      <c r="AS124" s="239">
        <f>$C124*COS(($D124+$E124*AS$8)*Deg2Rad)</f>
        <v>2.9855905110598489</v>
      </c>
      <c r="AT124" s="239">
        <f>$C124*COS(($D124+$E124*AT$8)*Deg2Rad)</f>
        <v>-10.017267634055628</v>
      </c>
      <c r="AU124" s="239">
        <f>$C124*COS(($D124+$E124*AU$8)*Deg2Rad)</f>
        <v>-6.444310224781816</v>
      </c>
      <c r="AV124" s="239">
        <f>$C124*COS(($D124+$E124*AV$8)*Deg2Rad)</f>
        <v>-9.9194428672385744</v>
      </c>
      <c r="AW124" s="239">
        <f>$C124*COS(($D124+$E124*AW$8)*Deg2Rad)</f>
        <v>11.517226297407166</v>
      </c>
      <c r="AX124" s="239">
        <f>$C124*COS(($D124+$E124*AX$8)*Deg2Rad)</f>
        <v>11.517226297407166</v>
      </c>
      <c r="AY124" s="239">
        <f>$C124*COS(($D124+$E124*AY$8)*Deg2Rad)</f>
        <v>11.517226297407166</v>
      </c>
      <c r="AZ124" s="239">
        <f>$C124*COS(($D124+$E124*AZ$8)*Deg2Rad)</f>
        <v>11.517226297407166</v>
      </c>
      <c r="BA124" s="239">
        <f>$C124*COS(($D124+$E124*BA$8)*Deg2Rad)</f>
        <v>11.517226297407166</v>
      </c>
      <c r="BB124" s="239">
        <f>$C124*COS(($D124+$E124*BB$8)*Deg2Rad)</f>
        <v>11.517226297407166</v>
      </c>
      <c r="BC124" s="239">
        <f>$C124*COS(($D124+$E124*BC$8)*Deg2Rad)</f>
        <v>11.517226297407166</v>
      </c>
      <c r="BD124" s="239">
        <f>$C124*COS(($D124+$E124*BD$8)*Deg2Rad)</f>
        <v>11.517226297407166</v>
      </c>
      <c r="BE124" s="239">
        <f>$C124*COS(($D124+$E124*BE$8)*Deg2Rad)</f>
        <v>11.517226297407166</v>
      </c>
      <c r="BF124" s="239">
        <f>$C124*COS(($D124+$E124*BF$8)*Deg2Rad)</f>
        <v>11.517226297407166</v>
      </c>
      <c r="BG124" s="239">
        <f>$C124*COS(($D124+$E124*BG$8)*Deg2Rad)</f>
        <v>11.517226297407166</v>
      </c>
      <c r="BH124" s="239">
        <f>$C124*COS(($D124+$E124*BH$8)*Deg2Rad)</f>
        <v>11.517226297407166</v>
      </c>
      <c r="BI124" s="239">
        <f>$C124*COS(($D124+$E124*BI$8)*Deg2Rad)</f>
        <v>11.517226297407166</v>
      </c>
      <c r="BJ124" s="239">
        <f>$C124*COS(($D124+$E124*BJ$8)*Deg2Rad)</f>
        <v>11.517226297407166</v>
      </c>
      <c r="BK124" s="239">
        <f>$C124*COS(($D124+$E124*BK$8)*Deg2Rad)</f>
        <v>11.517226297407166</v>
      </c>
      <c r="BL124" s="239">
        <f>$C124*COS(($D124+$E124*BL$8)*Deg2Rad)</f>
        <v>11.517226297407166</v>
      </c>
      <c r="BM124" s="239">
        <f>$C124*COS(($D124+$E124*BM$8)*Deg2Rad)</f>
        <v>-0.70346313045129427</v>
      </c>
    </row>
    <row r="125" spans="3:65" x14ac:dyDescent="0.25">
      <c r="C125">
        <v>12</v>
      </c>
      <c r="D125">
        <v>320.81</v>
      </c>
      <c r="E125">
        <v>34777.258999999998</v>
      </c>
      <c r="J125" s="61" t="s">
        <v>740</v>
      </c>
      <c r="K125" s="239">
        <f>$C125*COS(($D125+$E125*K$8)*Deg2Rad)</f>
        <v>8.6634336239233072</v>
      </c>
      <c r="L125" s="239">
        <f>$C125*COS(($D125+$E125*L$8)*Deg2Rad)</f>
        <v>-3.0968637420606502</v>
      </c>
      <c r="M125" s="239">
        <f>$C125*COS(($D125+$E125*M$8)*Deg2Rad)</f>
        <v>-11.919768815704067</v>
      </c>
      <c r="N125" s="239">
        <f>$C125*COS(($D125+$E125*N$8)*Deg2Rad)</f>
        <v>5.7956715886603067</v>
      </c>
      <c r="O125" s="239">
        <f>$C125*COS(($D125+$E125*O$8)*Deg2Rad)</f>
        <v>7.8907205103000573</v>
      </c>
      <c r="P125" s="239">
        <f>$C125*COS(($D125+$E125*P$8)*Deg2Rad)</f>
        <v>-1.6547131475168024</v>
      </c>
      <c r="Q125" s="239">
        <f>$C125*COS(($D125+$E125*Q$8)*Deg2Rad)</f>
        <v>-1.6547131475168024</v>
      </c>
      <c r="R125" s="239">
        <f>$C125*COS(($D125+$E125*R$8)*Deg2Rad)</f>
        <v>0.90149818332012788</v>
      </c>
      <c r="S125" s="239">
        <f>$C125*COS(($D125+$E125*S$8)*Deg2Rad)</f>
        <v>0.90149818332012788</v>
      </c>
      <c r="T125" s="239">
        <f>$C125*COS(($D125+$E125*T$8)*Deg2Rad)</f>
        <v>1.6052338735923573</v>
      </c>
      <c r="U125" s="239">
        <f>$C125*COS(($D125+$E125*U$8)*Deg2Rad)</f>
        <v>-10.655477783615494</v>
      </c>
      <c r="V125" s="239">
        <f>$C125*COS(($D125+$E125*V$8)*Deg2Rad)</f>
        <v>-10.655477783615494</v>
      </c>
      <c r="W125" s="239">
        <f>$C125*COS(($D125+$E125*W$8)*Deg2Rad)</f>
        <v>-7.2801638696350297</v>
      </c>
      <c r="X125" s="239">
        <f>$C125*COS(($D125+$E125*X$8)*Deg2Rad)</f>
        <v>11.887804625442421</v>
      </c>
      <c r="Y125" s="239">
        <f>$C125*COS(($D125+$E125*Y$8)*Deg2Rad)</f>
        <v>11.270913240240887</v>
      </c>
      <c r="Z125" s="239">
        <f>$C125*COS(($D125+$E125*Z$8)*Deg2Rad)</f>
        <v>2.4004679079304707</v>
      </c>
      <c r="AA125" s="239">
        <f>$C125*COS(($D125+$E125*AA$8)*Deg2Rad)</f>
        <v>2.4004679079304707</v>
      </c>
      <c r="AB125" s="239">
        <f>$C125*COS(($D125+$E125*AB$8)*Deg2Rad)</f>
        <v>4.8374484454461966</v>
      </c>
      <c r="AC125" s="239">
        <f>$C125*COS(($D125+$E125*AC$8)*Deg2Rad)</f>
        <v>10.795030980380528</v>
      </c>
      <c r="AD125" s="239">
        <f>$C125*COS(($D125+$E125*AD$8)*Deg2Rad)</f>
        <v>-1.6547131475168024</v>
      </c>
      <c r="AE125" s="239">
        <f>$C125*COS(($D125+$E125*AE$8)*Deg2Rad)</f>
        <v>9.6145055172491301</v>
      </c>
      <c r="AF125" s="239">
        <f>$C125*COS(($D125+$E125*AF$8)*Deg2Rad)</f>
        <v>-9.1561949099123936</v>
      </c>
      <c r="AG125" s="239">
        <f>$C125*COS(($D125+$E125*AG$8)*Deg2Rad)</f>
        <v>-6.1030286695995262</v>
      </c>
      <c r="AH125" s="239">
        <f>$C125*COS(($D125+$E125*AH$8)*Deg2Rad)</f>
        <v>5.7956715886603067</v>
      </c>
      <c r="AI125" s="239">
        <f>$C125*COS(($D125+$E125*AI$8)*Deg2Rad)</f>
        <v>-9.4119494913136865</v>
      </c>
      <c r="AJ125" s="239">
        <f>$C125*COS(($D125+$E125*AJ$8)*Deg2Rad)</f>
        <v>-10.591942928258597</v>
      </c>
      <c r="AK125" s="239">
        <f>$C125*COS(($D125+$E125*AK$8)*Deg2Rad)</f>
        <v>0.90149818332012788</v>
      </c>
      <c r="AL125" s="239">
        <f>$C125*COS(($D125+$E125*AL$8)*Deg2Rad)</f>
        <v>-9.1561949099123936</v>
      </c>
      <c r="AM125" s="239">
        <f>$C125*COS(($D125+$E125*AM$8)*Deg2Rad)</f>
        <v>9.6145055172491301</v>
      </c>
      <c r="AN125" s="239">
        <f>$C125*COS(($D125+$E125*AN$8)*Deg2Rad)</f>
        <v>9.6145055172491301</v>
      </c>
      <c r="AO125" s="239">
        <f>$C125*COS(($D125+$E125*AO$8)*Deg2Rad)</f>
        <v>7.8745047682084959</v>
      </c>
      <c r="AP125" s="239">
        <f>$C125*COS(($D125+$E125*AP$8)*Deg2Rad)</f>
        <v>9.6145055172491301</v>
      </c>
      <c r="AQ125" s="239">
        <f>$C125*COS(($D125+$E125*AQ$8)*Deg2Rad)</f>
        <v>10.917798578504367</v>
      </c>
      <c r="AR125" s="239">
        <f>$C125*COS(($D125+$E125*AR$8)*Deg2Rad)</f>
        <v>11.944185337708086</v>
      </c>
      <c r="AS125" s="239">
        <f>$C125*COS(($D125+$E125*AS$8)*Deg2Rad)</f>
        <v>5.7768302010973756</v>
      </c>
      <c r="AT125" s="239">
        <f>$C125*COS(($D125+$E125*AT$8)*Deg2Rad)</f>
        <v>-6.4131769765353148</v>
      </c>
      <c r="AU125" s="239">
        <f>$C125*COS(($D125+$E125*AU$8)*Deg2Rad)</f>
        <v>5.7956715886603067</v>
      </c>
      <c r="AV125" s="239">
        <f>$C125*COS(($D125+$E125*AV$8)*Deg2Rad)</f>
        <v>1.0708410454014541</v>
      </c>
      <c r="AW125" s="239">
        <f>$C125*COS(($D125+$E125*AW$8)*Deg2Rad)</f>
        <v>8.6634336239233072</v>
      </c>
      <c r="AX125" s="239">
        <f>$C125*COS(($D125+$E125*AX$8)*Deg2Rad)</f>
        <v>8.6634336239233072</v>
      </c>
      <c r="AY125" s="239">
        <f>$C125*COS(($D125+$E125*AY$8)*Deg2Rad)</f>
        <v>8.6634336239233072</v>
      </c>
      <c r="AZ125" s="239">
        <f>$C125*COS(($D125+$E125*AZ$8)*Deg2Rad)</f>
        <v>8.6634336239233072</v>
      </c>
      <c r="BA125" s="239">
        <f>$C125*COS(($D125+$E125*BA$8)*Deg2Rad)</f>
        <v>8.6634336239233072</v>
      </c>
      <c r="BB125" s="239">
        <f>$C125*COS(($D125+$E125*BB$8)*Deg2Rad)</f>
        <v>8.6634336239233072</v>
      </c>
      <c r="BC125" s="239">
        <f>$C125*COS(($D125+$E125*BC$8)*Deg2Rad)</f>
        <v>8.6634336239233072</v>
      </c>
      <c r="BD125" s="239">
        <f>$C125*COS(($D125+$E125*BD$8)*Deg2Rad)</f>
        <v>8.6634336239233072</v>
      </c>
      <c r="BE125" s="239">
        <f>$C125*COS(($D125+$E125*BE$8)*Deg2Rad)</f>
        <v>8.6634336239233072</v>
      </c>
      <c r="BF125" s="239">
        <f>$C125*COS(($D125+$E125*BF$8)*Deg2Rad)</f>
        <v>8.6634336239233072</v>
      </c>
      <c r="BG125" s="239">
        <f>$C125*COS(($D125+$E125*BG$8)*Deg2Rad)</f>
        <v>8.6634336239233072</v>
      </c>
      <c r="BH125" s="239">
        <f>$C125*COS(($D125+$E125*BH$8)*Deg2Rad)</f>
        <v>8.6634336239233072</v>
      </c>
      <c r="BI125" s="239">
        <f>$C125*COS(($D125+$E125*BI$8)*Deg2Rad)</f>
        <v>8.6634336239233072</v>
      </c>
      <c r="BJ125" s="239">
        <f>$C125*COS(($D125+$E125*BJ$8)*Deg2Rad)</f>
        <v>8.6634336239233072</v>
      </c>
      <c r="BK125" s="239">
        <f>$C125*COS(($D125+$E125*BK$8)*Deg2Rad)</f>
        <v>8.6634336239233072</v>
      </c>
      <c r="BL125" s="239">
        <f>$C125*COS(($D125+$E125*BL$8)*Deg2Rad)</f>
        <v>8.6634336239233072</v>
      </c>
      <c r="BM125" s="239">
        <f>$C125*COS(($D125+$E125*BM$8)*Deg2Rad)</f>
        <v>-9.1561949099123936</v>
      </c>
    </row>
    <row r="126" spans="3:65" x14ac:dyDescent="0.25">
      <c r="C126">
        <v>9</v>
      </c>
      <c r="D126">
        <v>227.73</v>
      </c>
      <c r="E126">
        <v>1222.114</v>
      </c>
      <c r="J126" s="61" t="s">
        <v>740</v>
      </c>
      <c r="K126" s="239">
        <f>$C126*COS(($D126+$E126*K$8)*Deg2Rad)</f>
        <v>-6.3879165300684129</v>
      </c>
      <c r="L126" s="239">
        <f>$C126*COS(($D126+$E126*L$8)*Deg2Rad)</f>
        <v>2.4638807196979924</v>
      </c>
      <c r="M126" s="239">
        <f>$C126*COS(($D126+$E126*M$8)*Deg2Rad)</f>
        <v>7.9924807041007568</v>
      </c>
      <c r="N126" s="239">
        <f>$C126*COS(($D126+$E126*N$8)*Deg2Rad)</f>
        <v>-4.5529259362650594</v>
      </c>
      <c r="O126" s="239">
        <f>$C126*COS(($D126+$E126*O$8)*Deg2Rad)</f>
        <v>-6.0931239471202367</v>
      </c>
      <c r="P126" s="239">
        <f>$C126*COS(($D126+$E126*P$8)*Deg2Rad)</f>
        <v>1.4484647332915777</v>
      </c>
      <c r="Q126" s="239">
        <f>$C126*COS(($D126+$E126*Q$8)*Deg2Rad)</f>
        <v>1.4484647332915777</v>
      </c>
      <c r="R126" s="239">
        <f>$C126*COS(($D126+$E126*R$8)*Deg2Rad)</f>
        <v>-0.46465560090921765</v>
      </c>
      <c r="S126" s="239">
        <f>$C126*COS(($D126+$E126*S$8)*Deg2Rad)</f>
        <v>-0.46465560090921765</v>
      </c>
      <c r="T126" s="239">
        <f>$C126*COS(($D126+$E126*T$8)*Deg2Rad)</f>
        <v>-1.1779252245994993</v>
      </c>
      <c r="U126" s="239">
        <f>$C126*COS(($D126+$E126*U$8)*Deg2Rad)</f>
        <v>7.6940726929979872</v>
      </c>
      <c r="V126" s="239">
        <f>$C126*COS(($D126+$E126*V$8)*Deg2Rad)</f>
        <v>7.6940726929979872</v>
      </c>
      <c r="W126" s="239">
        <f>$C126*COS(($D126+$E126*W$8)*Deg2Rad)</f>
        <v>3.5591580560095926</v>
      </c>
      <c r="X126" s="239">
        <f>$C126*COS(($D126+$E126*X$8)*Deg2Rad)</f>
        <v>-7.4047408055794683</v>
      </c>
      <c r="Y126" s="239">
        <f>$C126*COS(($D126+$E126*Y$8)*Deg2Rad)</f>
        <v>-6.1540536018291245</v>
      </c>
      <c r="Z126" s="239">
        <f>$C126*COS(($D126+$E126*Z$8)*Deg2Rad)</f>
        <v>4.0730452153208487</v>
      </c>
      <c r="AA126" s="239">
        <f>$C126*COS(($D126+$E126*AA$8)*Deg2Rad)</f>
        <v>4.0730452153208487</v>
      </c>
      <c r="AB126" s="239">
        <f>$C126*COS(($D126+$E126*AB$8)*Deg2Rad)</f>
        <v>2.2818743378053612</v>
      </c>
      <c r="AC126" s="239">
        <f>$C126*COS(($D126+$E126*AC$8)*Deg2Rad)</f>
        <v>3.5013201525806474</v>
      </c>
      <c r="AD126" s="239">
        <f>$C126*COS(($D126+$E126*AD$8)*Deg2Rad)</f>
        <v>1.4484647332915777</v>
      </c>
      <c r="AE126" s="239">
        <f>$C126*COS(($D126+$E126*AE$8)*Deg2Rad)</f>
        <v>-7.0768863951644114</v>
      </c>
      <c r="AF126" s="239">
        <f>$C126*COS(($D126+$E126*AF$8)*Deg2Rad)</f>
        <v>6.7436750112708417</v>
      </c>
      <c r="AG126" s="239">
        <f>$C126*COS(($D126+$E126*AG$8)*Deg2Rad)</f>
        <v>4.8582434412310951</v>
      </c>
      <c r="AH126" s="239">
        <f>$C126*COS(($D126+$E126*AH$8)*Deg2Rad)</f>
        <v>-4.5529259362650594</v>
      </c>
      <c r="AI126" s="239">
        <f>$C126*COS(($D126+$E126*AI$8)*Deg2Rad)</f>
        <v>7.1450628610327866</v>
      </c>
      <c r="AJ126" s="239">
        <f>$C126*COS(($D126+$E126*AJ$8)*Deg2Rad)</f>
        <v>7.8524974390302678</v>
      </c>
      <c r="AK126" s="239">
        <f>$C126*COS(($D126+$E126*AK$8)*Deg2Rad)</f>
        <v>-0.46465560090921765</v>
      </c>
      <c r="AL126" s="239">
        <f>$C126*COS(($D126+$E126*AL$8)*Deg2Rad)</f>
        <v>6.7436750112708417</v>
      </c>
      <c r="AM126" s="239">
        <f>$C126*COS(($D126+$E126*AM$8)*Deg2Rad)</f>
        <v>-7.0768863951644114</v>
      </c>
      <c r="AN126" s="239">
        <f>$C126*COS(($D126+$E126*AN$8)*Deg2Rad)</f>
        <v>-7.0768863951644114</v>
      </c>
      <c r="AO126" s="239">
        <f>$C126*COS(($D126+$E126*AO$8)*Deg2Rad)</f>
        <v>-5.7394898392501679</v>
      </c>
      <c r="AP126" s="239">
        <f>$C126*COS(($D126+$E126*AP$8)*Deg2Rad)</f>
        <v>-7.0768863951644114</v>
      </c>
      <c r="AQ126" s="239">
        <f>$C126*COS(($D126+$E126*AQ$8)*Deg2Rad)</f>
        <v>-8.0935408293695659</v>
      </c>
      <c r="AR126" s="239">
        <f>$C126*COS(($D126+$E126*AR$8)*Deg2Rad)</f>
        <v>-8.9710975857507496</v>
      </c>
      <c r="AS126" s="239">
        <f>$C126*COS(($D126+$E126*AS$8)*Deg2Rad)</f>
        <v>-4.1419653056746384</v>
      </c>
      <c r="AT126" s="239">
        <f>$C126*COS(($D126+$E126*AT$8)*Deg2Rad)</f>
        <v>6.814096812227425</v>
      </c>
      <c r="AU126" s="239">
        <f>$C126*COS(($D126+$E126*AU$8)*Deg2Rad)</f>
        <v>-4.5529259362650594</v>
      </c>
      <c r="AV126" s="239">
        <f>$C126*COS(($D126+$E126*AV$8)*Deg2Rad)</f>
        <v>3.0827411595594274</v>
      </c>
      <c r="AW126" s="239">
        <f>$C126*COS(($D126+$E126*AW$8)*Deg2Rad)</f>
        <v>-6.3879165300684129</v>
      </c>
      <c r="AX126" s="239">
        <f>$C126*COS(($D126+$E126*AX$8)*Deg2Rad)</f>
        <v>-6.3879165300684129</v>
      </c>
      <c r="AY126" s="239">
        <f>$C126*COS(($D126+$E126*AY$8)*Deg2Rad)</f>
        <v>-6.3879165300684129</v>
      </c>
      <c r="AZ126" s="239">
        <f>$C126*COS(($D126+$E126*AZ$8)*Deg2Rad)</f>
        <v>-6.3879165300684129</v>
      </c>
      <c r="BA126" s="239">
        <f>$C126*COS(($D126+$E126*BA$8)*Deg2Rad)</f>
        <v>-6.3879165300684129</v>
      </c>
      <c r="BB126" s="239">
        <f>$C126*COS(($D126+$E126*BB$8)*Deg2Rad)</f>
        <v>-6.3879165300684129</v>
      </c>
      <c r="BC126" s="239">
        <f>$C126*COS(($D126+$E126*BC$8)*Deg2Rad)</f>
        <v>-6.3879165300684129</v>
      </c>
      <c r="BD126" s="239">
        <f>$C126*COS(($D126+$E126*BD$8)*Deg2Rad)</f>
        <v>-6.3879165300684129</v>
      </c>
      <c r="BE126" s="239">
        <f>$C126*COS(($D126+$E126*BE$8)*Deg2Rad)</f>
        <v>-6.3879165300684129</v>
      </c>
      <c r="BF126" s="239">
        <f>$C126*COS(($D126+$E126*BF$8)*Deg2Rad)</f>
        <v>-6.3879165300684129</v>
      </c>
      <c r="BG126" s="239">
        <f>$C126*COS(($D126+$E126*BG$8)*Deg2Rad)</f>
        <v>-6.3879165300684129</v>
      </c>
      <c r="BH126" s="239">
        <f>$C126*COS(($D126+$E126*BH$8)*Deg2Rad)</f>
        <v>-6.3879165300684129</v>
      </c>
      <c r="BI126" s="239">
        <f>$C126*COS(($D126+$E126*BI$8)*Deg2Rad)</f>
        <v>-6.3879165300684129</v>
      </c>
      <c r="BJ126" s="239">
        <f>$C126*COS(($D126+$E126*BJ$8)*Deg2Rad)</f>
        <v>-6.3879165300684129</v>
      </c>
      <c r="BK126" s="239">
        <f>$C126*COS(($D126+$E126*BK$8)*Deg2Rad)</f>
        <v>-6.3879165300684129</v>
      </c>
      <c r="BL126" s="239">
        <f>$C126*COS(($D126+$E126*BL$8)*Deg2Rad)</f>
        <v>-6.3879165300684129</v>
      </c>
      <c r="BM126" s="239">
        <f>$C126*COS(($D126+$E126*BM$8)*Deg2Rad)</f>
        <v>6.7436750112708417</v>
      </c>
    </row>
    <row r="127" spans="3:65" x14ac:dyDescent="0.25">
      <c r="C127" s="26">
        <v>8</v>
      </c>
      <c r="D127" s="26">
        <v>15.45</v>
      </c>
      <c r="E127" s="26">
        <v>16859.074000000001</v>
      </c>
      <c r="F127" s="26"/>
      <c r="G127" s="26"/>
      <c r="H127" s="26"/>
      <c r="I127" s="26"/>
      <c r="J127" s="247" t="s">
        <v>740</v>
      </c>
      <c r="K127" s="248">
        <f>$C127*COS(($D127+$E127*K$8)*Deg2Rad)</f>
        <v>-2.3367959601703205</v>
      </c>
      <c r="L127" s="248">
        <f>$C127*COS(($D127+$E127*L$8)*Deg2Rad)</f>
        <v>-5.1507857836378408</v>
      </c>
      <c r="M127" s="248">
        <f>$C127*COS(($D127+$E127*M$8)*Deg2Rad)</f>
        <v>4.4850206940222321</v>
      </c>
      <c r="N127" s="248">
        <f>$C127*COS(($D127+$E127*N$8)*Deg2Rad)</f>
        <v>-7.9994644950254612</v>
      </c>
      <c r="O127" s="248">
        <f>$C127*COS(($D127+$E127*O$8)*Deg2Rad)</f>
        <v>7.8596118570081437</v>
      </c>
      <c r="P127" s="248">
        <f>$C127*COS(($D127+$E127*P$8)*Deg2Rad)</f>
        <v>-6.7621693879720697</v>
      </c>
      <c r="Q127" s="248">
        <f>$C127*COS(($D127+$E127*Q$8)*Deg2Rad)</f>
        <v>-6.7621693879720697</v>
      </c>
      <c r="R127" s="248">
        <f>$C127*COS(($D127+$E127*R$8)*Deg2Rad)</f>
        <v>5.7826170843020801</v>
      </c>
      <c r="S127" s="248">
        <f>$C127*COS(($D127+$E127*S$8)*Deg2Rad)</f>
        <v>5.7826170843020801</v>
      </c>
      <c r="T127" s="248">
        <f>$C127*COS(($D127+$E127*T$8)*Deg2Rad)</f>
        <v>-3.9274220710131815</v>
      </c>
      <c r="U127" s="248">
        <f>$C127*COS(($D127+$E127*U$8)*Deg2Rad)</f>
        <v>3.4584815460346259</v>
      </c>
      <c r="V127" s="248">
        <f>$C127*COS(($D127+$E127*V$8)*Deg2Rad)</f>
        <v>3.4584815460346259</v>
      </c>
      <c r="W127" s="248">
        <f>$C127*COS(($D127+$E127*W$8)*Deg2Rad)</f>
        <v>5.3717871149429612</v>
      </c>
      <c r="X127" s="248">
        <f>$C127*COS(($D127+$E127*X$8)*Deg2Rad)</f>
        <v>-2.5012433491254118</v>
      </c>
      <c r="Y127" s="248">
        <f>$C127*COS(($D127+$E127*Y$8)*Deg2Rad)</f>
        <v>0.94817251277722869</v>
      </c>
      <c r="Z127" s="248">
        <f>$C127*COS(($D127+$E127*Z$8)*Deg2Rad)</f>
        <v>-6.3873417998633091</v>
      </c>
      <c r="AA127" s="248">
        <f>$C127*COS(($D127+$E127*AA$8)*Deg2Rad)</f>
        <v>-6.3873417998633091</v>
      </c>
      <c r="AB127" s="248">
        <f>$C127*COS(($D127+$E127*AB$8)*Deg2Rad)</f>
        <v>5.3079351376935637</v>
      </c>
      <c r="AC127" s="248">
        <f>$C127*COS(($D127+$E127*AC$8)*Deg2Rad)</f>
        <v>-1.3934881023785588</v>
      </c>
      <c r="AD127" s="248">
        <f>$C127*COS(($D127+$E127*AD$8)*Deg2Rad)</f>
        <v>-6.7621693879720697</v>
      </c>
      <c r="AE127" s="248">
        <f>$C127*COS(($D127+$E127*AE$8)*Deg2Rad)</f>
        <v>8.9072004748296407E-2</v>
      </c>
      <c r="AF127" s="248">
        <f>$C127*COS(($D127+$E127*AF$8)*Deg2Rad)</f>
        <v>-1.1372833893860963</v>
      </c>
      <c r="AG127" s="248">
        <f>$C127*COS(($D127+$E127*AG$8)*Deg2Rad)</f>
        <v>6.3737386384597308</v>
      </c>
      <c r="AH127" s="248">
        <f>$C127*COS(($D127+$E127*AH$8)*Deg2Rad)</f>
        <v>-7.9994644950254612</v>
      </c>
      <c r="AI127" s="248">
        <f>$C127*COS(($D127+$E127*AI$8)*Deg2Rad)</f>
        <v>7.702184022189849</v>
      </c>
      <c r="AJ127" s="248">
        <f>$C127*COS(($D127+$E127*AJ$8)*Deg2Rad)</f>
        <v>2.6817041607030485</v>
      </c>
      <c r="AK127" s="248">
        <f>$C127*COS(($D127+$E127*AK$8)*Deg2Rad)</f>
        <v>5.7826170843020801</v>
      </c>
      <c r="AL127" s="248">
        <f>$C127*COS(($D127+$E127*AL$8)*Deg2Rad)</f>
        <v>-1.1372833893860963</v>
      </c>
      <c r="AM127" s="248">
        <f>$C127*COS(($D127+$E127*AM$8)*Deg2Rad)</f>
        <v>8.9072004748296407E-2</v>
      </c>
      <c r="AN127" s="248">
        <f>$C127*COS(($D127+$E127*AN$8)*Deg2Rad)</f>
        <v>8.9072004748296407E-2</v>
      </c>
      <c r="AO127" s="248">
        <f>$C127*COS(($D127+$E127*AO$8)*Deg2Rad)</f>
        <v>-1.6701975354597141</v>
      </c>
      <c r="AP127" s="248">
        <f>$C127*COS(($D127+$E127*AP$8)*Deg2Rad)</f>
        <v>8.9072004748296407E-2</v>
      </c>
      <c r="AQ127" s="248">
        <f>$C127*COS(($D127+$E127*AQ$8)*Deg2Rad)</f>
        <v>1.4955758447611998</v>
      </c>
      <c r="AR127" s="248">
        <f>$C127*COS(($D127+$E127*AR$8)*Deg2Rad)</f>
        <v>-0.89635157180122371</v>
      </c>
      <c r="AS127" s="248">
        <f>$C127*COS(($D127+$E127*AS$8)*Deg2Rad)</f>
        <v>3.1852755954978136</v>
      </c>
      <c r="AT127" s="248">
        <f>$C127*COS(($D127+$E127*AT$8)*Deg2Rad)</f>
        <v>3.2697663100874848</v>
      </c>
      <c r="AU127" s="248">
        <f>$C127*COS(($D127+$E127*AU$8)*Deg2Rad)</f>
        <v>-7.9994644950254612</v>
      </c>
      <c r="AV127" s="248">
        <f>$C127*COS(($D127+$E127*AV$8)*Deg2Rad)</f>
        <v>-5.4624859008756754</v>
      </c>
      <c r="AW127" s="248">
        <f>$C127*COS(($D127+$E127*AW$8)*Deg2Rad)</f>
        <v>-2.3367959601703205</v>
      </c>
      <c r="AX127" s="248">
        <f>$C127*COS(($D127+$E127*AX$8)*Deg2Rad)</f>
        <v>-2.3367959601703205</v>
      </c>
      <c r="AY127" s="248">
        <f>$C127*COS(($D127+$E127*AY$8)*Deg2Rad)</f>
        <v>-2.3367959601703205</v>
      </c>
      <c r="AZ127" s="248">
        <f>$C127*COS(($D127+$E127*AZ$8)*Deg2Rad)</f>
        <v>-2.3367959601703205</v>
      </c>
      <c r="BA127" s="248">
        <f>$C127*COS(($D127+$E127*BA$8)*Deg2Rad)</f>
        <v>-2.3367959601703205</v>
      </c>
      <c r="BB127" s="248">
        <f>$C127*COS(($D127+$E127*BB$8)*Deg2Rad)</f>
        <v>-2.3367959601703205</v>
      </c>
      <c r="BC127" s="248">
        <f>$C127*COS(($D127+$E127*BC$8)*Deg2Rad)</f>
        <v>-2.3367959601703205</v>
      </c>
      <c r="BD127" s="248">
        <f>$C127*COS(($D127+$E127*BD$8)*Deg2Rad)</f>
        <v>-2.3367959601703205</v>
      </c>
      <c r="BE127" s="248">
        <f>$C127*COS(($D127+$E127*BE$8)*Deg2Rad)</f>
        <v>-2.3367959601703205</v>
      </c>
      <c r="BF127" s="248">
        <f>$C127*COS(($D127+$E127*BF$8)*Deg2Rad)</f>
        <v>-2.3367959601703205</v>
      </c>
      <c r="BG127" s="248">
        <f>$C127*COS(($D127+$E127*BG$8)*Deg2Rad)</f>
        <v>-2.3367959601703205</v>
      </c>
      <c r="BH127" s="248">
        <f>$C127*COS(($D127+$E127*BH$8)*Deg2Rad)</f>
        <v>-2.3367959601703205</v>
      </c>
      <c r="BI127" s="248">
        <f>$C127*COS(($D127+$E127*BI$8)*Deg2Rad)</f>
        <v>-2.3367959601703205</v>
      </c>
      <c r="BJ127" s="248">
        <f>$C127*COS(($D127+$E127*BJ$8)*Deg2Rad)</f>
        <v>-2.3367959601703205</v>
      </c>
      <c r="BK127" s="248">
        <f>$C127*COS(($D127+$E127*BK$8)*Deg2Rad)</f>
        <v>-2.3367959601703205</v>
      </c>
      <c r="BL127" s="248">
        <f>$C127*COS(($D127+$E127*BL$8)*Deg2Rad)</f>
        <v>-2.3367959601703205</v>
      </c>
      <c r="BM127" s="248">
        <f>$C127*COS(($D127+$E127*BM$8)*Deg2Rad)</f>
        <v>-1.1372833893860963</v>
      </c>
    </row>
  </sheetData>
  <mergeCells count="5">
    <mergeCell ref="A1:D1"/>
    <mergeCell ref="C9:G9"/>
    <mergeCell ref="C13:G13"/>
    <mergeCell ref="C16:E16"/>
    <mergeCell ref="C17:E1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5EF9-2518-4AE9-8EF7-7C3A3CEA3C25}">
  <dimension ref="A1:D198"/>
  <sheetViews>
    <sheetView workbookViewId="0">
      <selection activeCell="C198" sqref="C198"/>
    </sheetView>
  </sheetViews>
  <sheetFormatPr defaultRowHeight="15" x14ac:dyDescent="0.25"/>
  <cols>
    <col min="2" max="2" width="9.140625" style="56"/>
  </cols>
  <sheetData>
    <row r="1" spans="1:4" x14ac:dyDescent="0.25">
      <c r="A1" s="214" t="s">
        <v>152</v>
      </c>
      <c r="B1" s="214"/>
      <c r="C1" s="214"/>
      <c r="D1" s="214"/>
    </row>
    <row r="2" spans="1:4" x14ac:dyDescent="0.25">
      <c r="A2" s="211" t="s">
        <v>154</v>
      </c>
      <c r="B2" s="211"/>
      <c r="C2" s="211"/>
      <c r="D2" s="211"/>
    </row>
    <row r="3" spans="1:4" x14ac:dyDescent="0.25">
      <c r="A3" s="17" t="s">
        <v>37</v>
      </c>
      <c r="B3" s="85" t="s">
        <v>153</v>
      </c>
      <c r="D3" t="s">
        <v>155</v>
      </c>
    </row>
    <row r="4" spans="1:4" x14ac:dyDescent="0.25">
      <c r="A4">
        <v>1620</v>
      </c>
      <c r="B4" s="56">
        <v>121</v>
      </c>
    </row>
    <row r="5" spans="1:4" x14ac:dyDescent="0.25">
      <c r="A5">
        <f>A4+2</f>
        <v>1622</v>
      </c>
      <c r="B5" s="56">
        <v>112</v>
      </c>
    </row>
    <row r="6" spans="1:4" x14ac:dyDescent="0.25">
      <c r="A6">
        <f t="shared" ref="A6:A69" si="0">A5+2</f>
        <v>1624</v>
      </c>
      <c r="B6" s="56">
        <v>103</v>
      </c>
    </row>
    <row r="7" spans="1:4" x14ac:dyDescent="0.25">
      <c r="A7">
        <f t="shared" si="0"/>
        <v>1626</v>
      </c>
      <c r="B7" s="56">
        <v>95</v>
      </c>
    </row>
    <row r="8" spans="1:4" x14ac:dyDescent="0.25">
      <c r="A8">
        <f t="shared" si="0"/>
        <v>1628</v>
      </c>
      <c r="B8" s="56">
        <v>88</v>
      </c>
    </row>
    <row r="9" spans="1:4" x14ac:dyDescent="0.25">
      <c r="A9">
        <f t="shared" si="0"/>
        <v>1630</v>
      </c>
      <c r="B9" s="56">
        <v>82</v>
      </c>
    </row>
    <row r="10" spans="1:4" x14ac:dyDescent="0.25">
      <c r="A10">
        <f t="shared" si="0"/>
        <v>1632</v>
      </c>
      <c r="B10" s="56">
        <v>77</v>
      </c>
    </row>
    <row r="11" spans="1:4" x14ac:dyDescent="0.25">
      <c r="A11">
        <f t="shared" si="0"/>
        <v>1634</v>
      </c>
      <c r="B11" s="56">
        <v>72</v>
      </c>
    </row>
    <row r="12" spans="1:4" x14ac:dyDescent="0.25">
      <c r="A12">
        <f t="shared" si="0"/>
        <v>1636</v>
      </c>
      <c r="B12" s="56">
        <v>68</v>
      </c>
    </row>
    <row r="13" spans="1:4" x14ac:dyDescent="0.25">
      <c r="A13">
        <f t="shared" si="0"/>
        <v>1638</v>
      </c>
      <c r="B13" s="56">
        <v>63</v>
      </c>
    </row>
    <row r="14" spans="1:4" x14ac:dyDescent="0.25">
      <c r="A14">
        <f t="shared" si="0"/>
        <v>1640</v>
      </c>
      <c r="B14" s="56">
        <v>60</v>
      </c>
    </row>
    <row r="15" spans="1:4" x14ac:dyDescent="0.25">
      <c r="A15">
        <f t="shared" si="0"/>
        <v>1642</v>
      </c>
      <c r="B15" s="56">
        <v>56</v>
      </c>
    </row>
    <row r="16" spans="1:4" x14ac:dyDescent="0.25">
      <c r="A16">
        <f t="shared" si="0"/>
        <v>1644</v>
      </c>
      <c r="B16" s="56">
        <v>53</v>
      </c>
    </row>
    <row r="17" spans="1:2" x14ac:dyDescent="0.25">
      <c r="A17">
        <f t="shared" si="0"/>
        <v>1646</v>
      </c>
      <c r="B17" s="56">
        <v>51</v>
      </c>
    </row>
    <row r="18" spans="1:2" x14ac:dyDescent="0.25">
      <c r="A18">
        <f t="shared" si="0"/>
        <v>1648</v>
      </c>
      <c r="B18" s="56">
        <v>48</v>
      </c>
    </row>
    <row r="19" spans="1:2" x14ac:dyDescent="0.25">
      <c r="A19">
        <f t="shared" si="0"/>
        <v>1650</v>
      </c>
      <c r="B19" s="56">
        <v>46</v>
      </c>
    </row>
    <row r="20" spans="1:2" x14ac:dyDescent="0.25">
      <c r="A20">
        <f t="shared" si="0"/>
        <v>1652</v>
      </c>
      <c r="B20" s="56">
        <v>44</v>
      </c>
    </row>
    <row r="21" spans="1:2" x14ac:dyDescent="0.25">
      <c r="A21">
        <f t="shared" si="0"/>
        <v>1654</v>
      </c>
      <c r="B21" s="56">
        <v>42</v>
      </c>
    </row>
    <row r="22" spans="1:2" x14ac:dyDescent="0.25">
      <c r="A22">
        <f t="shared" si="0"/>
        <v>1656</v>
      </c>
      <c r="B22" s="56">
        <v>40</v>
      </c>
    </row>
    <row r="23" spans="1:2" x14ac:dyDescent="0.25">
      <c r="A23">
        <f t="shared" si="0"/>
        <v>1658</v>
      </c>
      <c r="B23" s="56">
        <v>38</v>
      </c>
    </row>
    <row r="24" spans="1:2" x14ac:dyDescent="0.25">
      <c r="A24">
        <f t="shared" si="0"/>
        <v>1660</v>
      </c>
      <c r="B24" s="56">
        <v>35</v>
      </c>
    </row>
    <row r="25" spans="1:2" x14ac:dyDescent="0.25">
      <c r="A25">
        <f t="shared" si="0"/>
        <v>1662</v>
      </c>
      <c r="B25" s="56">
        <v>33</v>
      </c>
    </row>
    <row r="26" spans="1:2" x14ac:dyDescent="0.25">
      <c r="A26">
        <f t="shared" si="0"/>
        <v>1664</v>
      </c>
      <c r="B26" s="56">
        <v>31</v>
      </c>
    </row>
    <row r="27" spans="1:2" x14ac:dyDescent="0.25">
      <c r="A27">
        <f t="shared" si="0"/>
        <v>1666</v>
      </c>
      <c r="B27" s="56">
        <v>29</v>
      </c>
    </row>
    <row r="28" spans="1:2" x14ac:dyDescent="0.25">
      <c r="A28">
        <f t="shared" si="0"/>
        <v>1668</v>
      </c>
      <c r="B28" s="56">
        <v>26</v>
      </c>
    </row>
    <row r="29" spans="1:2" x14ac:dyDescent="0.25">
      <c r="A29">
        <f t="shared" si="0"/>
        <v>1670</v>
      </c>
      <c r="B29" s="56">
        <v>24</v>
      </c>
    </row>
    <row r="30" spans="1:2" x14ac:dyDescent="0.25">
      <c r="A30">
        <f t="shared" si="0"/>
        <v>1672</v>
      </c>
      <c r="B30" s="56">
        <v>22</v>
      </c>
    </row>
    <row r="31" spans="1:2" x14ac:dyDescent="0.25">
      <c r="A31">
        <f t="shared" si="0"/>
        <v>1674</v>
      </c>
      <c r="B31" s="56">
        <v>20</v>
      </c>
    </row>
    <row r="32" spans="1:2" x14ac:dyDescent="0.25">
      <c r="A32">
        <f t="shared" si="0"/>
        <v>1676</v>
      </c>
      <c r="B32" s="56">
        <v>18</v>
      </c>
    </row>
    <row r="33" spans="1:2" x14ac:dyDescent="0.25">
      <c r="A33">
        <f t="shared" si="0"/>
        <v>1678</v>
      </c>
      <c r="B33" s="56">
        <v>16</v>
      </c>
    </row>
    <row r="34" spans="1:2" x14ac:dyDescent="0.25">
      <c r="A34">
        <f t="shared" si="0"/>
        <v>1680</v>
      </c>
      <c r="B34" s="56">
        <v>14</v>
      </c>
    </row>
    <row r="35" spans="1:2" x14ac:dyDescent="0.25">
      <c r="A35">
        <f t="shared" si="0"/>
        <v>1682</v>
      </c>
      <c r="B35" s="56">
        <v>12</v>
      </c>
    </row>
    <row r="36" spans="1:2" x14ac:dyDescent="0.25">
      <c r="A36">
        <f t="shared" si="0"/>
        <v>1684</v>
      </c>
      <c r="B36" s="56">
        <v>11</v>
      </c>
    </row>
    <row r="37" spans="1:2" x14ac:dyDescent="0.25">
      <c r="A37">
        <f t="shared" si="0"/>
        <v>1686</v>
      </c>
      <c r="B37" s="56">
        <v>10</v>
      </c>
    </row>
    <row r="38" spans="1:2" x14ac:dyDescent="0.25">
      <c r="A38">
        <f t="shared" si="0"/>
        <v>1688</v>
      </c>
      <c r="B38" s="56">
        <v>9</v>
      </c>
    </row>
    <row r="39" spans="1:2" x14ac:dyDescent="0.25">
      <c r="A39">
        <f t="shared" si="0"/>
        <v>1690</v>
      </c>
      <c r="B39" s="56">
        <v>8</v>
      </c>
    </row>
    <row r="40" spans="1:2" x14ac:dyDescent="0.25">
      <c r="A40">
        <f t="shared" si="0"/>
        <v>1692</v>
      </c>
      <c r="B40" s="56">
        <v>7</v>
      </c>
    </row>
    <row r="41" spans="1:2" x14ac:dyDescent="0.25">
      <c r="A41">
        <f t="shared" si="0"/>
        <v>1694</v>
      </c>
      <c r="B41" s="56">
        <v>7</v>
      </c>
    </row>
    <row r="42" spans="1:2" x14ac:dyDescent="0.25">
      <c r="A42">
        <f t="shared" si="0"/>
        <v>1696</v>
      </c>
      <c r="B42" s="56">
        <v>7</v>
      </c>
    </row>
    <row r="43" spans="1:2" x14ac:dyDescent="0.25">
      <c r="A43">
        <f t="shared" si="0"/>
        <v>1698</v>
      </c>
      <c r="B43" s="56">
        <v>7</v>
      </c>
    </row>
    <row r="45" spans="1:2" x14ac:dyDescent="0.25">
      <c r="A45">
        <f>A43+2</f>
        <v>1700</v>
      </c>
      <c r="B45" s="56">
        <v>7</v>
      </c>
    </row>
    <row r="46" spans="1:2" x14ac:dyDescent="0.25">
      <c r="A46">
        <f t="shared" si="0"/>
        <v>1702</v>
      </c>
      <c r="B46" s="56">
        <v>7</v>
      </c>
    </row>
    <row r="47" spans="1:2" x14ac:dyDescent="0.25">
      <c r="A47">
        <f t="shared" si="0"/>
        <v>1704</v>
      </c>
      <c r="B47" s="56">
        <v>8</v>
      </c>
    </row>
    <row r="48" spans="1:2" x14ac:dyDescent="0.25">
      <c r="A48">
        <f t="shared" si="0"/>
        <v>1706</v>
      </c>
      <c r="B48" s="56">
        <v>8</v>
      </c>
    </row>
    <row r="49" spans="1:2" x14ac:dyDescent="0.25">
      <c r="A49">
        <f t="shared" si="0"/>
        <v>1708</v>
      </c>
      <c r="B49" s="56">
        <v>9</v>
      </c>
    </row>
    <row r="50" spans="1:2" x14ac:dyDescent="0.25">
      <c r="A50">
        <f t="shared" si="0"/>
        <v>1710</v>
      </c>
      <c r="B50" s="56">
        <v>9</v>
      </c>
    </row>
    <row r="51" spans="1:2" x14ac:dyDescent="0.25">
      <c r="A51">
        <f t="shared" si="0"/>
        <v>1712</v>
      </c>
      <c r="B51" s="56">
        <v>9</v>
      </c>
    </row>
    <row r="52" spans="1:2" x14ac:dyDescent="0.25">
      <c r="A52">
        <f t="shared" si="0"/>
        <v>1714</v>
      </c>
      <c r="B52" s="56">
        <v>9</v>
      </c>
    </row>
    <row r="53" spans="1:2" x14ac:dyDescent="0.25">
      <c r="A53">
        <f t="shared" si="0"/>
        <v>1716</v>
      </c>
      <c r="B53" s="56">
        <v>9</v>
      </c>
    </row>
    <row r="54" spans="1:2" x14ac:dyDescent="0.25">
      <c r="A54">
        <f t="shared" si="0"/>
        <v>1718</v>
      </c>
      <c r="B54" s="56">
        <v>10</v>
      </c>
    </row>
    <row r="55" spans="1:2" x14ac:dyDescent="0.25">
      <c r="A55">
        <f t="shared" si="0"/>
        <v>1720</v>
      </c>
      <c r="B55" s="56">
        <v>10</v>
      </c>
    </row>
    <row r="56" spans="1:2" x14ac:dyDescent="0.25">
      <c r="A56">
        <f t="shared" si="0"/>
        <v>1722</v>
      </c>
      <c r="B56" s="56">
        <v>10</v>
      </c>
    </row>
    <row r="57" spans="1:2" x14ac:dyDescent="0.25">
      <c r="A57">
        <f t="shared" si="0"/>
        <v>1724</v>
      </c>
      <c r="B57" s="56">
        <v>10</v>
      </c>
    </row>
    <row r="58" spans="1:2" x14ac:dyDescent="0.25">
      <c r="A58">
        <f t="shared" si="0"/>
        <v>1726</v>
      </c>
      <c r="B58" s="56">
        <v>10</v>
      </c>
    </row>
    <row r="59" spans="1:2" x14ac:dyDescent="0.25">
      <c r="A59">
        <f t="shared" si="0"/>
        <v>1728</v>
      </c>
      <c r="B59" s="56">
        <v>10</v>
      </c>
    </row>
    <row r="60" spans="1:2" x14ac:dyDescent="0.25">
      <c r="A60">
        <f t="shared" si="0"/>
        <v>1730</v>
      </c>
      <c r="B60" s="56">
        <v>10</v>
      </c>
    </row>
    <row r="61" spans="1:2" x14ac:dyDescent="0.25">
      <c r="A61">
        <f t="shared" si="0"/>
        <v>1732</v>
      </c>
      <c r="B61" s="56">
        <v>10</v>
      </c>
    </row>
    <row r="62" spans="1:2" x14ac:dyDescent="0.25">
      <c r="A62">
        <f t="shared" si="0"/>
        <v>1734</v>
      </c>
      <c r="B62" s="56">
        <v>11</v>
      </c>
    </row>
    <row r="63" spans="1:2" x14ac:dyDescent="0.25">
      <c r="A63">
        <f t="shared" si="0"/>
        <v>1736</v>
      </c>
      <c r="B63" s="56">
        <v>11</v>
      </c>
    </row>
    <row r="64" spans="1:2" x14ac:dyDescent="0.25">
      <c r="A64">
        <f t="shared" si="0"/>
        <v>1738</v>
      </c>
      <c r="B64" s="56">
        <v>11</v>
      </c>
    </row>
    <row r="65" spans="1:2" x14ac:dyDescent="0.25">
      <c r="A65">
        <f t="shared" si="0"/>
        <v>1740</v>
      </c>
      <c r="B65" s="56">
        <v>11</v>
      </c>
    </row>
    <row r="66" spans="1:2" x14ac:dyDescent="0.25">
      <c r="A66">
        <f t="shared" si="0"/>
        <v>1742</v>
      </c>
      <c r="B66" s="56">
        <v>11</v>
      </c>
    </row>
    <row r="67" spans="1:2" x14ac:dyDescent="0.25">
      <c r="A67">
        <f t="shared" si="0"/>
        <v>1744</v>
      </c>
      <c r="B67" s="56">
        <v>12</v>
      </c>
    </row>
    <row r="68" spans="1:2" x14ac:dyDescent="0.25">
      <c r="A68">
        <f t="shared" si="0"/>
        <v>1746</v>
      </c>
      <c r="B68" s="56">
        <v>12</v>
      </c>
    </row>
    <row r="69" spans="1:2" x14ac:dyDescent="0.25">
      <c r="A69">
        <f t="shared" si="0"/>
        <v>1748</v>
      </c>
      <c r="B69" s="56">
        <v>12</v>
      </c>
    </row>
    <row r="70" spans="1:2" x14ac:dyDescent="0.25">
      <c r="A70">
        <f t="shared" ref="A70:A134" si="1">A69+2</f>
        <v>1750</v>
      </c>
      <c r="B70" s="56">
        <v>12</v>
      </c>
    </row>
    <row r="71" spans="1:2" x14ac:dyDescent="0.25">
      <c r="A71">
        <f t="shared" si="1"/>
        <v>1752</v>
      </c>
      <c r="B71" s="56">
        <v>13</v>
      </c>
    </row>
    <row r="72" spans="1:2" x14ac:dyDescent="0.25">
      <c r="A72">
        <f t="shared" si="1"/>
        <v>1754</v>
      </c>
      <c r="B72" s="56">
        <v>13</v>
      </c>
    </row>
    <row r="73" spans="1:2" x14ac:dyDescent="0.25">
      <c r="A73">
        <f t="shared" si="1"/>
        <v>1756</v>
      </c>
      <c r="B73" s="56">
        <v>13</v>
      </c>
    </row>
    <row r="74" spans="1:2" x14ac:dyDescent="0.25">
      <c r="A74">
        <f t="shared" si="1"/>
        <v>1758</v>
      </c>
      <c r="B74" s="56">
        <v>14</v>
      </c>
    </row>
    <row r="75" spans="1:2" x14ac:dyDescent="0.25">
      <c r="A75">
        <f t="shared" si="1"/>
        <v>1760</v>
      </c>
      <c r="B75" s="56">
        <v>14</v>
      </c>
    </row>
    <row r="76" spans="1:2" x14ac:dyDescent="0.25">
      <c r="A76">
        <f t="shared" si="1"/>
        <v>1762</v>
      </c>
      <c r="B76" s="56">
        <v>14</v>
      </c>
    </row>
    <row r="77" spans="1:2" x14ac:dyDescent="0.25">
      <c r="A77">
        <f t="shared" si="1"/>
        <v>1764</v>
      </c>
      <c r="B77" s="56">
        <v>14</v>
      </c>
    </row>
    <row r="78" spans="1:2" x14ac:dyDescent="0.25">
      <c r="A78">
        <f t="shared" si="1"/>
        <v>1766</v>
      </c>
      <c r="B78" s="56">
        <v>15</v>
      </c>
    </row>
    <row r="79" spans="1:2" x14ac:dyDescent="0.25">
      <c r="A79">
        <f t="shared" si="1"/>
        <v>1768</v>
      </c>
      <c r="B79" s="56">
        <v>15</v>
      </c>
    </row>
    <row r="80" spans="1:2" x14ac:dyDescent="0.25">
      <c r="A80">
        <f t="shared" si="1"/>
        <v>1770</v>
      </c>
      <c r="B80" s="56">
        <v>15</v>
      </c>
    </row>
    <row r="81" spans="1:2" x14ac:dyDescent="0.25">
      <c r="A81">
        <f t="shared" si="1"/>
        <v>1772</v>
      </c>
      <c r="B81" s="56">
        <v>15</v>
      </c>
    </row>
    <row r="82" spans="1:2" x14ac:dyDescent="0.25">
      <c r="A82">
        <f t="shared" si="1"/>
        <v>1774</v>
      </c>
      <c r="B82" s="56">
        <v>15</v>
      </c>
    </row>
    <row r="83" spans="1:2" x14ac:dyDescent="0.25">
      <c r="A83">
        <f t="shared" si="1"/>
        <v>1776</v>
      </c>
      <c r="B83" s="56">
        <v>16</v>
      </c>
    </row>
    <row r="84" spans="1:2" x14ac:dyDescent="0.25">
      <c r="A84">
        <f t="shared" si="1"/>
        <v>1778</v>
      </c>
      <c r="B84" s="56">
        <v>16</v>
      </c>
    </row>
    <row r="86" spans="1:2" x14ac:dyDescent="0.25">
      <c r="A86">
        <f>A84+2</f>
        <v>1780</v>
      </c>
      <c r="B86" s="56">
        <v>16</v>
      </c>
    </row>
    <row r="87" spans="1:2" x14ac:dyDescent="0.25">
      <c r="A87">
        <f t="shared" si="1"/>
        <v>1782</v>
      </c>
      <c r="B87" s="56">
        <v>16</v>
      </c>
    </row>
    <row r="88" spans="1:2" x14ac:dyDescent="0.25">
      <c r="A88">
        <f t="shared" si="1"/>
        <v>1784</v>
      </c>
      <c r="B88" s="56">
        <v>16</v>
      </c>
    </row>
    <row r="89" spans="1:2" x14ac:dyDescent="0.25">
      <c r="A89">
        <f t="shared" si="1"/>
        <v>1786</v>
      </c>
      <c r="B89" s="56">
        <v>16</v>
      </c>
    </row>
    <row r="90" spans="1:2" x14ac:dyDescent="0.25">
      <c r="A90">
        <f t="shared" si="1"/>
        <v>1788</v>
      </c>
      <c r="B90" s="56">
        <v>16</v>
      </c>
    </row>
    <row r="91" spans="1:2" x14ac:dyDescent="0.25">
      <c r="A91">
        <f t="shared" si="1"/>
        <v>1790</v>
      </c>
      <c r="B91" s="56">
        <v>16</v>
      </c>
    </row>
    <row r="92" spans="1:2" x14ac:dyDescent="0.25">
      <c r="A92">
        <f t="shared" si="1"/>
        <v>1792</v>
      </c>
      <c r="B92" s="56">
        <v>15</v>
      </c>
    </row>
    <row r="93" spans="1:2" x14ac:dyDescent="0.25">
      <c r="A93">
        <f t="shared" si="1"/>
        <v>1794</v>
      </c>
      <c r="B93" s="56">
        <v>15</v>
      </c>
    </row>
    <row r="94" spans="1:2" x14ac:dyDescent="0.25">
      <c r="A94">
        <f t="shared" si="1"/>
        <v>1796</v>
      </c>
      <c r="B94" s="56">
        <v>14</v>
      </c>
    </row>
    <row r="95" spans="1:2" x14ac:dyDescent="0.25">
      <c r="A95">
        <f t="shared" si="1"/>
        <v>1798</v>
      </c>
      <c r="B95" s="56">
        <v>13</v>
      </c>
    </row>
    <row r="96" spans="1:2" x14ac:dyDescent="0.25">
      <c r="A96">
        <f t="shared" si="1"/>
        <v>1800</v>
      </c>
      <c r="B96" s="56">
        <v>13.1</v>
      </c>
    </row>
    <row r="97" spans="1:2" x14ac:dyDescent="0.25">
      <c r="A97">
        <f t="shared" si="1"/>
        <v>1802</v>
      </c>
      <c r="B97" s="56">
        <v>12.5</v>
      </c>
    </row>
    <row r="98" spans="1:2" x14ac:dyDescent="0.25">
      <c r="A98">
        <f t="shared" si="1"/>
        <v>1804</v>
      </c>
      <c r="B98" s="56">
        <v>12.2</v>
      </c>
    </row>
    <row r="99" spans="1:2" x14ac:dyDescent="0.25">
      <c r="A99">
        <f t="shared" si="1"/>
        <v>1806</v>
      </c>
      <c r="B99" s="56">
        <v>12</v>
      </c>
    </row>
    <row r="100" spans="1:2" x14ac:dyDescent="0.25">
      <c r="A100">
        <f t="shared" si="1"/>
        <v>1808</v>
      </c>
      <c r="B100" s="56">
        <v>12</v>
      </c>
    </row>
    <row r="101" spans="1:2" x14ac:dyDescent="0.25">
      <c r="A101">
        <f t="shared" si="1"/>
        <v>1810</v>
      </c>
      <c r="B101" s="56">
        <v>12</v>
      </c>
    </row>
    <row r="102" spans="1:2" x14ac:dyDescent="0.25">
      <c r="A102">
        <f t="shared" si="1"/>
        <v>1812</v>
      </c>
      <c r="B102" s="56">
        <v>12</v>
      </c>
    </row>
    <row r="103" spans="1:2" x14ac:dyDescent="0.25">
      <c r="A103">
        <f t="shared" si="1"/>
        <v>1814</v>
      </c>
      <c r="B103" s="56">
        <v>12</v>
      </c>
    </row>
    <row r="104" spans="1:2" x14ac:dyDescent="0.25">
      <c r="A104">
        <f t="shared" si="1"/>
        <v>1816</v>
      </c>
      <c r="B104" s="56">
        <v>12</v>
      </c>
    </row>
    <row r="105" spans="1:2" x14ac:dyDescent="0.25">
      <c r="A105">
        <f t="shared" si="1"/>
        <v>1818</v>
      </c>
      <c r="B105" s="56">
        <v>11.9</v>
      </c>
    </row>
    <row r="106" spans="1:2" x14ac:dyDescent="0.25">
      <c r="A106">
        <f t="shared" si="1"/>
        <v>1820</v>
      </c>
      <c r="B106" s="56">
        <v>11.6</v>
      </c>
    </row>
    <row r="107" spans="1:2" x14ac:dyDescent="0.25">
      <c r="A107">
        <f t="shared" si="1"/>
        <v>1822</v>
      </c>
      <c r="B107" s="56">
        <v>11</v>
      </c>
    </row>
    <row r="108" spans="1:2" x14ac:dyDescent="0.25">
      <c r="A108">
        <f t="shared" si="1"/>
        <v>1824</v>
      </c>
      <c r="B108" s="56">
        <v>10.199999999999999</v>
      </c>
    </row>
    <row r="109" spans="1:2" x14ac:dyDescent="0.25">
      <c r="A109">
        <f t="shared" si="1"/>
        <v>1826</v>
      </c>
      <c r="B109" s="56">
        <v>9.1999999999999993</v>
      </c>
    </row>
    <row r="110" spans="1:2" x14ac:dyDescent="0.25">
      <c r="A110">
        <f t="shared" si="1"/>
        <v>1828</v>
      </c>
      <c r="B110" s="56">
        <v>8.1999999999999993</v>
      </c>
    </row>
    <row r="111" spans="1:2" x14ac:dyDescent="0.25">
      <c r="A111">
        <f t="shared" si="1"/>
        <v>1830</v>
      </c>
      <c r="B111" s="56">
        <v>7.1</v>
      </c>
    </row>
    <row r="112" spans="1:2" x14ac:dyDescent="0.25">
      <c r="A112">
        <f t="shared" si="1"/>
        <v>1832</v>
      </c>
      <c r="B112" s="56">
        <v>6.2</v>
      </c>
    </row>
    <row r="113" spans="1:2" x14ac:dyDescent="0.25">
      <c r="A113">
        <f t="shared" si="1"/>
        <v>1834</v>
      </c>
      <c r="B113" s="56">
        <v>5.6</v>
      </c>
    </row>
    <row r="114" spans="1:2" x14ac:dyDescent="0.25">
      <c r="A114">
        <f t="shared" si="1"/>
        <v>1836</v>
      </c>
      <c r="B114" s="56">
        <v>5.4</v>
      </c>
    </row>
    <row r="115" spans="1:2" x14ac:dyDescent="0.25">
      <c r="A115">
        <f t="shared" si="1"/>
        <v>1838</v>
      </c>
      <c r="B115" s="56">
        <v>5.3</v>
      </c>
    </row>
    <row r="116" spans="1:2" x14ac:dyDescent="0.25">
      <c r="A116">
        <f t="shared" si="1"/>
        <v>1840</v>
      </c>
      <c r="B116" s="56">
        <v>5.4</v>
      </c>
    </row>
    <row r="117" spans="1:2" x14ac:dyDescent="0.25">
      <c r="A117">
        <f t="shared" si="1"/>
        <v>1842</v>
      </c>
      <c r="B117" s="56">
        <v>5.6</v>
      </c>
    </row>
    <row r="118" spans="1:2" x14ac:dyDescent="0.25">
      <c r="A118">
        <f t="shared" si="1"/>
        <v>1844</v>
      </c>
      <c r="B118" s="56">
        <v>5.9</v>
      </c>
    </row>
    <row r="119" spans="1:2" x14ac:dyDescent="0.25">
      <c r="A119">
        <f t="shared" si="1"/>
        <v>1846</v>
      </c>
      <c r="B119" s="56">
        <v>6.2</v>
      </c>
    </row>
    <row r="120" spans="1:2" x14ac:dyDescent="0.25">
      <c r="A120">
        <f t="shared" si="1"/>
        <v>1848</v>
      </c>
      <c r="B120" s="56">
        <v>6.5</v>
      </c>
    </row>
    <row r="121" spans="1:2" x14ac:dyDescent="0.25">
      <c r="A121">
        <f t="shared" si="1"/>
        <v>1850</v>
      </c>
      <c r="B121" s="56">
        <v>6.8</v>
      </c>
    </row>
    <row r="122" spans="1:2" x14ac:dyDescent="0.25">
      <c r="A122">
        <f t="shared" si="1"/>
        <v>1852</v>
      </c>
      <c r="B122" s="56">
        <v>7.1</v>
      </c>
    </row>
    <row r="123" spans="1:2" x14ac:dyDescent="0.25">
      <c r="A123">
        <f t="shared" si="1"/>
        <v>1854</v>
      </c>
      <c r="B123" s="56">
        <v>7.3</v>
      </c>
    </row>
    <row r="124" spans="1:2" x14ac:dyDescent="0.25">
      <c r="A124">
        <f t="shared" si="1"/>
        <v>1856</v>
      </c>
      <c r="B124" s="56">
        <v>7.5</v>
      </c>
    </row>
    <row r="125" spans="1:2" x14ac:dyDescent="0.25">
      <c r="A125">
        <f t="shared" si="1"/>
        <v>1858</v>
      </c>
      <c r="B125" s="56">
        <v>7.6</v>
      </c>
    </row>
    <row r="127" spans="1:2" x14ac:dyDescent="0.25">
      <c r="A127">
        <f>A125+2</f>
        <v>1860</v>
      </c>
      <c r="B127" s="56">
        <v>7.7</v>
      </c>
    </row>
    <row r="128" spans="1:2" x14ac:dyDescent="0.25">
      <c r="A128">
        <f t="shared" si="1"/>
        <v>1862</v>
      </c>
      <c r="B128" s="56">
        <v>7.3</v>
      </c>
    </row>
    <row r="129" spans="1:2" x14ac:dyDescent="0.25">
      <c r="A129">
        <f t="shared" si="1"/>
        <v>1864</v>
      </c>
      <c r="B129" s="56">
        <v>6.2</v>
      </c>
    </row>
    <row r="130" spans="1:2" x14ac:dyDescent="0.25">
      <c r="A130">
        <f t="shared" si="1"/>
        <v>1866</v>
      </c>
      <c r="B130" s="56">
        <v>5.2</v>
      </c>
    </row>
    <row r="131" spans="1:2" x14ac:dyDescent="0.25">
      <c r="A131">
        <f t="shared" si="1"/>
        <v>1868</v>
      </c>
      <c r="B131" s="56">
        <v>2.7</v>
      </c>
    </row>
    <row r="132" spans="1:2" x14ac:dyDescent="0.25">
      <c r="A132">
        <f t="shared" si="1"/>
        <v>1870</v>
      </c>
      <c r="B132" s="56">
        <v>1.4</v>
      </c>
    </row>
    <row r="133" spans="1:2" x14ac:dyDescent="0.25">
      <c r="A133">
        <f t="shared" si="1"/>
        <v>1872</v>
      </c>
      <c r="B133" s="56">
        <v>-1.2</v>
      </c>
    </row>
    <row r="134" spans="1:2" x14ac:dyDescent="0.25">
      <c r="A134">
        <f t="shared" si="1"/>
        <v>1874</v>
      </c>
      <c r="B134" s="56">
        <v>-2.8</v>
      </c>
    </row>
    <row r="135" spans="1:2" x14ac:dyDescent="0.25">
      <c r="A135">
        <f t="shared" ref="A135:A197" si="2">A134+2</f>
        <v>1876</v>
      </c>
      <c r="B135" s="56">
        <v>-3.8</v>
      </c>
    </row>
    <row r="136" spans="1:2" x14ac:dyDescent="0.25">
      <c r="A136">
        <f t="shared" si="2"/>
        <v>1878</v>
      </c>
      <c r="B136" s="56">
        <v>-4.8</v>
      </c>
    </row>
    <row r="137" spans="1:2" x14ac:dyDescent="0.25">
      <c r="A137">
        <f t="shared" si="2"/>
        <v>1880</v>
      </c>
      <c r="B137" s="56">
        <v>-5.5</v>
      </c>
    </row>
    <row r="138" spans="1:2" x14ac:dyDescent="0.25">
      <c r="A138">
        <f t="shared" si="2"/>
        <v>1882</v>
      </c>
      <c r="B138" s="56">
        <v>-5.3</v>
      </c>
    </row>
    <row r="139" spans="1:2" x14ac:dyDescent="0.25">
      <c r="A139">
        <f t="shared" si="2"/>
        <v>1884</v>
      </c>
      <c r="B139" s="56">
        <v>-5.6</v>
      </c>
    </row>
    <row r="140" spans="1:2" x14ac:dyDescent="0.25">
      <c r="A140">
        <f t="shared" si="2"/>
        <v>1886</v>
      </c>
      <c r="B140" s="56">
        <v>-5.7</v>
      </c>
    </row>
    <row r="141" spans="1:2" x14ac:dyDescent="0.25">
      <c r="A141">
        <f t="shared" si="2"/>
        <v>1888</v>
      </c>
      <c r="B141" s="56">
        <v>-5.9</v>
      </c>
    </row>
    <row r="142" spans="1:2" x14ac:dyDescent="0.25">
      <c r="A142">
        <f t="shared" si="2"/>
        <v>1890</v>
      </c>
      <c r="B142" s="56">
        <v>-6</v>
      </c>
    </row>
    <row r="143" spans="1:2" x14ac:dyDescent="0.25">
      <c r="A143">
        <f t="shared" si="2"/>
        <v>1892</v>
      </c>
      <c r="B143" s="56">
        <v>-6.3</v>
      </c>
    </row>
    <row r="144" spans="1:2" x14ac:dyDescent="0.25">
      <c r="A144">
        <f t="shared" si="2"/>
        <v>1894</v>
      </c>
      <c r="B144" s="56">
        <v>-6.5</v>
      </c>
    </row>
    <row r="145" spans="1:2" x14ac:dyDescent="0.25">
      <c r="A145">
        <f t="shared" si="2"/>
        <v>1896</v>
      </c>
      <c r="B145" s="56">
        <v>-6.2</v>
      </c>
    </row>
    <row r="146" spans="1:2" x14ac:dyDescent="0.25">
      <c r="A146">
        <f t="shared" si="2"/>
        <v>1898</v>
      </c>
      <c r="B146" s="56">
        <v>-4.7</v>
      </c>
    </row>
    <row r="147" spans="1:2" x14ac:dyDescent="0.25">
      <c r="A147">
        <f t="shared" si="2"/>
        <v>1900</v>
      </c>
      <c r="B147" s="56">
        <v>-2.8</v>
      </c>
    </row>
    <row r="148" spans="1:2" x14ac:dyDescent="0.25">
      <c r="A148">
        <f t="shared" si="2"/>
        <v>1902</v>
      </c>
      <c r="B148" s="56">
        <v>-0.1</v>
      </c>
    </row>
    <row r="149" spans="1:2" x14ac:dyDescent="0.25">
      <c r="A149">
        <f t="shared" si="2"/>
        <v>1904</v>
      </c>
      <c r="B149" s="56">
        <v>2.6</v>
      </c>
    </row>
    <row r="150" spans="1:2" x14ac:dyDescent="0.25">
      <c r="A150">
        <f t="shared" si="2"/>
        <v>1906</v>
      </c>
      <c r="B150" s="56">
        <v>5.3</v>
      </c>
    </row>
    <row r="151" spans="1:2" x14ac:dyDescent="0.25">
      <c r="A151">
        <f t="shared" si="2"/>
        <v>1908</v>
      </c>
      <c r="B151" s="56">
        <v>7.7</v>
      </c>
    </row>
    <row r="152" spans="1:2" x14ac:dyDescent="0.25">
      <c r="A152">
        <f t="shared" si="2"/>
        <v>1910</v>
      </c>
      <c r="B152" s="56">
        <v>10.4</v>
      </c>
    </row>
    <row r="153" spans="1:2" x14ac:dyDescent="0.25">
      <c r="A153">
        <f t="shared" si="2"/>
        <v>1912</v>
      </c>
      <c r="B153" s="56">
        <v>13.3</v>
      </c>
    </row>
    <row r="154" spans="1:2" x14ac:dyDescent="0.25">
      <c r="A154">
        <f t="shared" si="2"/>
        <v>1914</v>
      </c>
      <c r="B154" s="56">
        <v>16</v>
      </c>
    </row>
    <row r="155" spans="1:2" x14ac:dyDescent="0.25">
      <c r="A155">
        <f t="shared" si="2"/>
        <v>1916</v>
      </c>
      <c r="B155" s="56">
        <v>18.2</v>
      </c>
    </row>
    <row r="156" spans="1:2" x14ac:dyDescent="0.25">
      <c r="A156">
        <f t="shared" si="2"/>
        <v>1918</v>
      </c>
      <c r="B156" s="56">
        <v>20.2</v>
      </c>
    </row>
    <row r="157" spans="1:2" x14ac:dyDescent="0.25">
      <c r="A157">
        <f t="shared" si="2"/>
        <v>1920</v>
      </c>
      <c r="B157" s="56">
        <v>21.1</v>
      </c>
    </row>
    <row r="158" spans="1:2" x14ac:dyDescent="0.25">
      <c r="A158">
        <f t="shared" si="2"/>
        <v>1922</v>
      </c>
      <c r="B158" s="56">
        <v>22.4</v>
      </c>
    </row>
    <row r="159" spans="1:2" x14ac:dyDescent="0.25">
      <c r="A159">
        <f t="shared" si="2"/>
        <v>1924</v>
      </c>
      <c r="B159" s="56">
        <v>23.5</v>
      </c>
    </row>
    <row r="160" spans="1:2" x14ac:dyDescent="0.25">
      <c r="A160">
        <f t="shared" si="2"/>
        <v>1926</v>
      </c>
      <c r="B160" s="56">
        <v>23.8</v>
      </c>
    </row>
    <row r="161" spans="1:2" x14ac:dyDescent="0.25">
      <c r="A161">
        <f t="shared" si="2"/>
        <v>1928</v>
      </c>
      <c r="B161" s="56">
        <v>24.3</v>
      </c>
    </row>
    <row r="162" spans="1:2" x14ac:dyDescent="0.25">
      <c r="A162">
        <f t="shared" si="2"/>
        <v>1930</v>
      </c>
      <c r="B162" s="56">
        <v>24</v>
      </c>
    </row>
    <row r="163" spans="1:2" x14ac:dyDescent="0.25">
      <c r="A163">
        <f t="shared" si="2"/>
        <v>1932</v>
      </c>
      <c r="B163" s="56">
        <v>23.9</v>
      </c>
    </row>
    <row r="164" spans="1:2" x14ac:dyDescent="0.25">
      <c r="A164">
        <f t="shared" si="2"/>
        <v>1934</v>
      </c>
      <c r="B164" s="56">
        <v>23.9</v>
      </c>
    </row>
    <row r="165" spans="1:2" x14ac:dyDescent="0.25">
      <c r="A165">
        <f t="shared" si="2"/>
        <v>1936</v>
      </c>
      <c r="B165" s="56">
        <v>23.7</v>
      </c>
    </row>
    <row r="166" spans="1:2" x14ac:dyDescent="0.25">
      <c r="A166">
        <f t="shared" si="2"/>
        <v>1938</v>
      </c>
      <c r="B166" s="56">
        <v>24</v>
      </c>
    </row>
    <row r="168" spans="1:2" x14ac:dyDescent="0.25">
      <c r="A168">
        <f>A166+2</f>
        <v>1940</v>
      </c>
      <c r="B168" s="56">
        <v>24.3</v>
      </c>
    </row>
    <row r="169" spans="1:2" x14ac:dyDescent="0.25">
      <c r="A169">
        <f t="shared" si="2"/>
        <v>1942</v>
      </c>
      <c r="B169" s="56">
        <v>25.3</v>
      </c>
    </row>
    <row r="170" spans="1:2" x14ac:dyDescent="0.25">
      <c r="A170">
        <f t="shared" si="2"/>
        <v>1944</v>
      </c>
      <c r="B170" s="56">
        <v>26.2</v>
      </c>
    </row>
    <row r="171" spans="1:2" x14ac:dyDescent="0.25">
      <c r="A171">
        <f t="shared" si="2"/>
        <v>1946</v>
      </c>
      <c r="B171" s="56">
        <v>27.3</v>
      </c>
    </row>
    <row r="172" spans="1:2" x14ac:dyDescent="0.25">
      <c r="A172">
        <f t="shared" si="2"/>
        <v>1948</v>
      </c>
      <c r="B172" s="56">
        <v>28.2</v>
      </c>
    </row>
    <row r="173" spans="1:2" x14ac:dyDescent="0.25">
      <c r="A173">
        <f t="shared" si="2"/>
        <v>1950</v>
      </c>
      <c r="B173" s="56">
        <v>29.1</v>
      </c>
    </row>
    <row r="174" spans="1:2" x14ac:dyDescent="0.25">
      <c r="A174">
        <f t="shared" si="2"/>
        <v>1952</v>
      </c>
      <c r="B174" s="56">
        <v>30</v>
      </c>
    </row>
    <row r="175" spans="1:2" x14ac:dyDescent="0.25">
      <c r="A175">
        <f t="shared" si="2"/>
        <v>1954</v>
      </c>
      <c r="B175" s="56">
        <v>30.7</v>
      </c>
    </row>
    <row r="176" spans="1:2" x14ac:dyDescent="0.25">
      <c r="A176">
        <f t="shared" si="2"/>
        <v>1956</v>
      </c>
      <c r="B176" s="56">
        <v>31.4</v>
      </c>
    </row>
    <row r="177" spans="1:2" x14ac:dyDescent="0.25">
      <c r="A177">
        <f t="shared" si="2"/>
        <v>1958</v>
      </c>
      <c r="B177" s="56">
        <v>32.200000000000003</v>
      </c>
    </row>
    <row r="178" spans="1:2" x14ac:dyDescent="0.25">
      <c r="A178">
        <f t="shared" si="2"/>
        <v>1960</v>
      </c>
      <c r="B178" s="56">
        <v>33.1</v>
      </c>
    </row>
    <row r="179" spans="1:2" x14ac:dyDescent="0.25">
      <c r="A179">
        <f t="shared" si="2"/>
        <v>1962</v>
      </c>
      <c r="B179" s="56">
        <v>34</v>
      </c>
    </row>
    <row r="180" spans="1:2" x14ac:dyDescent="0.25">
      <c r="A180">
        <f t="shared" si="2"/>
        <v>1964</v>
      </c>
      <c r="B180" s="56">
        <v>35</v>
      </c>
    </row>
    <row r="181" spans="1:2" x14ac:dyDescent="0.25">
      <c r="A181">
        <f t="shared" si="2"/>
        <v>1966</v>
      </c>
      <c r="B181" s="56">
        <v>36.5</v>
      </c>
    </row>
    <row r="182" spans="1:2" x14ac:dyDescent="0.25">
      <c r="A182">
        <f t="shared" si="2"/>
        <v>1968</v>
      </c>
      <c r="B182" s="56">
        <v>38.299999999999997</v>
      </c>
    </row>
    <row r="183" spans="1:2" x14ac:dyDescent="0.25">
      <c r="A183">
        <f t="shared" si="2"/>
        <v>1970</v>
      </c>
      <c r="B183" s="56">
        <v>40.200000000000003</v>
      </c>
    </row>
    <row r="184" spans="1:2" x14ac:dyDescent="0.25">
      <c r="A184">
        <f t="shared" si="2"/>
        <v>1972</v>
      </c>
      <c r="B184" s="56">
        <v>42.2</v>
      </c>
    </row>
    <row r="185" spans="1:2" x14ac:dyDescent="0.25">
      <c r="A185">
        <f t="shared" si="2"/>
        <v>1974</v>
      </c>
      <c r="B185" s="56">
        <v>44.5</v>
      </c>
    </row>
    <row r="186" spans="1:2" x14ac:dyDescent="0.25">
      <c r="A186">
        <f t="shared" si="2"/>
        <v>1976</v>
      </c>
      <c r="B186" s="56">
        <v>46.5</v>
      </c>
    </row>
    <row r="187" spans="1:2" x14ac:dyDescent="0.25">
      <c r="A187">
        <f t="shared" si="2"/>
        <v>1978</v>
      </c>
      <c r="B187" s="56">
        <v>48.5</v>
      </c>
    </row>
    <row r="188" spans="1:2" x14ac:dyDescent="0.25">
      <c r="A188">
        <f t="shared" si="2"/>
        <v>1980</v>
      </c>
      <c r="B188" s="56">
        <v>50.5</v>
      </c>
    </row>
    <row r="189" spans="1:2" x14ac:dyDescent="0.25">
      <c r="A189">
        <f t="shared" si="2"/>
        <v>1982</v>
      </c>
      <c r="B189" s="56">
        <v>52.2</v>
      </c>
    </row>
    <row r="190" spans="1:2" x14ac:dyDescent="0.25">
      <c r="A190">
        <f t="shared" si="2"/>
        <v>1984</v>
      </c>
      <c r="B190" s="56">
        <v>53.8</v>
      </c>
    </row>
    <row r="191" spans="1:2" x14ac:dyDescent="0.25">
      <c r="A191">
        <f t="shared" si="2"/>
        <v>1986</v>
      </c>
      <c r="B191" s="56">
        <v>54.9</v>
      </c>
    </row>
    <row r="192" spans="1:2" x14ac:dyDescent="0.25">
      <c r="A192">
        <f t="shared" si="2"/>
        <v>1988</v>
      </c>
      <c r="B192" s="56">
        <v>55.8</v>
      </c>
    </row>
    <row r="193" spans="1:2" x14ac:dyDescent="0.25">
      <c r="A193">
        <f t="shared" si="2"/>
        <v>1990</v>
      </c>
      <c r="B193" s="56">
        <v>56.9</v>
      </c>
    </row>
    <row r="194" spans="1:2" x14ac:dyDescent="0.25">
      <c r="A194">
        <f t="shared" si="2"/>
        <v>1992</v>
      </c>
      <c r="B194" s="56">
        <v>58.3</v>
      </c>
    </row>
    <row r="195" spans="1:2" x14ac:dyDescent="0.25">
      <c r="A195">
        <f t="shared" si="2"/>
        <v>1994</v>
      </c>
      <c r="B195" s="56">
        <v>60</v>
      </c>
    </row>
    <row r="196" spans="1:2" x14ac:dyDescent="0.25">
      <c r="A196">
        <f t="shared" si="2"/>
        <v>1996</v>
      </c>
      <c r="B196" s="56">
        <v>61.6</v>
      </c>
    </row>
    <row r="197" spans="1:2" x14ac:dyDescent="0.25">
      <c r="A197">
        <f t="shared" si="2"/>
        <v>1998</v>
      </c>
      <c r="B197" s="56">
        <v>63</v>
      </c>
    </row>
    <row r="198" spans="1:2" x14ac:dyDescent="0.25">
      <c r="A198">
        <v>1977</v>
      </c>
      <c r="B198" s="56">
        <v>48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F02A-BAEA-4A3E-BF14-1712076E7299}">
  <dimension ref="A1:BM138"/>
  <sheetViews>
    <sheetView workbookViewId="0">
      <selection activeCell="BH25" sqref="BH25"/>
    </sheetView>
  </sheetViews>
  <sheetFormatPr defaultRowHeight="15" x14ac:dyDescent="0.25"/>
  <cols>
    <col min="1" max="5" width="8.5703125" style="8" customWidth="1"/>
    <col min="6" max="7" width="8.5703125" customWidth="1"/>
    <col min="8" max="8" width="2" customWidth="1"/>
    <col min="9" max="9" width="6.42578125" bestFit="1" customWidth="1"/>
    <col min="10" max="10" width="4.42578125" bestFit="1" customWidth="1"/>
    <col min="11" max="65" width="16.42578125" bestFit="1" customWidth="1"/>
  </cols>
  <sheetData>
    <row r="1" spans="1:65" ht="18.75" customHeight="1" x14ac:dyDescent="0.25">
      <c r="A1" s="210" t="s">
        <v>202</v>
      </c>
      <c r="B1" s="210"/>
      <c r="C1" s="210"/>
      <c r="D1" s="210"/>
      <c r="E1" s="210"/>
      <c r="F1" s="210"/>
      <c r="G1" s="210"/>
      <c r="H1" s="210"/>
      <c r="I1" s="210"/>
    </row>
    <row r="2" spans="1:65" x14ac:dyDescent="0.25">
      <c r="A2" s="65"/>
      <c r="B2" s="31"/>
      <c r="C2" s="31"/>
      <c r="D2" s="31"/>
      <c r="E2" s="31"/>
      <c r="F2" s="4"/>
      <c r="G2" s="4"/>
      <c r="H2" s="4"/>
      <c r="J2" s="17"/>
      <c r="K2" s="17" t="str">
        <f>Examples!E2</f>
        <v>27.a</v>
      </c>
      <c r="L2" s="17" t="str">
        <f>Examples!F2</f>
        <v>7.a</v>
      </c>
      <c r="M2" s="17" t="str">
        <f>Examples!G2</f>
        <v>7.b</v>
      </c>
      <c r="N2" s="17" t="str">
        <f>Examples!H2</f>
        <v>7.c.1/8</v>
      </c>
      <c r="O2" s="17" t="str">
        <f>Examples!I2</f>
        <v>7.c.2</v>
      </c>
      <c r="P2" s="17" t="str">
        <f>Examples!J2</f>
        <v>7.c.3</v>
      </c>
      <c r="Q2" s="17" t="str">
        <f>Examples!K2</f>
        <v>7.c.4</v>
      </c>
      <c r="R2" s="17" t="str">
        <f>Examples!L2</f>
        <v>7.c.5</v>
      </c>
      <c r="S2" s="17" t="str">
        <f>Examples!M2</f>
        <v>7.c.6</v>
      </c>
      <c r="T2" s="17" t="str">
        <f>Examples!N2</f>
        <v>7.c.7</v>
      </c>
      <c r="U2" s="17" t="str">
        <f>Examples!O2</f>
        <v>7.c.8</v>
      </c>
      <c r="V2" s="17" t="str">
        <f>Examples!P2</f>
        <v>7.c.9</v>
      </c>
      <c r="W2" s="17" t="str">
        <f>Examples!Q2</f>
        <v>7.c.10</v>
      </c>
      <c r="X2" s="17" t="str">
        <f>Examples!R2</f>
        <v>7.c.11</v>
      </c>
      <c r="Y2" s="17" t="str">
        <f>Examples!S2</f>
        <v>7.c.12</v>
      </c>
      <c r="Z2" s="17" t="str">
        <f>Examples!T2</f>
        <v>7.c.13</v>
      </c>
      <c r="AA2" s="17" t="str">
        <f>Examples!U2</f>
        <v>7.c.14</v>
      </c>
      <c r="AB2" s="17" t="str">
        <f>Examples!V2</f>
        <v>7.c.15</v>
      </c>
      <c r="AC2" s="17" t="str">
        <f>Examples!W2</f>
        <v>7.c.16</v>
      </c>
      <c r="AD2" s="17" t="str">
        <f>Examples!X2</f>
        <v>22.a</v>
      </c>
      <c r="AE2" s="17" t="str">
        <f>Examples!Y2</f>
        <v>47.a/48.a</v>
      </c>
      <c r="AF2" s="17" t="str">
        <f>Examples!Z2</f>
        <v>49.a</v>
      </c>
      <c r="AG2" s="17" t="str">
        <f>Examples!AA2</f>
        <v>49.b</v>
      </c>
      <c r="AH2" s="17" t="str">
        <f>Examples!AB2</f>
        <v>1/1/2000/8</v>
      </c>
      <c r="AI2" s="17" t="str">
        <f>Examples!AC2</f>
        <v>7.e/8</v>
      </c>
      <c r="AJ2" s="17" t="str">
        <f>Examples!AD2</f>
        <v>7.f</v>
      </c>
      <c r="AK2" s="17" t="str">
        <f>Examples!AE2</f>
        <v>7.g</v>
      </c>
      <c r="AL2" s="17" t="str">
        <f>Examples!AF2</f>
        <v>10.a</v>
      </c>
      <c r="AM2" s="17" t="str">
        <f>Examples!AG2</f>
        <v>32.a</v>
      </c>
      <c r="AN2" s="17" t="str">
        <f>Examples!AH2</f>
        <v>25.a</v>
      </c>
      <c r="AO2" s="17" t="str">
        <f>Examples!AI2</f>
        <v>8.a</v>
      </c>
      <c r="AP2" s="17" t="str">
        <f>Examples!AJ2</f>
        <v>8.b</v>
      </c>
      <c r="AQ2" s="17" t="str">
        <f>Examples!AK2</f>
        <v>8.c</v>
      </c>
      <c r="AR2" s="17" t="str">
        <f>Examples!AL2</f>
        <v>8.d</v>
      </c>
      <c r="AS2" s="17" t="str">
        <f>Examples!AM2</f>
        <v>9.a</v>
      </c>
      <c r="AT2" s="17" t="str">
        <f>Examples!AN2</f>
        <v>Muslim date 1-1-1</v>
      </c>
      <c r="AU2" s="17" t="str">
        <f>Examples!AO2</f>
        <v>9.b</v>
      </c>
      <c r="AV2" s="17" t="str">
        <f>Examples!AP2</f>
        <v>Gregorian Epoch</v>
      </c>
      <c r="AW2" s="17" t="str">
        <f>Examples!AQ2</f>
        <v>27.b.1</v>
      </c>
      <c r="AX2" s="17" t="str">
        <f>Examples!AR2</f>
        <v>new+8</v>
      </c>
      <c r="AY2" s="17" t="str">
        <f>Examples!AS2</f>
        <v>new+9</v>
      </c>
      <c r="AZ2" s="17" t="str">
        <f>Examples!AT2</f>
        <v>new+10</v>
      </c>
      <c r="BA2" s="17" t="str">
        <f>Examples!AU2</f>
        <v>new+11</v>
      </c>
      <c r="BB2" s="17" t="str">
        <f>Examples!AV2</f>
        <v>new+12</v>
      </c>
      <c r="BC2" s="17" t="str">
        <f>Examples!AW2</f>
        <v>new+13</v>
      </c>
      <c r="BD2" s="17" t="str">
        <f>Examples!AX2</f>
        <v>new+14 full</v>
      </c>
      <c r="BE2" s="17" t="str">
        <f>Examples!AY2</f>
        <v>new+15</v>
      </c>
      <c r="BF2" s="17" t="str">
        <f>Examples!AZ2</f>
        <v>new+16</v>
      </c>
      <c r="BG2" s="17" t="str">
        <f>Examples!BA2</f>
        <v>new+17</v>
      </c>
      <c r="BH2" s="17" t="str">
        <f>Examples!BB2</f>
        <v>new+18</v>
      </c>
      <c r="BI2" s="17" t="str">
        <f>Examples!BC2</f>
        <v>new+19</v>
      </c>
      <c r="BJ2" s="17" t="str">
        <f>Examples!BD2</f>
        <v>new+20</v>
      </c>
      <c r="BK2" s="17" t="str">
        <f>Examples!BE2</f>
        <v>new+21</v>
      </c>
      <c r="BL2" s="17" t="str">
        <f>Examples!BF2</f>
        <v>new+22 3rd</v>
      </c>
      <c r="BM2" s="17" t="str">
        <f>Examples!BG2</f>
        <v>z</v>
      </c>
    </row>
    <row r="3" spans="1:65" x14ac:dyDescent="0.25">
      <c r="A3" s="31"/>
      <c r="B3" s="65"/>
      <c r="C3" s="65"/>
      <c r="D3" s="65"/>
      <c r="E3" s="65"/>
      <c r="F3" s="65"/>
      <c r="G3" s="65"/>
      <c r="H3" s="65"/>
      <c r="I3" s="65" t="s">
        <v>203</v>
      </c>
      <c r="J3" s="111" t="s">
        <v>3</v>
      </c>
      <c r="K3" s="99">
        <f>Examples!E6</f>
        <v>2437665.5003935187</v>
      </c>
      <c r="L3" s="99">
        <f>Examples!F6</f>
        <v>2436116.3103680555</v>
      </c>
      <c r="M3" s="99">
        <f>Examples!G6</f>
        <v>1842713.0628732543</v>
      </c>
      <c r="N3" s="99">
        <f>Examples!H6</f>
        <v>2451545.0007523149</v>
      </c>
      <c r="O3" s="99">
        <f>Examples!I6</f>
        <v>2451179.5011687791</v>
      </c>
      <c r="P3" s="99">
        <f>Examples!J6</f>
        <v>2446822.5006406251</v>
      </c>
      <c r="Q3" s="99">
        <f>Examples!K6</f>
        <v>2446966.0006406251</v>
      </c>
      <c r="R3" s="99">
        <f>Examples!L6</f>
        <v>2447187.5006458336</v>
      </c>
      <c r="S3" s="99">
        <f>Examples!M6</f>
        <v>2447332.0006458336</v>
      </c>
      <c r="T3" s="99">
        <f>Examples!N6</f>
        <v>2415020.4999791668</v>
      </c>
      <c r="U3" s="99">
        <f>Examples!O6</f>
        <v>2305447.5011435184</v>
      </c>
      <c r="V3" s="99">
        <f>Examples!P6</f>
        <v>2305812.5011435184</v>
      </c>
      <c r="W3" s="99">
        <f>Examples!Q6</f>
        <v>2026871.8270571709</v>
      </c>
      <c r="X3" s="99">
        <f>Examples!R6</f>
        <v>1676496.6080969488</v>
      </c>
      <c r="Y3" s="99">
        <f>Examples!S6</f>
        <v>1676497.6079844504</v>
      </c>
      <c r="Z3" s="99">
        <f>Examples!T6</f>
        <v>1356001.2293055556</v>
      </c>
      <c r="AA3" s="99">
        <f>Examples!U6</f>
        <v>1355866.7293055556</v>
      </c>
      <c r="AB3" s="99">
        <f>Examples!V6</f>
        <v>1355671.6294694736</v>
      </c>
      <c r="AC3" s="99">
        <f>Examples!W6</f>
        <v>1.2411417629629633</v>
      </c>
      <c r="AD3" s="99">
        <f>Examples!X6</f>
        <v>2446895.5006406251</v>
      </c>
      <c r="AE3" s="99">
        <f>Examples!Y6</f>
        <v>2448724.5006747684</v>
      </c>
      <c r="AF3" s="99">
        <f>Examples!Z6</f>
        <v>2443189.5005555553</v>
      </c>
      <c r="AG3" s="99">
        <f>Examples!AA6</f>
        <v>2467615.5015168758</v>
      </c>
      <c r="AH3" s="99">
        <f>Examples!AB6</f>
        <v>2451544.5007523149</v>
      </c>
      <c r="AI3" s="99">
        <f>Examples!AC6</f>
        <v>2434923.5003553242</v>
      </c>
      <c r="AJ3" s="99">
        <f>Examples!AD6</f>
        <v>2443826.5005613426</v>
      </c>
      <c r="AK3" s="99">
        <f>Examples!AE6</f>
        <v>2447273.5006458336</v>
      </c>
      <c r="AL3" s="99">
        <f>Examples!AF6</f>
        <v>2443192.6517129629</v>
      </c>
      <c r="AM3" s="99">
        <f>Examples!AG6</f>
        <v>2448976.5006747684</v>
      </c>
      <c r="AN3" s="99">
        <f>Examples!AH6</f>
        <v>2448908.5006747684</v>
      </c>
      <c r="AO3" s="99">
        <f>Examples!AI6</f>
        <v>2448316.5006666668</v>
      </c>
      <c r="AP3" s="99">
        <f>Examples!AJ6</f>
        <v>2448713.5006747684</v>
      </c>
      <c r="AQ3" s="99">
        <f>Examples!AK6</f>
        <v>2449108.5006846064</v>
      </c>
      <c r="AR3" s="99">
        <f>Examples!AL6</f>
        <v>2385070.5000018948</v>
      </c>
      <c r="AS3" s="99">
        <f>Examples!AM6</f>
        <v>2448154.5006585647</v>
      </c>
      <c r="AT3" s="99">
        <f>Examples!AN6</f>
        <v>1948439.5405163949</v>
      </c>
      <c r="AU3" s="99">
        <f>Examples!AO6</f>
        <v>2451640.5007523149</v>
      </c>
      <c r="AV3" s="99">
        <f>Examples!AP6</f>
        <v>1721425.5945937792</v>
      </c>
      <c r="AW3" s="99">
        <f>Examples!AQ6</f>
        <v>2437836.3862835187</v>
      </c>
      <c r="AX3" s="99">
        <f>Examples!AR6</f>
        <v>2437838.3928417601</v>
      </c>
      <c r="AY3" s="99">
        <f>Examples!AS6</f>
        <v>2437839.3928417601</v>
      </c>
      <c r="AZ3" s="99">
        <f>Examples!AT6</f>
        <v>2437840.3928417601</v>
      </c>
      <c r="BA3" s="99">
        <f>Examples!AU6</f>
        <v>2437816.5003935187</v>
      </c>
      <c r="BB3" s="99">
        <f>Examples!AV6</f>
        <v>2437817.5003935187</v>
      </c>
      <c r="BC3" s="99">
        <f>Examples!AW6</f>
        <v>2437818.5003935187</v>
      </c>
      <c r="BD3" s="99">
        <f>Examples!AX6</f>
        <v>2437819.5003935187</v>
      </c>
      <c r="BE3" s="99">
        <f>Examples!AY6</f>
        <v>2437820.5003935187</v>
      </c>
      <c r="BF3" s="99">
        <f>Examples!AZ6</f>
        <v>2437821.5003935187</v>
      </c>
      <c r="BG3" s="99">
        <f>Examples!BA6</f>
        <v>2437822.5003935187</v>
      </c>
      <c r="BH3" s="99">
        <f>Examples!BB6</f>
        <v>2437823.5003935187</v>
      </c>
      <c r="BI3" s="99">
        <f>Examples!BC6</f>
        <v>2437824.5003935187</v>
      </c>
      <c r="BJ3" s="99">
        <f>Examples!BD6</f>
        <v>2437825.5003935187</v>
      </c>
      <c r="BK3" s="99">
        <f>Examples!BE6</f>
        <v>2437826.5003935187</v>
      </c>
      <c r="BL3" s="99">
        <f>Examples!BF6</f>
        <v>2437827.5003935187</v>
      </c>
      <c r="BM3" s="99">
        <f>Examples!BG6</f>
        <v>2443192.5005555553</v>
      </c>
    </row>
    <row r="4" spans="1:65" x14ac:dyDescent="0.25">
      <c r="A4" s="31"/>
      <c r="B4" s="31"/>
      <c r="C4" s="31" t="s">
        <v>9</v>
      </c>
      <c r="D4" s="31"/>
      <c r="E4" s="31"/>
      <c r="F4" s="31"/>
      <c r="G4" s="31"/>
      <c r="H4" s="31"/>
      <c r="I4" s="8"/>
      <c r="J4" s="111" t="s">
        <v>2</v>
      </c>
      <c r="K4" s="100">
        <f>'22Nutation'!E6</f>
        <v>-0.38</v>
      </c>
      <c r="L4" s="100">
        <f>'22Nutation'!F6</f>
        <v>-0.42241451060917029</v>
      </c>
      <c r="M4" s="100">
        <f>'22Nutation'!G6</f>
        <v>-16.668911704312116</v>
      </c>
      <c r="N4" s="100">
        <f>'22Nutation'!H6</f>
        <v>0</v>
      </c>
      <c r="O4" s="100">
        <f>'22Nutation'!I6</f>
        <v>-1.0006844626967831E-2</v>
      </c>
      <c r="P4" s="100">
        <f>'22Nutation'!J6</f>
        <v>-0.12929500342231348</v>
      </c>
      <c r="Q4" s="100">
        <f>'22Nutation'!K6</f>
        <v>-0.12536618754277892</v>
      </c>
      <c r="R4" s="100">
        <f>'22Nutation'!L6</f>
        <v>-0.11930184804928132</v>
      </c>
      <c r="S4" s="100">
        <f>'22Nutation'!M6</f>
        <v>-0.11534565366187542</v>
      </c>
      <c r="T4" s="100">
        <f>'22Nutation'!N6</f>
        <v>-0.99998631042918518</v>
      </c>
      <c r="U4" s="100">
        <f>'22Nutation'!O6</f>
        <v>-3.9999315537303217</v>
      </c>
      <c r="V4" s="100">
        <f>'22Nutation'!P6</f>
        <v>-3.9899383983572894</v>
      </c>
      <c r="W4" s="100">
        <f>'22Nutation'!Q6</f>
        <v>-11.626918548939081</v>
      </c>
      <c r="X4" s="100">
        <f>'22Nutation'!R6</f>
        <v>-21.219671457905545</v>
      </c>
      <c r="Y4" s="100">
        <f>'22Nutation'!S6</f>
        <v>-21.219644079397671</v>
      </c>
      <c r="Z4" s="100">
        <f>'22Nutation'!T6</f>
        <v>-29.994360027378509</v>
      </c>
      <c r="AA4" s="100">
        <f>'22Nutation'!U6</f>
        <v>-29.9980424366872</v>
      </c>
      <c r="AB4" s="100">
        <f>'22Nutation'!V6</f>
        <v>-30.003383983572899</v>
      </c>
      <c r="AC4" s="100">
        <f>'22Nutation'!W6</f>
        <v>-67.119644079397673</v>
      </c>
      <c r="AD4" s="100">
        <f>'22Nutation'!X6</f>
        <v>-0.12729637234770705</v>
      </c>
      <c r="AE4" s="100">
        <f>'22Nutation'!Y6</f>
        <v>-7.7221081451060922E-2</v>
      </c>
      <c r="AF4" s="100">
        <f>'22Nutation'!Z6</f>
        <v>-0.22876112251882272</v>
      </c>
      <c r="AG4" s="100">
        <f>'22Nutation'!AA6</f>
        <v>0.43998631074606431</v>
      </c>
      <c r="AH4" s="100">
        <f>'22Nutation'!AB6</f>
        <v>-1.3689253935660506E-5</v>
      </c>
      <c r="AI4" s="100">
        <f>'22Nutation'!AC6</f>
        <v>-0.45507186858316223</v>
      </c>
      <c r="AJ4" s="100">
        <f>'22Nutation'!AD6</f>
        <v>-0.21132101300479125</v>
      </c>
      <c r="AK4" s="100">
        <f>'22Nutation'!AE6</f>
        <v>-0.1169472963723477</v>
      </c>
      <c r="AL4" s="100">
        <f>'22Nutation'!AF6</f>
        <v>-0.2286748485309362</v>
      </c>
      <c r="AM4" s="100">
        <f>'22Nutation'!AG6</f>
        <v>-7.0321697467488023E-2</v>
      </c>
      <c r="AN4" s="100">
        <f>'22Nutation'!AH6</f>
        <v>-7.2183436002737855E-2</v>
      </c>
      <c r="AO4" s="100">
        <f>'22Nutation'!AI6</f>
        <v>-8.8391512662559887E-2</v>
      </c>
      <c r="AP4" s="100">
        <f>'22Nutation'!AJ6</f>
        <v>-7.7522245037645446E-2</v>
      </c>
      <c r="AQ4" s="100">
        <f>'22Nutation'!AK6</f>
        <v>-6.670773442847365E-2</v>
      </c>
      <c r="AR4" s="100">
        <f>'22Nutation'!AL6</f>
        <v>-1.8199726214921286</v>
      </c>
      <c r="AS4" s="100">
        <f>'22Nutation'!AM6</f>
        <v>-9.2826830937713892E-2</v>
      </c>
      <c r="AT4" s="100">
        <f>'22Nutation'!AN6</f>
        <v>-13.774277891854894</v>
      </c>
      <c r="AU4" s="100">
        <f>'22Nutation'!AO6</f>
        <v>2.6146475017111569E-3</v>
      </c>
      <c r="AV4" s="100">
        <f>'22Nutation'!AP6</f>
        <v>-19.989582477754961</v>
      </c>
      <c r="AW4" s="100">
        <f>'22Nutation'!AQ6</f>
        <v>-0.37532139931553637</v>
      </c>
      <c r="AX4" s="100">
        <f>'22Nutation'!AR6</f>
        <v>-0.37526646274493203</v>
      </c>
      <c r="AY4" s="100">
        <f>'22Nutation'!AS6</f>
        <v>-0.3752390842370607</v>
      </c>
      <c r="AZ4" s="100">
        <f>'22Nutation'!AT6</f>
        <v>-0.37521170572918944</v>
      </c>
      <c r="BA4" s="100">
        <f>'22Nutation'!AU6</f>
        <v>-0.37586584531143052</v>
      </c>
      <c r="BB4" s="100">
        <f>'22Nutation'!AV6</f>
        <v>-0.3758384668035592</v>
      </c>
      <c r="BC4" s="100">
        <f>'22Nutation'!AW6</f>
        <v>-0.37581108829568788</v>
      </c>
      <c r="BD4" s="100">
        <f>'22Nutation'!AX6</f>
        <v>-0.37578370978781656</v>
      </c>
      <c r="BE4" s="100">
        <f>'22Nutation'!AY6</f>
        <v>-0.37575633127994523</v>
      </c>
      <c r="BF4" s="100">
        <f>'22Nutation'!AZ6</f>
        <v>-0.37572895277207391</v>
      </c>
      <c r="BG4" s="100">
        <f>'22Nutation'!BA6</f>
        <v>-0.37570157426420259</v>
      </c>
      <c r="BH4" s="100">
        <f>'22Nutation'!BB6</f>
        <v>-0.37567419575633126</v>
      </c>
      <c r="BI4" s="100">
        <f>'22Nutation'!BC6</f>
        <v>-0.37564681724845994</v>
      </c>
      <c r="BJ4" s="100">
        <f>'22Nutation'!BD6</f>
        <v>-0.37561943874058862</v>
      </c>
      <c r="BK4" s="100">
        <f>'22Nutation'!BE6</f>
        <v>-0.3755920602327173</v>
      </c>
      <c r="BL4" s="100">
        <f>'22Nutation'!BF6</f>
        <v>-0.37556468172484597</v>
      </c>
      <c r="BM4" s="100">
        <f>'22Nutation'!BG6</f>
        <v>-0.22867898699520875</v>
      </c>
    </row>
    <row r="5" spans="1:65" x14ac:dyDescent="0.25">
      <c r="A5" s="31"/>
      <c r="B5" s="31"/>
      <c r="C5" s="104">
        <f>PI()/180</f>
        <v>1.7453292519943295E-2</v>
      </c>
      <c r="D5" s="104"/>
      <c r="E5" s="104"/>
      <c r="F5" s="104"/>
      <c r="G5" s="104"/>
      <c r="H5" s="104"/>
      <c r="I5" s="64"/>
      <c r="J5" s="111" t="s">
        <v>34</v>
      </c>
      <c r="K5" s="101">
        <f>'22Nutation'!E8</f>
        <v>-168903.65227910009</v>
      </c>
      <c r="L5" s="101">
        <f>'22Nutation'!F8</f>
        <v>-187789.43896813926</v>
      </c>
      <c r="M5" s="101">
        <f>'22Nutation'!G8</f>
        <v>-7421820.8720436916</v>
      </c>
      <c r="N5" s="101">
        <f>'22Nutation'!H8</f>
        <v>297.85036000000002</v>
      </c>
      <c r="O5" s="101">
        <f>'22Nutation'!I8</f>
        <v>-4157.868442270812</v>
      </c>
      <c r="P5" s="101">
        <f>'22Nutation'!J8</f>
        <v>-57272.962374661714</v>
      </c>
      <c r="Q5" s="101">
        <f>'22Nutation'!K8</f>
        <v>-55523.589874528399</v>
      </c>
      <c r="R5" s="101">
        <f>'22Nutation'!L8</f>
        <v>-52823.338942383016</v>
      </c>
      <c r="S5" s="101">
        <f>'22Nutation'!M8</f>
        <v>-51061.775693271557</v>
      </c>
      <c r="T5" s="101">
        <f>'22Nutation'!N8</f>
        <v>-444963.16752377106</v>
      </c>
      <c r="U5" s="101">
        <f>'22Nutation'!O8</f>
        <v>-1780740.1496511206</v>
      </c>
      <c r="V5" s="101">
        <f>'22Nutation'!P8</f>
        <v>-1776290.5260682369</v>
      </c>
      <c r="W5" s="101">
        <f>'22Nutation'!Q8</f>
        <v>-5176786.8544064471</v>
      </c>
      <c r="X5" s="101">
        <f>'22Nutation'!R8</f>
        <v>-9448124.8785989396</v>
      </c>
      <c r="Y5" s="101">
        <f>'22Nutation'!S8</f>
        <v>-9448112.6878474038</v>
      </c>
      <c r="Z5" s="101">
        <f>'22Nutation'!T8</f>
        <v>-13355206.064273711</v>
      </c>
      <c r="AA5" s="101">
        <f>'22Nutation'!U8</f>
        <v>-13356845.720505217</v>
      </c>
      <c r="AB5" s="101">
        <f>'22Nutation'!V8</f>
        <v>-13359224.136347469</v>
      </c>
      <c r="AC5" s="101">
        <f>'22Nutation'!W8</f>
        <v>-29885882.411875948</v>
      </c>
      <c r="AD5" s="101">
        <f>'22Nutation'!X8</f>
        <v>-56383.037688175355</v>
      </c>
      <c r="AE5" s="101">
        <f>'22Nutation'!Y8</f>
        <v>-34086.157534492697</v>
      </c>
      <c r="AF5" s="101">
        <f>'22Nutation'!Z8</f>
        <v>-101561.95398311502</v>
      </c>
      <c r="AG5" s="101">
        <f>'22Nutation'!AA8</f>
        <v>196209.28366652524</v>
      </c>
      <c r="AH5" s="101">
        <f>'22Nutation'!AB8</f>
        <v>291.7549854417519</v>
      </c>
      <c r="AI5" s="101">
        <f>'22Nutation'!AC8</f>
        <v>-202330.68647674064</v>
      </c>
      <c r="AJ5" s="101">
        <f>'22Nutation'!AD8</f>
        <v>-93796.446781202336</v>
      </c>
      <c r="AK5" s="101">
        <f>'22Nutation'!AE8</f>
        <v>-51774.934517299072</v>
      </c>
      <c r="AL5" s="101">
        <f>'22Nutation'!AF8</f>
        <v>-101523.53901365731</v>
      </c>
      <c r="AM5" s="101">
        <f>'22Nutation'!AG8</f>
        <v>-31014.088755186647</v>
      </c>
      <c r="AN5" s="101">
        <f>'22Nutation'!AH8</f>
        <v>-31843.05969561635</v>
      </c>
      <c r="AO5" s="101">
        <f>'22Nutation'!AI8</f>
        <v>-39059.983177565293</v>
      </c>
      <c r="AP5" s="101">
        <f>'22Nutation'!AJ8</f>
        <v>-34220.255774863377</v>
      </c>
      <c r="AQ5" s="101">
        <f>'22Nutation'!AK8</f>
        <v>-29404.909870861018</v>
      </c>
      <c r="AR5" s="101">
        <f>'22Nutation'!AL8</f>
        <v>-810076.10815670469</v>
      </c>
      <c r="AS5" s="101">
        <f>'22Nutation'!AM8</f>
        <v>-41034.884535976707</v>
      </c>
      <c r="AT5" s="101">
        <f>'22Nutation'!AN8</f>
        <v>-6132935.4562445609</v>
      </c>
      <c r="AU5" s="101">
        <f>'22Nutation'!AO8</f>
        <v>1462.0669006122389</v>
      </c>
      <c r="AV5" s="101">
        <f>'22Nutation'!AP8</f>
        <v>-8900406.606239941</v>
      </c>
      <c r="AW5" s="101">
        <f>'22Nutation'!AQ8</f>
        <v>-166820.42525978558</v>
      </c>
      <c r="AX5" s="101">
        <f>'22Nutation'!AR8</f>
        <v>-166795.96381159889</v>
      </c>
      <c r="AY5" s="101">
        <f>'22Nutation'!AS8</f>
        <v>-166783.77306244298</v>
      </c>
      <c r="AZ5" s="101">
        <f>'22Nutation'!AT8</f>
        <v>-166771.58231328713</v>
      </c>
      <c r="BA5" s="101">
        <f>'22Nutation'!AU8</f>
        <v>-167062.84915651826</v>
      </c>
      <c r="BB5" s="101">
        <f>'22Nutation'!AV8</f>
        <v>-167050.65840736232</v>
      </c>
      <c r="BC5" s="101">
        <f>'22Nutation'!AW8</f>
        <v>-167038.46765820638</v>
      </c>
      <c r="BD5" s="101">
        <f>'22Nutation'!AX8</f>
        <v>-167026.27690905042</v>
      </c>
      <c r="BE5" s="101">
        <f>'22Nutation'!AY8</f>
        <v>-167014.08615989448</v>
      </c>
      <c r="BF5" s="101">
        <f>'22Nutation'!AZ8</f>
        <v>-167001.89541073857</v>
      </c>
      <c r="BG5" s="101">
        <f>'22Nutation'!BA8</f>
        <v>-166989.70466158263</v>
      </c>
      <c r="BH5" s="101">
        <f>'22Nutation'!BB8</f>
        <v>-166977.51391242669</v>
      </c>
      <c r="BI5" s="101">
        <f>'22Nutation'!BC8</f>
        <v>-166965.32316327075</v>
      </c>
      <c r="BJ5" s="101">
        <f>'22Nutation'!BD8</f>
        <v>-166953.13241411481</v>
      </c>
      <c r="BK5" s="101">
        <f>'22Nutation'!BE8</f>
        <v>-166940.94166495887</v>
      </c>
      <c r="BL5" s="101">
        <f>'22Nutation'!BF8</f>
        <v>-166928.75091580296</v>
      </c>
      <c r="BM5" s="101">
        <f>'22Nutation'!BG8</f>
        <v>-101525.38173569353</v>
      </c>
    </row>
    <row r="6" spans="1:65" x14ac:dyDescent="0.25">
      <c r="A6" s="65"/>
      <c r="B6" s="31"/>
      <c r="C6" s="31" t="s">
        <v>73</v>
      </c>
      <c r="D6" s="31"/>
      <c r="E6" s="31"/>
      <c r="F6" s="32"/>
      <c r="G6" s="32"/>
      <c r="H6" s="32"/>
      <c r="I6" s="6"/>
      <c r="J6" s="111" t="s">
        <v>5</v>
      </c>
      <c r="K6" s="101">
        <f>'22Nutation'!E10</f>
        <v>-13322.111432164415</v>
      </c>
      <c r="L6" s="101">
        <f>'22Nutation'!F10</f>
        <v>-14848.993540117715</v>
      </c>
      <c r="M6" s="101">
        <f>'22Nutation'!G10</f>
        <v>-599707.49293798581</v>
      </c>
      <c r="N6" s="101">
        <f>'22Nutation'!H10</f>
        <v>357.52771999999999</v>
      </c>
      <c r="O6" s="101">
        <f>'22Nutation'!I10</f>
        <v>-2.7091834868221074</v>
      </c>
      <c r="P6" s="101">
        <f>'22Nutation'!J10</f>
        <v>-4296.9696195828974</v>
      </c>
      <c r="Q6" s="101">
        <f>'22Nutation'!K10</f>
        <v>-4155.5359787991956</v>
      </c>
      <c r="R6" s="101">
        <f>'22Nutation'!L10</f>
        <v>-3937.2255158569878</v>
      </c>
      <c r="S6" s="101">
        <f>'22Nutation'!M10</f>
        <v>-3794.8062748016741</v>
      </c>
      <c r="T6" s="101">
        <f>'22Nutation'!N10</f>
        <v>-35641.029965413523</v>
      </c>
      <c r="U6" s="101">
        <f>'22Nutation'!O10</f>
        <v>-143636.21199068212</v>
      </c>
      <c r="V6" s="101">
        <f>'22Nutation'!P10</f>
        <v>-143276.46787614873</v>
      </c>
      <c r="W6" s="101">
        <f>'22Nutation'!Q10</f>
        <v>-418200.51485323854</v>
      </c>
      <c r="X6" s="101">
        <f>'22Nutation'!R10</f>
        <v>-763530.53362147824</v>
      </c>
      <c r="Y6" s="101">
        <f>'22Nutation'!S10</f>
        <v>-763529.54802113213</v>
      </c>
      <c r="Z6" s="101">
        <f>'22Nutation'!T10</f>
        <v>-1079411.003088193</v>
      </c>
      <c r="AA6" s="101">
        <f>'22Nutation'!U10</f>
        <v>-1079543.5663285484</v>
      </c>
      <c r="AB6" s="101">
        <f>'22Nutation'!V10</f>
        <v>-1079735.8569470805</v>
      </c>
      <c r="AC6" s="101">
        <f>'22Nutation'!W10</f>
        <v>-2415885.6325323409</v>
      </c>
      <c r="AD6" s="101">
        <f>'22Nutation'!X10</f>
        <v>-4225.020798835174</v>
      </c>
      <c r="AE6" s="101">
        <f>'22Nutation'!Y10</f>
        <v>-2422.3578794203322</v>
      </c>
      <c r="AF6" s="101">
        <f>'22Nutation'!Z10</f>
        <v>-7877.6554537388647</v>
      </c>
      <c r="AG6" s="101">
        <f>'22Nutation'!AA10</f>
        <v>16196.617038142384</v>
      </c>
      <c r="AH6" s="101">
        <f>'22Nutation'!AB10</f>
        <v>357.03491985845307</v>
      </c>
      <c r="AI6" s="101">
        <f>'22Nutation'!AC10</f>
        <v>-16024.627418325577</v>
      </c>
      <c r="AJ6" s="101">
        <f>'22Nutation'!AD10</f>
        <v>-7249.8280721862666</v>
      </c>
      <c r="AK6" s="101">
        <f>'22Nutation'!AE10</f>
        <v>-3852.4638914220827</v>
      </c>
      <c r="AL6" s="101">
        <f>'22Nutation'!AF10</f>
        <v>-7874.5496720996243</v>
      </c>
      <c r="AM6" s="101">
        <f>'22Nutation'!AG10</f>
        <v>-2173.9866079178987</v>
      </c>
      <c r="AN6" s="101">
        <f>'22Nutation'!AH10</f>
        <v>-2241.0074272107095</v>
      </c>
      <c r="AO6" s="101">
        <f>'22Nutation'!AI10</f>
        <v>-2824.4827952183723</v>
      </c>
      <c r="AP6" s="101">
        <f>'22Nutation'!AJ10</f>
        <v>-2433.1994825418151</v>
      </c>
      <c r="AQ6" s="101">
        <f>'22Nutation'!AK10</f>
        <v>-2043.8873704703071</v>
      </c>
      <c r="AR6" s="101">
        <f>'22Nutation'!AL10</f>
        <v>-65159.758809384337</v>
      </c>
      <c r="AS6" s="101">
        <f>'22Nutation'!AM10</f>
        <v>-2984.1500412080422</v>
      </c>
      <c r="AT6" s="101">
        <f>'22Nutation'!AN10</f>
        <v>-495503.41720852355</v>
      </c>
      <c r="AU6" s="101">
        <f>'22Nutation'!AO10</f>
        <v>451.65254703435926</v>
      </c>
      <c r="AV6" s="101">
        <f>'22Nutation'!AP10</f>
        <v>-719248.49560048466</v>
      </c>
      <c r="AW6" s="101">
        <f>'22Nutation'!AQ10</f>
        <v>-13153.686250043847</v>
      </c>
      <c r="AX6" s="101">
        <f>'22Nutation'!AR10</f>
        <v>-13151.708585666622</v>
      </c>
      <c r="AY6" s="101">
        <f>'22Nutation'!AS10</f>
        <v>-13150.722985380273</v>
      </c>
      <c r="AZ6" s="101">
        <f>'22Nutation'!AT10</f>
        <v>-13149.737385093924</v>
      </c>
      <c r="BA6" s="101">
        <f>'22Nutation'!AU10</f>
        <v>-13173.285788922241</v>
      </c>
      <c r="BB6" s="101">
        <f>'22Nutation'!AV10</f>
        <v>-13172.300188635891</v>
      </c>
      <c r="BC6" s="101">
        <f>'22Nutation'!AW10</f>
        <v>-13171.314588349534</v>
      </c>
      <c r="BD6" s="101">
        <f>'22Nutation'!AX10</f>
        <v>-13170.328988063182</v>
      </c>
      <c r="BE6" s="101">
        <f>'22Nutation'!AY10</f>
        <v>-13169.343387776826</v>
      </c>
      <c r="BF6" s="101">
        <f>'22Nutation'!AZ10</f>
        <v>-13168.357787490475</v>
      </c>
      <c r="BG6" s="101">
        <f>'22Nutation'!BA10</f>
        <v>-13167.372187204121</v>
      </c>
      <c r="BH6" s="101">
        <f>'22Nutation'!BB10</f>
        <v>-13166.386586917768</v>
      </c>
      <c r="BI6" s="101">
        <f>'22Nutation'!BC10</f>
        <v>-13165.400986631415</v>
      </c>
      <c r="BJ6" s="101">
        <f>'22Nutation'!BD10</f>
        <v>-13164.415386345065</v>
      </c>
      <c r="BK6" s="101">
        <f>'22Nutation'!BE10</f>
        <v>-13163.429786058712</v>
      </c>
      <c r="BL6" s="101">
        <f>'22Nutation'!BF10</f>
        <v>-13162.44418577236</v>
      </c>
      <c r="BM6" s="101">
        <f>'22Nutation'!BG10</f>
        <v>-7874.6986528836042</v>
      </c>
    </row>
    <row r="7" spans="1:65" x14ac:dyDescent="0.25">
      <c r="A7" s="65"/>
      <c r="B7" s="31"/>
      <c r="C7" s="31"/>
      <c r="D7" s="31"/>
      <c r="E7" s="31"/>
      <c r="F7" s="32"/>
      <c r="G7" s="32"/>
      <c r="H7" s="32"/>
      <c r="I7" s="6"/>
      <c r="J7" s="111" t="s">
        <v>6</v>
      </c>
      <c r="K7" s="101">
        <f>'22Nutation'!E12</f>
        <v>-181200.60537633981</v>
      </c>
      <c r="L7" s="101">
        <f>'22Nutation'!F12</f>
        <v>-201440.76150464013</v>
      </c>
      <c r="M7" s="101">
        <f>'22Nutation'!G12</f>
        <v>-7954248.4888730133</v>
      </c>
      <c r="N7" s="101">
        <f>'22Nutation'!H12</f>
        <v>134.96297999999999</v>
      </c>
      <c r="O7" s="101">
        <f>'22Nutation'!I12</f>
        <v>-4640.2919413459176</v>
      </c>
      <c r="P7" s="101">
        <f>'22Nutation'!J12</f>
        <v>-61564.466067994137</v>
      </c>
      <c r="Q7" s="101">
        <f>'22Nutation'!K12</f>
        <v>-59689.639588763268</v>
      </c>
      <c r="R7" s="101">
        <f>'22Nutation'!L12</f>
        <v>-56795.74366384888</v>
      </c>
      <c r="S7" s="101">
        <f>'22Nutation'!M12</f>
        <v>-54907.852191043268</v>
      </c>
      <c r="T7" s="101">
        <f>'22Nutation'!N12</f>
        <v>-477057.36309112713</v>
      </c>
      <c r="U7" s="101">
        <f>'22Nutation'!O12</f>
        <v>-1908627.7061169134</v>
      </c>
      <c r="V7" s="101">
        <f>'22Nutation'!P12</f>
        <v>-1903858.9843770836</v>
      </c>
      <c r="W7" s="101">
        <f>'22Nutation'!Q12</f>
        <v>-5548216.2521123942</v>
      </c>
      <c r="X7" s="101">
        <f>'22Nutation'!R12</f>
        <v>-10125864.477024093</v>
      </c>
      <c r="Y7" s="101">
        <f>'22Nutation'!S12</f>
        <v>-10125851.412040593</v>
      </c>
      <c r="Z7" s="101">
        <f>'22Nutation'!T12</f>
        <v>-14313132.325605042</v>
      </c>
      <c r="AA7" s="101">
        <f>'22Nutation'!U12</f>
        <v>-14314889.565411801</v>
      </c>
      <c r="AB7" s="101">
        <f>'22Nutation'!V12</f>
        <v>-14317438.543004759</v>
      </c>
      <c r="AC7" s="101">
        <f>'22Nutation'!W12</f>
        <v>-32029249.366167314</v>
      </c>
      <c r="AD7" s="101">
        <f>'22Nutation'!X12</f>
        <v>-60610.721587303946</v>
      </c>
      <c r="AE7" s="101">
        <f>'22Nutation'!Y12</f>
        <v>-36714.849575840934</v>
      </c>
      <c r="AF7" s="101">
        <f>'22Nutation'!Z12</f>
        <v>-109029.58513575129</v>
      </c>
      <c r="AG7" s="101">
        <f>'22Nutation'!AA12</f>
        <v>210095.93382383377</v>
      </c>
      <c r="AH7" s="101">
        <f>'22Nutation'!AB12</f>
        <v>128.43048352638081</v>
      </c>
      <c r="AI7" s="101">
        <f>'22Nutation'!AC12</f>
        <v>-217024.8154931452</v>
      </c>
      <c r="AJ7" s="101">
        <f>'22Nutation'!AD12</f>
        <v>-100707.18469506505</v>
      </c>
      <c r="AK7" s="101">
        <f>'22Nutation'!AE12</f>
        <v>-55672.154275222252</v>
      </c>
      <c r="AL7" s="101">
        <f>'22Nutation'!AF12</f>
        <v>-108988.41528678894</v>
      </c>
      <c r="AM7" s="101">
        <f>'22Nutation'!AG12</f>
        <v>-33422.471361987395</v>
      </c>
      <c r="AN7" s="101">
        <f>'22Nutation'!AH12</f>
        <v>-34310.890880092891</v>
      </c>
      <c r="AO7" s="101">
        <f>'22Nutation'!AI12</f>
        <v>-42045.366682230087</v>
      </c>
      <c r="AP7" s="101">
        <f>'22Nutation'!AJ12</f>
        <v>-36858.564497855368</v>
      </c>
      <c r="AQ7" s="101">
        <f>'22Nutation'!AK12</f>
        <v>-31697.892297257615</v>
      </c>
      <c r="AR7" s="101">
        <f>'22Nutation'!AL12</f>
        <v>-868353.88199084392</v>
      </c>
      <c r="AS7" s="101">
        <f>'22Nutation'!AM12</f>
        <v>-44161.895532694703</v>
      </c>
      <c r="AT7" s="101">
        <f>'22Nutation'!AN12</f>
        <v>-6572933.2425728608</v>
      </c>
      <c r="AU7" s="101">
        <f>'22Nutation'!AO12</f>
        <v>1382.6698065210319</v>
      </c>
      <c r="AV7" s="101">
        <f>'22Nutation'!AP12</f>
        <v>-9538867.8219068572</v>
      </c>
      <c r="AW7" s="101">
        <f>'22Nutation'!AQ12</f>
        <v>-178967.98245940523</v>
      </c>
      <c r="AX7" s="101">
        <f>'22Nutation'!AR12</f>
        <v>-178941.76679049234</v>
      </c>
      <c r="AY7" s="101">
        <f>'22Nutation'!AS12</f>
        <v>-178928.7017977236</v>
      </c>
      <c r="AZ7" s="101">
        <f>'22Nutation'!AT12</f>
        <v>-178915.63680495488</v>
      </c>
      <c r="BA7" s="101">
        <f>'22Nutation'!AU12</f>
        <v>-179227.7914684524</v>
      </c>
      <c r="BB7" s="101">
        <f>'22Nutation'!AV12</f>
        <v>-179214.72647568394</v>
      </c>
      <c r="BC7" s="101">
        <f>'22Nutation'!AW12</f>
        <v>-179201.66148291549</v>
      </c>
      <c r="BD7" s="101">
        <f>'22Nutation'!AX12</f>
        <v>-179188.596490147</v>
      </c>
      <c r="BE7" s="101">
        <f>'22Nutation'!AY12</f>
        <v>-179175.53149737851</v>
      </c>
      <c r="BF7" s="101">
        <f>'22Nutation'!AZ12</f>
        <v>-179162.46650460997</v>
      </c>
      <c r="BG7" s="101">
        <f>'22Nutation'!BA12</f>
        <v>-179149.40151184145</v>
      </c>
      <c r="BH7" s="101">
        <f>'22Nutation'!BB12</f>
        <v>-179136.33651907294</v>
      </c>
      <c r="BI7" s="101">
        <f>'22Nutation'!BC12</f>
        <v>-179123.27152630439</v>
      </c>
      <c r="BJ7" s="101">
        <f>'22Nutation'!BD12</f>
        <v>-179110.20653353582</v>
      </c>
      <c r="BK7" s="101">
        <f>'22Nutation'!BE12</f>
        <v>-179097.14154076725</v>
      </c>
      <c r="BL7" s="101">
        <f>'22Nutation'!BF12</f>
        <v>-179084.07654799867</v>
      </c>
      <c r="BM7" s="101">
        <f>'22Nutation'!BG12</f>
        <v>-108990.39015723612</v>
      </c>
    </row>
    <row r="8" spans="1:65" x14ac:dyDescent="0.25">
      <c r="A8" s="31"/>
      <c r="B8" s="31"/>
      <c r="C8" s="65" t="s">
        <v>47</v>
      </c>
      <c r="D8" s="31"/>
      <c r="E8" s="31"/>
      <c r="F8" s="32"/>
      <c r="G8" s="32"/>
      <c r="H8" s="32"/>
      <c r="I8" s="6"/>
      <c r="J8" s="111" t="s">
        <v>7</v>
      </c>
      <c r="K8" s="101">
        <f>'22Nutation'!E14</f>
        <v>-183523.49528636067</v>
      </c>
      <c r="L8" s="101">
        <f>'22Nutation'!F14</f>
        <v>-204018.27251099155</v>
      </c>
      <c r="M8" s="101">
        <f>'22Nutation'!G14</f>
        <v>-8054359.5311205862</v>
      </c>
      <c r="N8" s="101">
        <f>'22Nutation'!H14</f>
        <v>93.271910000000005</v>
      </c>
      <c r="O8" s="101">
        <f>'22Nutation'!I14</f>
        <v>-4742.0556033089078</v>
      </c>
      <c r="P8" s="101">
        <f>'22Nutation'!J14</f>
        <v>-62382.33466281218</v>
      </c>
      <c r="Q8" s="101">
        <f>'22Nutation'!K14</f>
        <v>-60483.922899600751</v>
      </c>
      <c r="R8" s="101">
        <f>'22Nutation'!L14</f>
        <v>-57553.621815842598</v>
      </c>
      <c r="S8" s="101">
        <f>'22Nutation'!M14</f>
        <v>-55641.980702656547</v>
      </c>
      <c r="T8" s="101">
        <f>'22Nutation'!N14</f>
        <v>-483102.13448521768</v>
      </c>
      <c r="U8" s="101">
        <f>'22Nutation'!O14</f>
        <v>-1932681.7839799295</v>
      </c>
      <c r="V8" s="101">
        <f>'22Nutation'!P14</f>
        <v>-1927853.0708466219</v>
      </c>
      <c r="W8" s="101">
        <f>'22Nutation'!Q14</f>
        <v>-5618057.7313097119</v>
      </c>
      <c r="X8" s="101">
        <f>'22Nutation'!R14</f>
        <v>-10253296.475374248</v>
      </c>
      <c r="Y8" s="101">
        <f>'22Nutation'!S14</f>
        <v>-10253283.246019613</v>
      </c>
      <c r="Z8" s="101">
        <f>'22Nutation'!T14</f>
        <v>-14493245.403538566</v>
      </c>
      <c r="AA8" s="101">
        <f>'22Nutation'!U14</f>
        <v>-14495024.751989825</v>
      </c>
      <c r="AB8" s="101">
        <f>'22Nutation'!V14</f>
        <v>-14497605.79944608</v>
      </c>
      <c r="AC8" s="101">
        <f>'22Nutation'!W14</f>
        <v>-32432271.677459422</v>
      </c>
      <c r="AD8" s="101">
        <f>'22Nutation'!X14</f>
        <v>-61416.592093359402</v>
      </c>
      <c r="AE8" s="101">
        <f>'22Nutation'!Y14</f>
        <v>-37220.110465579368</v>
      </c>
      <c r="AF8" s="101">
        <f>'22Nutation'!Z14</f>
        <v>-110444.56421810064</v>
      </c>
      <c r="AG8" s="101">
        <f>'22Nutation'!AA14</f>
        <v>212695.54423897233</v>
      </c>
      <c r="AH8" s="101">
        <f>'22Nutation'!AB14</f>
        <v>86.657234879698152</v>
      </c>
      <c r="AI8" s="101">
        <f>'22Nutation'!AC14</f>
        <v>-219798.37387706994</v>
      </c>
      <c r="AJ8" s="101">
        <f>'22Nutation'!AD14</f>
        <v>-102017.46808656574</v>
      </c>
      <c r="AK8" s="101">
        <f>'22Nutation'!AE14</f>
        <v>-56415.897693102066</v>
      </c>
      <c r="AL8" s="101">
        <f>'22Nutation'!AF14</f>
        <v>-110402.87645294744</v>
      </c>
      <c r="AM8" s="101">
        <f>'22Nutation'!AG14</f>
        <v>-33886.31420119862</v>
      </c>
      <c r="AN8" s="101">
        <f>'22Nutation'!AH14</f>
        <v>-34785.910018536662</v>
      </c>
      <c r="AO8" s="101">
        <f>'22Nutation'!AI14</f>
        <v>-42617.685370558305</v>
      </c>
      <c r="AP8" s="101">
        <f>'22Nutation'!AJ14</f>
        <v>-37365.633318397624</v>
      </c>
      <c r="AQ8" s="101">
        <f>'22Nutation'!AK14</f>
        <v>-32140.039967615314</v>
      </c>
      <c r="AR8" s="101">
        <f>'22Nutation'!AL14</f>
        <v>-879321.18287488527</v>
      </c>
      <c r="AS8" s="101">
        <f>'22Nutation'!AM14</f>
        <v>-44760.840112496073</v>
      </c>
      <c r="AT8" s="101">
        <f>'22Nutation'!AN14</f>
        <v>-6655666.3022322403</v>
      </c>
      <c r="AU8" s="101">
        <f>'22Nutation'!AO14</f>
        <v>1356.6748579523473</v>
      </c>
      <c r="AV8" s="101">
        <f>'22Nutation'!AP14</f>
        <v>-9658914.8069558199</v>
      </c>
      <c r="AW8" s="101">
        <f>'22Nutation'!AQ14</f>
        <v>-181262.78598335365</v>
      </c>
      <c r="AX8" s="101">
        <f>'22Nutation'!AR14</f>
        <v>-181236.2405214491</v>
      </c>
      <c r="AY8" s="101">
        <f>'22Nutation'!AS14</f>
        <v>-181223.01117113279</v>
      </c>
      <c r="AZ8" s="101">
        <f>'22Nutation'!AT14</f>
        <v>-181209.78182081651</v>
      </c>
      <c r="BA8" s="101">
        <f>'22Nutation'!AU14</f>
        <v>-181525.86338851697</v>
      </c>
      <c r="BB8" s="101">
        <f>'22Nutation'!AV14</f>
        <v>-181512.63403820054</v>
      </c>
      <c r="BC8" s="101">
        <f>'22Nutation'!AW14</f>
        <v>-181499.40468788415</v>
      </c>
      <c r="BD8" s="101">
        <f>'22Nutation'!AX14</f>
        <v>-181486.17533756769</v>
      </c>
      <c r="BE8" s="101">
        <f>'22Nutation'!AY14</f>
        <v>-181472.9459872513</v>
      </c>
      <c r="BF8" s="101">
        <f>'22Nutation'!AZ14</f>
        <v>-181459.7166369349</v>
      </c>
      <c r="BG8" s="101">
        <f>'22Nutation'!BA14</f>
        <v>-181446.4872866185</v>
      </c>
      <c r="BH8" s="101">
        <f>'22Nutation'!BB14</f>
        <v>-181433.25793630208</v>
      </c>
      <c r="BI8" s="101">
        <f>'22Nutation'!BC14</f>
        <v>-181420.02858598571</v>
      </c>
      <c r="BJ8" s="101">
        <f>'22Nutation'!BD14</f>
        <v>-181406.79923566934</v>
      </c>
      <c r="BK8" s="101">
        <f>'22Nutation'!BE14</f>
        <v>-181393.56988535295</v>
      </c>
      <c r="BL8" s="101">
        <f>'22Nutation'!BF14</f>
        <v>-181380.34053503658</v>
      </c>
      <c r="BM8" s="101">
        <f>'22Nutation'!BG14</f>
        <v>-110404.87616724042</v>
      </c>
    </row>
    <row r="9" spans="1:65" x14ac:dyDescent="0.25">
      <c r="A9" s="31"/>
      <c r="B9" s="31"/>
      <c r="C9" s="31">
        <v>1E-4</v>
      </c>
      <c r="D9" s="31"/>
      <c r="E9" s="31"/>
      <c r="F9" s="32"/>
      <c r="G9" s="32"/>
      <c r="H9" s="32"/>
      <c r="I9" s="6"/>
      <c r="J9" s="111" t="s">
        <v>8</v>
      </c>
      <c r="K9" s="101">
        <f>'22Nutation'!E16</f>
        <v>860.01659808158229</v>
      </c>
      <c r="L9" s="101">
        <f>'22Nutation'!F16</f>
        <v>942.05211147543582</v>
      </c>
      <c r="M9" s="101">
        <f>'22Nutation'!G16</f>
        <v>32365.556163693622</v>
      </c>
      <c r="N9" s="101">
        <f>'22Nutation'!H16</f>
        <v>125.04452000000001</v>
      </c>
      <c r="O9" s="101">
        <f>'22Nutation'!I16</f>
        <v>144.39912125857285</v>
      </c>
      <c r="P9" s="101">
        <f>'22Nutation'!J16</f>
        <v>375.11870909838581</v>
      </c>
      <c r="Q9" s="101">
        <f>'22Nutation'!K16</f>
        <v>367.51984177153963</v>
      </c>
      <c r="R9" s="101">
        <f>'22Nutation'!L16</f>
        <v>355.79057978620716</v>
      </c>
      <c r="S9" s="101">
        <f>'22Nutation'!M16</f>
        <v>348.13875884397714</v>
      </c>
      <c r="T9" s="101">
        <f>'22Nutation'!N16</f>
        <v>2059.1563720258623</v>
      </c>
      <c r="U9" s="101">
        <f>'22Nutation'!O16</f>
        <v>7861.4901690390652</v>
      </c>
      <c r="V9" s="101">
        <f>'22Nutation'!P16</f>
        <v>7842.1618805925364</v>
      </c>
      <c r="W9" s="101">
        <f>'22Nutation'!Q16</f>
        <v>22613.365737919514</v>
      </c>
      <c r="X9" s="101">
        <f>'22Nutation'!R16</f>
        <v>41167.691728973543</v>
      </c>
      <c r="Y9" s="101">
        <f>'22Nutation'!S16</f>
        <v>41167.638772884762</v>
      </c>
      <c r="Z9" s="101">
        <f>'22Nutation'!T16</f>
        <v>58140.026927585757</v>
      </c>
      <c r="AA9" s="101">
        <f>'22Nutation'!U16</f>
        <v>58147.149644342739</v>
      </c>
      <c r="AB9" s="101">
        <f>'22Nutation'!V16</f>
        <v>58157.481555505692</v>
      </c>
      <c r="AC9" s="101">
        <f>'22Nutation'!W16</f>
        <v>129952.23906075206</v>
      </c>
      <c r="AD9" s="101">
        <f>'22Nutation'!X16</f>
        <v>371.25308320287598</v>
      </c>
      <c r="AE9" s="101">
        <f>'22Nutation'!Y16</f>
        <v>274.40062609548613</v>
      </c>
      <c r="AF9" s="101">
        <f>'22Nutation'!Z16</f>
        <v>567.49981051249881</v>
      </c>
      <c r="AG9" s="101">
        <f>'22Nutation'!AA16</f>
        <v>-725.94855688636244</v>
      </c>
      <c r="AH9" s="101">
        <f>'22Nutation'!AB16</f>
        <v>125.07099688242339</v>
      </c>
      <c r="AI9" s="101">
        <f>'22Nutation'!AC16</f>
        <v>1005.2159510211083</v>
      </c>
      <c r="AJ9" s="101">
        <f>'22Nutation'!AD16</f>
        <v>533.76824641767485</v>
      </c>
      <c r="AK9" s="101">
        <f>'22Nutation'!AE16</f>
        <v>351.23655485776567</v>
      </c>
      <c r="AL9" s="101">
        <f>'22Nutation'!AF16</f>
        <v>567.33294478245261</v>
      </c>
      <c r="AM9" s="101">
        <f>'22Nutation'!AG16</f>
        <v>261.05627524656592</v>
      </c>
      <c r="AN9" s="101">
        <f>'22Nutation'!AH16</f>
        <v>264.657131805429</v>
      </c>
      <c r="AO9" s="101">
        <f>'22Nutation'!AI16</f>
        <v>296.00576598304673</v>
      </c>
      <c r="AP9" s="101">
        <f>'22Nutation'!AJ16</f>
        <v>274.98311760528571</v>
      </c>
      <c r="AQ9" s="101">
        <f>'22Nutation'!AK16</f>
        <v>254.06637726150748</v>
      </c>
      <c r="AR9" s="101">
        <f>'22Nutation'!AL16</f>
        <v>3645.1264069704907</v>
      </c>
      <c r="AS9" s="101">
        <f>'22Nutation'!AM16</f>
        <v>304.5842775522836</v>
      </c>
      <c r="AT9" s="101">
        <f>'22Nutation'!AN16</f>
        <v>26766.761946561812</v>
      </c>
      <c r="AU9" s="101">
        <f>'22Nutation'!AO16</f>
        <v>119.98743547136422</v>
      </c>
      <c r="AV9" s="101">
        <f>'22Nutation'!AP16</f>
        <v>38788.430539784444</v>
      </c>
      <c r="AW9" s="101">
        <f>'22Nutation'!AQ16</f>
        <v>850.96753953357961</v>
      </c>
      <c r="AX9" s="101">
        <f>'22Nutation'!AR16</f>
        <v>850.86128463498153</v>
      </c>
      <c r="AY9" s="101">
        <f>'22Nutation'!AS16</f>
        <v>850.80833082761103</v>
      </c>
      <c r="AZ9" s="101">
        <f>'22Nutation'!AT16</f>
        <v>850.75537702024371</v>
      </c>
      <c r="BA9" s="101">
        <f>'22Nutation'!AU16</f>
        <v>852.02057312280044</v>
      </c>
      <c r="BB9" s="101">
        <f>'22Nutation'!AV16</f>
        <v>851.96761931536196</v>
      </c>
      <c r="BC9" s="101">
        <f>'22Nutation'!AW16</f>
        <v>851.91466550792677</v>
      </c>
      <c r="BD9" s="101">
        <f>'22Nutation'!AX16</f>
        <v>851.86171170049454</v>
      </c>
      <c r="BE9" s="101">
        <f>'22Nutation'!AY16</f>
        <v>851.80875789306526</v>
      </c>
      <c r="BF9" s="101">
        <f>'22Nutation'!AZ16</f>
        <v>851.7558040856394</v>
      </c>
      <c r="BG9" s="101">
        <f>'22Nutation'!BA16</f>
        <v>851.70285027821649</v>
      </c>
      <c r="BH9" s="101">
        <f>'22Nutation'!BB16</f>
        <v>851.64989647079665</v>
      </c>
      <c r="BI9" s="101">
        <f>'22Nutation'!BC16</f>
        <v>851.59694266337999</v>
      </c>
      <c r="BJ9" s="101">
        <f>'22Nutation'!BD16</f>
        <v>851.5439888559664</v>
      </c>
      <c r="BK9" s="101">
        <f>'22Nutation'!BE16</f>
        <v>851.49103504855589</v>
      </c>
      <c r="BL9" s="101">
        <f>'22Nutation'!BF16</f>
        <v>851.43808124114855</v>
      </c>
      <c r="BM9" s="101">
        <f>'22Nutation'!BG16</f>
        <v>567.3409491401851</v>
      </c>
    </row>
    <row r="10" spans="1:65" x14ac:dyDescent="0.25">
      <c r="A10" s="31"/>
      <c r="B10" s="31"/>
      <c r="C10" s="31"/>
      <c r="D10" s="31"/>
      <c r="E10" s="31"/>
      <c r="F10" s="32"/>
      <c r="G10" s="32"/>
      <c r="H10" s="32"/>
      <c r="I10" s="6"/>
      <c r="J10" s="111" t="s">
        <v>64</v>
      </c>
      <c r="K10" s="102">
        <f>'22Nutation'!E18</f>
        <v>-13399.826024</v>
      </c>
      <c r="L10" s="102">
        <f>'22Nutation'!F18</f>
        <v>-14926.781056620397</v>
      </c>
      <c r="M10" s="102">
        <f>'22Nutation'!G18</f>
        <v>-599813.18658346625</v>
      </c>
      <c r="N10" s="102">
        <f>'22Nutation'!H18</f>
        <v>280.4665</v>
      </c>
      <c r="O10" s="102">
        <f>'22Nutation'!I18</f>
        <v>-79.787609839835795</v>
      </c>
      <c r="P10" s="102">
        <f>'22Nutation'!J18</f>
        <v>-4374.2531544969206</v>
      </c>
      <c r="Q10" s="102">
        <f>'22Nutation'!K18</f>
        <v>-4232.8127584312115</v>
      </c>
      <c r="R10" s="102">
        <f>'22Nutation'!L18</f>
        <v>-4014.4918683367564</v>
      </c>
      <c r="S10" s="102">
        <f>'22Nutation'!M18</f>
        <v>-3872.0658249117046</v>
      </c>
      <c r="T10" s="102">
        <f>'22Nutation'!N18</f>
        <v>-35719.810464912436</v>
      </c>
      <c r="U10" s="102">
        <f>'22Nutation'!O18</f>
        <v>-143720.14858160165</v>
      </c>
      <c r="V10" s="102">
        <f>'22Nutation'!P18</f>
        <v>-143360.38729544147</v>
      </c>
      <c r="W10" s="102">
        <f>'22Nutation'!Q18</f>
        <v>-418297.5516637059</v>
      </c>
      <c r="X10" s="102">
        <f>'22Nutation'!R18</f>
        <v>-763644.04088768794</v>
      </c>
      <c r="Y10" s="102">
        <f>'22Nutation'!S18</f>
        <v>-763643.05524032854</v>
      </c>
      <c r="Z10" s="102">
        <f>'22Nutation'!T18</f>
        <v>-1079539.5841439753</v>
      </c>
      <c r="AA10" s="102">
        <f>'22Nutation'!U18</f>
        <v>-1079672.153713807</v>
      </c>
      <c r="AB10" s="102">
        <f>'22Nutation'!V18</f>
        <v>-1079864.4535136148</v>
      </c>
      <c r="AC10" s="102">
        <f>'22Nutation'!W18</f>
        <v>-2416078.3890603287</v>
      </c>
      <c r="AD10" s="102">
        <f>'22Nutation'!X18</f>
        <v>-4302.3008972648877</v>
      </c>
      <c r="AE10" s="102">
        <f>'22Nutation'!Y18</f>
        <v>-2499.5518770266945</v>
      </c>
      <c r="AF10" s="102">
        <f>'22Nutation'!Z18</f>
        <v>-7955.1100109897325</v>
      </c>
      <c r="AG10" s="102">
        <f>'22Nutation'!AA18</f>
        <v>16120.312388320328</v>
      </c>
      <c r="AH10" s="102">
        <f>'22Nutation'!AB18</f>
        <v>279.97367632032854</v>
      </c>
      <c r="AI10" s="102">
        <f>'22Nutation'!AC18</f>
        <v>-16102.471083318276</v>
      </c>
      <c r="AJ10" s="102">
        <f>'22Nutation'!AD18</f>
        <v>-7327.2526430882972</v>
      </c>
      <c r="AK10" s="102">
        <f>'22Nutation'!AE18</f>
        <v>-3929.7261954332648</v>
      </c>
      <c r="AL10" s="102">
        <f>'22Nutation'!AF18</f>
        <v>-7952.0040810121027</v>
      </c>
      <c r="AM10" s="102">
        <f>'22Nutation'!AG18</f>
        <v>-2251.1687424722795</v>
      </c>
      <c r="AN10" s="102">
        <f>'22Nutation'!AH18</f>
        <v>-2318.1927629075976</v>
      </c>
      <c r="AO10" s="102">
        <f>'22Nutation'!AI18</f>
        <v>-2901.6959996386036</v>
      </c>
      <c r="AP10" s="102">
        <f>'22Nutation'!AJ18</f>
        <v>-2510.3939979794663</v>
      </c>
      <c r="AQ10" s="102">
        <f>'22Nutation'!AK18</f>
        <v>-2121.0632910390145</v>
      </c>
      <c r="AR10" s="102">
        <f>'22Nutation'!AL18</f>
        <v>-65239.948888640654</v>
      </c>
      <c r="AS10" s="102">
        <f>'22Nutation'!AM18</f>
        <v>-3061.3708718521561</v>
      </c>
      <c r="AT10" s="102">
        <f>'22Nutation'!AN18</f>
        <v>-495604.14104589738</v>
      </c>
      <c r="AU10" s="102">
        <f>'22Nutation'!AO18</f>
        <v>374.59582281724846</v>
      </c>
      <c r="AV10" s="102">
        <f>'22Nutation'!AP18</f>
        <v>-719359.89067977003</v>
      </c>
      <c r="AW10" s="102">
        <f>'22Nutation'!AQ18</f>
        <v>-13231.392797772503</v>
      </c>
      <c r="AX10" s="102">
        <f>'22Nutation'!AR18</f>
        <v>-13229.415038940575</v>
      </c>
      <c r="AY10" s="102">
        <f>'22Nutation'!AS18</f>
        <v>-13228.42939158123</v>
      </c>
      <c r="AZ10" s="102">
        <f>'22Nutation'!AT18</f>
        <v>-13227.44374422189</v>
      </c>
      <c r="BA10" s="102">
        <f>'22Nutation'!AU18</f>
        <v>-13250.993272739221</v>
      </c>
      <c r="BB10" s="102">
        <f>'22Nutation'!AV18</f>
        <v>-13250.007625379876</v>
      </c>
      <c r="BC10" s="102">
        <f>'22Nutation'!AW18</f>
        <v>-13249.021978020533</v>
      </c>
      <c r="BD10" s="102">
        <f>'22Nutation'!AX18</f>
        <v>-13248.036330661191</v>
      </c>
      <c r="BE10" s="102">
        <f>'22Nutation'!AY18</f>
        <v>-13247.050683301848</v>
      </c>
      <c r="BF10" s="102">
        <f>'22Nutation'!AZ18</f>
        <v>-13246.065035942505</v>
      </c>
      <c r="BG10" s="102">
        <f>'22Nutation'!BA18</f>
        <v>-13245.079388583163</v>
      </c>
      <c r="BH10" s="102">
        <f>'22Nutation'!BB18</f>
        <v>-13244.093741223818</v>
      </c>
      <c r="BI10" s="102">
        <f>'22Nutation'!BC18</f>
        <v>-13243.108093864475</v>
      </c>
      <c r="BJ10" s="102">
        <f>'22Nutation'!BD18</f>
        <v>-13242.122446505133</v>
      </c>
      <c r="BK10" s="102">
        <f>'22Nutation'!BE18</f>
        <v>-13241.13679914579</v>
      </c>
      <c r="BL10" s="102">
        <f>'22Nutation'!BF18</f>
        <v>-13240.151151786447</v>
      </c>
      <c r="BM10" s="102">
        <f>'22Nutation'!BG18</f>
        <v>-7952.1530689117044</v>
      </c>
    </row>
    <row r="11" spans="1:65" x14ac:dyDescent="0.25">
      <c r="A11" s="65"/>
      <c r="B11" s="31"/>
      <c r="C11" s="31"/>
      <c r="D11" s="31"/>
      <c r="E11" s="31"/>
      <c r="F11" s="32"/>
      <c r="G11" s="32"/>
      <c r="H11" s="32"/>
      <c r="I11" s="6"/>
      <c r="J11" s="112" t="s">
        <v>46</v>
      </c>
      <c r="K11" s="103">
        <f>'22Nutation'!E20</f>
        <v>-182663.47839400001</v>
      </c>
      <c r="L11" s="103">
        <f>'22Nutation'!F20</f>
        <v>-203076.22005125179</v>
      </c>
      <c r="M11" s="103">
        <f>'22Nutation'!G20</f>
        <v>-8021993.5030110646</v>
      </c>
      <c r="N11" s="103">
        <f>'22Nutation'!H20</f>
        <v>218.31649999999999</v>
      </c>
      <c r="O11" s="103">
        <f>'22Nutation'!I20</f>
        <v>-4597.6564121190968</v>
      </c>
      <c r="P11" s="103">
        <f>'22Nutation'!J20</f>
        <v>-62007.215859733056</v>
      </c>
      <c r="Q11" s="103">
        <f>'22Nutation'!K20</f>
        <v>-60116.402965371664</v>
      </c>
      <c r="R11" s="103">
        <f>'22Nutation'!L20</f>
        <v>-57197.831145852157</v>
      </c>
      <c r="S11" s="103">
        <f>'22Nutation'!M20</f>
        <v>-55293.841855014369</v>
      </c>
      <c r="T11" s="103">
        <f>'22Nutation'!N20</f>
        <v>-481042.97644925804</v>
      </c>
      <c r="U11" s="103">
        <f>'22Nutation'!O20</f>
        <v>-1924820.2677088091</v>
      </c>
      <c r="V11" s="103">
        <f>'22Nutation'!P20</f>
        <v>-1920010.8829949282</v>
      </c>
      <c r="W11" s="103">
        <f>'22Nutation'!Q20</f>
        <v>-5595444.1395955821</v>
      </c>
      <c r="X11" s="103">
        <f>'22Nutation'!R20</f>
        <v>-10212128.007928284</v>
      </c>
      <c r="Y11" s="103">
        <f>'22Nutation'!S20</f>
        <v>-10212114.831531806</v>
      </c>
      <c r="Z11" s="103">
        <f>'22Nutation'!T20</f>
        <v>-14435103.784825865</v>
      </c>
      <c r="AA11" s="103">
        <f>'22Nutation'!U20</f>
        <v>-14436876.010151938</v>
      </c>
      <c r="AB11" s="103">
        <f>'22Nutation'!V20</f>
        <v>-14439446.725104483</v>
      </c>
      <c r="AC11" s="103">
        <f>'22Nutation'!W20</f>
        <v>-32302310.583201807</v>
      </c>
      <c r="AD11" s="103">
        <f>'22Nutation'!X20</f>
        <v>-61045.338916956876</v>
      </c>
      <c r="AE11" s="103">
        <f>'22Nutation'!Y20</f>
        <v>-36945.709761646816</v>
      </c>
      <c r="AF11" s="103">
        <f>'22Nutation'!Z20</f>
        <v>-109877.06425844353</v>
      </c>
      <c r="AG11" s="103">
        <f>'22Nutation'!AA20</f>
        <v>211969.59607376179</v>
      </c>
      <c r="AH11" s="103">
        <f>'22Nutation'!AB20</f>
        <v>211.72830176180696</v>
      </c>
      <c r="AI11" s="103">
        <f>'22Nutation'!AC20</f>
        <v>-218793.15753225054</v>
      </c>
      <c r="AJ11" s="103">
        <f>'22Nutation'!AD20</f>
        <v>-101483.69970298563</v>
      </c>
      <c r="AK11" s="103">
        <f>'22Nutation'!AE20</f>
        <v>-56064.661048882954</v>
      </c>
      <c r="AL11" s="103">
        <f>'22Nutation'!AF20</f>
        <v>-109835.54335908208</v>
      </c>
      <c r="AM11" s="103">
        <f>'22Nutation'!AG20</f>
        <v>-33625.257849597539</v>
      </c>
      <c r="AN11" s="103">
        <f>'22Nutation'!AH20</f>
        <v>-34521.252809991791</v>
      </c>
      <c r="AO11" s="103">
        <f>'22Nutation'!AI20</f>
        <v>-42321.679524012317</v>
      </c>
      <c r="AP11" s="103">
        <f>'22Nutation'!AJ20</f>
        <v>-37090.650122887062</v>
      </c>
      <c r="AQ11" s="103">
        <f>'22Nutation'!AK20</f>
        <v>-31885.97351471458</v>
      </c>
      <c r="AR11" s="103">
        <f>'22Nutation'!AL20</f>
        <v>-875676.05106952367</v>
      </c>
      <c r="AS11" s="103">
        <f>'22Nutation'!AM20</f>
        <v>-44456.255753186859</v>
      </c>
      <c r="AT11" s="103">
        <f>'22Nutation'!AN20</f>
        <v>-6628899.2209504358</v>
      </c>
      <c r="AU11" s="103">
        <f>'22Nutation'!AO20</f>
        <v>1476.6623634948664</v>
      </c>
      <c r="AV11" s="103">
        <f>'22Nutation'!AP20</f>
        <v>-9620125.6906407345</v>
      </c>
      <c r="AW11" s="103">
        <f>'22Nutation'!AQ20</f>
        <v>-180411.81815513948</v>
      </c>
      <c r="AX11" s="103">
        <f>'22Nutation'!AR20</f>
        <v>-180385.37894819884</v>
      </c>
      <c r="AY11" s="103">
        <f>'22Nutation'!AS20</f>
        <v>-180372.20255172244</v>
      </c>
      <c r="AZ11" s="103">
        <f>'22Nutation'!AT20</f>
        <v>-180359.0261552461</v>
      </c>
      <c r="BA11" s="103">
        <f>'22Nutation'!AU20</f>
        <v>-180673.84252606571</v>
      </c>
      <c r="BB11" s="103">
        <f>'22Nutation'!AV20</f>
        <v>-180660.66612958934</v>
      </c>
      <c r="BC11" s="103">
        <f>'22Nutation'!AW20</f>
        <v>-180647.48973311295</v>
      </c>
      <c r="BD11" s="103">
        <f>'22Nutation'!AX20</f>
        <v>-180634.31333663655</v>
      </c>
      <c r="BE11" s="103">
        <f>'22Nutation'!AY20</f>
        <v>-180621.13694016018</v>
      </c>
      <c r="BF11" s="103">
        <f>'22Nutation'!AZ20</f>
        <v>-180607.96054368379</v>
      </c>
      <c r="BG11" s="103">
        <f>'22Nutation'!BA20</f>
        <v>-180594.78414720739</v>
      </c>
      <c r="BH11" s="103">
        <f>'22Nutation'!BB20</f>
        <v>-180581.60775073103</v>
      </c>
      <c r="BI11" s="103">
        <f>'22Nutation'!BC20</f>
        <v>-180568.43135425463</v>
      </c>
      <c r="BJ11" s="103">
        <f>'22Nutation'!BD20</f>
        <v>-180555.25495777823</v>
      </c>
      <c r="BK11" s="103">
        <f>'22Nutation'!BE20</f>
        <v>-180542.07856130187</v>
      </c>
      <c r="BL11" s="103">
        <f>'22Nutation'!BF20</f>
        <v>-180528.90216482547</v>
      </c>
      <c r="BM11" s="103">
        <f>'22Nutation'!BG20</f>
        <v>-109837.53506901437</v>
      </c>
    </row>
    <row r="12" spans="1:65" x14ac:dyDescent="0.25">
      <c r="A12" s="104"/>
      <c r="B12" s="31"/>
      <c r="C12" s="31"/>
      <c r="D12" s="31"/>
      <c r="E12" s="31"/>
      <c r="F12" s="4"/>
      <c r="G12" s="4"/>
      <c r="H12" s="4"/>
      <c r="I12" s="98" t="s">
        <v>204</v>
      </c>
      <c r="J12" s="98" t="s">
        <v>201</v>
      </c>
      <c r="K12">
        <f>SUM(K19:K77)</f>
        <v>-110013.29970893392</v>
      </c>
      <c r="L12">
        <f t="shared" ref="L12:AS12" si="0">SUM(L19:L77)</f>
        <v>112596.14617650428</v>
      </c>
      <c r="M12">
        <f t="shared" si="0"/>
        <v>104674.51038082624</v>
      </c>
      <c r="N12">
        <f t="shared" si="0"/>
        <v>-139244.01472956105</v>
      </c>
      <c r="O12">
        <f t="shared" si="0"/>
        <v>-97765.225209920434</v>
      </c>
      <c r="P12">
        <f t="shared" si="0"/>
        <v>-30784.955895393137</v>
      </c>
      <c r="Q12">
        <f t="shared" si="0"/>
        <v>-22601.184140617814</v>
      </c>
      <c r="R12">
        <f t="shared" si="0"/>
        <v>23897.49691379369</v>
      </c>
      <c r="S12">
        <f t="shared" si="0"/>
        <v>36326.98852122917</v>
      </c>
      <c r="T12">
        <f t="shared" si="0"/>
        <v>174245.16297550875</v>
      </c>
      <c r="U12">
        <f t="shared" si="0"/>
        <v>150957.46608835418</v>
      </c>
      <c r="V12">
        <f t="shared" si="0"/>
        <v>169163.66672843159</v>
      </c>
      <c r="W12">
        <f t="shared" si="0"/>
        <v>144370.0362685388</v>
      </c>
      <c r="X12">
        <f t="shared" si="0"/>
        <v>-130503.44270400223</v>
      </c>
      <c r="Y12">
        <f t="shared" si="0"/>
        <v>-130988.67157865883</v>
      </c>
      <c r="Z12">
        <f t="shared" si="0"/>
        <v>3793.2330786311713</v>
      </c>
      <c r="AA12">
        <f t="shared" si="0"/>
        <v>33076.161310027819</v>
      </c>
      <c r="AB12">
        <f t="shared" si="0"/>
        <v>64671.376488589034</v>
      </c>
      <c r="AC12">
        <f t="shared" si="0"/>
        <v>14362.502705658973</v>
      </c>
      <c r="AD12">
        <f t="shared" si="0"/>
        <v>-37821.802025769422</v>
      </c>
      <c r="AE12">
        <f t="shared" si="0"/>
        <v>165883.33246930264</v>
      </c>
      <c r="AF12">
        <f t="shared" si="0"/>
        <v>96126.883794207577</v>
      </c>
      <c r="AG12">
        <f t="shared" si="0"/>
        <v>23113.576253118197</v>
      </c>
      <c r="AH12">
        <f t="shared" si="0"/>
        <v>-139252.31493587221</v>
      </c>
      <c r="AI12">
        <f t="shared" si="0"/>
        <v>169176.91273951626</v>
      </c>
      <c r="AJ12">
        <f t="shared" si="0"/>
        <v>-34802.122032777501</v>
      </c>
      <c r="AK12">
        <f t="shared" si="0"/>
        <v>16904.612853027706</v>
      </c>
      <c r="AL12">
        <f t="shared" si="0"/>
        <v>95697.001401415328</v>
      </c>
      <c r="AM12">
        <f t="shared" si="0"/>
        <v>167548.28335774227</v>
      </c>
      <c r="AN12">
        <f t="shared" si="0"/>
        <v>159105.2271311229</v>
      </c>
      <c r="AO12">
        <f t="shared" si="0"/>
        <v>164675.32958429333</v>
      </c>
      <c r="AP12">
        <f t="shared" si="0"/>
        <v>167853.84307925618</v>
      </c>
      <c r="AQ12">
        <f t="shared" si="0"/>
        <v>156248.15092738339</v>
      </c>
      <c r="AR12">
        <f t="shared" si="0"/>
        <v>-116938.50325886722</v>
      </c>
      <c r="AS12">
        <f t="shared" si="0"/>
        <v>139240.64628425875</v>
      </c>
      <c r="AT12">
        <f t="shared" ref="AT12:BM12" si="1">SUM(AT19:AT77)</f>
        <v>-126936.98671657692</v>
      </c>
      <c r="AU12">
        <f t="shared" si="1"/>
        <v>-158752.3547307461</v>
      </c>
      <c r="AV12">
        <f t="shared" si="1"/>
        <v>176343.18574971039</v>
      </c>
      <c r="AW12">
        <f t="shared" si="1"/>
        <v>-130336.33527968287</v>
      </c>
      <c r="AX12">
        <f t="shared" si="1"/>
        <v>-129535.95975207732</v>
      </c>
      <c r="AY12">
        <f t="shared" si="1"/>
        <v>-129845.57163629531</v>
      </c>
      <c r="AZ12">
        <f t="shared" si="1"/>
        <v>-130439.31074193613</v>
      </c>
      <c r="BA12">
        <f t="shared" si="1"/>
        <v>-139178.32267042776</v>
      </c>
      <c r="BB12">
        <f t="shared" si="1"/>
        <v>-138590.58074580564</v>
      </c>
      <c r="BC12">
        <f t="shared" si="1"/>
        <v>-137604.10382365374</v>
      </c>
      <c r="BD12">
        <f t="shared" si="1"/>
        <v>-136415.99046431723</v>
      </c>
      <c r="BE12">
        <f t="shared" si="1"/>
        <v>-135247.08516465905</v>
      </c>
      <c r="BF12">
        <f t="shared" si="1"/>
        <v>-134284.20055612866</v>
      </c>
      <c r="BG12">
        <f t="shared" si="1"/>
        <v>-133648.53556763261</v>
      </c>
      <c r="BH12">
        <f t="shared" si="1"/>
        <v>-133389.28225554407</v>
      </c>
      <c r="BI12">
        <f t="shared" si="1"/>
        <v>-133491.38342490525</v>
      </c>
      <c r="BJ12">
        <f t="shared" si="1"/>
        <v>-133887.90131571557</v>
      </c>
      <c r="BK12">
        <f t="shared" si="1"/>
        <v>-134473.73639222092</v>
      </c>
      <c r="BL12">
        <f t="shared" si="1"/>
        <v>-135120.61589347044</v>
      </c>
      <c r="BM12">
        <f t="shared" si="1"/>
        <v>95820.608532544298</v>
      </c>
    </row>
    <row r="13" spans="1:65" x14ac:dyDescent="0.25">
      <c r="A13" s="65"/>
      <c r="B13" s="31"/>
      <c r="C13" s="31"/>
      <c r="D13" s="31"/>
      <c r="E13" s="31"/>
      <c r="F13" s="4"/>
      <c r="G13" s="4"/>
      <c r="H13" s="4"/>
      <c r="I13" s="4"/>
      <c r="J13" s="98" t="s">
        <v>55</v>
      </c>
      <c r="K13" s="11">
        <f>SUM(K80:K138)</f>
        <v>-75707.271637875587</v>
      </c>
      <c r="L13" s="11">
        <f t="shared" ref="L13:AS13" si="2">SUM(L80:L138)</f>
        <v>-62678.632834385498</v>
      </c>
      <c r="M13" s="11">
        <f t="shared" si="2"/>
        <v>73390.537849940389</v>
      </c>
      <c r="N13" s="11">
        <f t="shared" si="2"/>
        <v>-57739.09654153591</v>
      </c>
      <c r="O13" s="11">
        <f t="shared" si="2"/>
        <v>-81464.701622400724</v>
      </c>
      <c r="P13" s="11">
        <f t="shared" si="2"/>
        <v>85145.873232133337</v>
      </c>
      <c r="Q13" s="11">
        <f t="shared" si="2"/>
        <v>85929.065944563685</v>
      </c>
      <c r="R13" s="11">
        <f t="shared" si="2"/>
        <v>89015.159604937086</v>
      </c>
      <c r="S13" s="11">
        <f t="shared" si="2"/>
        <v>84077.642836591243</v>
      </c>
      <c r="T13" s="11">
        <f t="shared" si="2"/>
        <v>-22925.335447369485</v>
      </c>
      <c r="U13" s="11">
        <f t="shared" si="2"/>
        <v>42063.345570158555</v>
      </c>
      <c r="V13" s="11">
        <f t="shared" si="2"/>
        <v>14376.750070962795</v>
      </c>
      <c r="W13" s="11">
        <f t="shared" si="2"/>
        <v>40875.85703296389</v>
      </c>
      <c r="X13" s="11">
        <f t="shared" si="2"/>
        <v>-61001.068808551776</v>
      </c>
      <c r="Y13" s="11">
        <f t="shared" si="2"/>
        <v>-60737.021573641825</v>
      </c>
      <c r="Z13" s="11">
        <f t="shared" si="2"/>
        <v>-97431.220490717969</v>
      </c>
      <c r="AA13" s="11">
        <f t="shared" si="2"/>
        <v>-88543.925220469609</v>
      </c>
      <c r="AB13" s="11">
        <f t="shared" si="2"/>
        <v>-87905.514269197447</v>
      </c>
      <c r="AC13" s="11">
        <f t="shared" si="2"/>
        <v>85207.668928201674</v>
      </c>
      <c r="AD13" s="11">
        <f t="shared" si="2"/>
        <v>94425.206987573969</v>
      </c>
      <c r="AE13" s="11">
        <f t="shared" si="2"/>
        <v>12229.496981802637</v>
      </c>
      <c r="AF13" s="11">
        <f t="shared" si="2"/>
        <v>-80610.541804948516</v>
      </c>
      <c r="AG13" s="11">
        <f t="shared" si="2"/>
        <v>84418.183139342611</v>
      </c>
      <c r="AH13" s="11">
        <f t="shared" si="2"/>
        <v>-57641.318518317981</v>
      </c>
      <c r="AI13" s="11">
        <f t="shared" si="2"/>
        <v>18323.951621052423</v>
      </c>
      <c r="AJ13" s="11">
        <f t="shared" si="2"/>
        <v>-93531.530554015844</v>
      </c>
      <c r="AK13" s="11">
        <f t="shared" si="2"/>
        <v>91507.902712757656</v>
      </c>
      <c r="AL13" s="11">
        <f t="shared" si="2"/>
        <v>-79041.104903881002</v>
      </c>
      <c r="AM13" s="11">
        <f t="shared" si="2"/>
        <v>-19327.595017132058</v>
      </c>
      <c r="AN13" s="11">
        <f t="shared" si="2"/>
        <v>-3076.8172589525666</v>
      </c>
      <c r="AO13" s="11">
        <f t="shared" si="2"/>
        <v>46260.895934782813</v>
      </c>
      <c r="AP13" s="11">
        <f t="shared" si="2"/>
        <v>15154.102574118042</v>
      </c>
      <c r="AQ13" s="11">
        <f t="shared" si="2"/>
        <v>-22816.841390113397</v>
      </c>
      <c r="AR13" s="11">
        <f t="shared" si="2"/>
        <v>60490.578780394986</v>
      </c>
      <c r="AS13" s="11">
        <f t="shared" si="2"/>
        <v>59151.775783654099</v>
      </c>
      <c r="AT13" s="11">
        <f t="shared" ref="AT13:BM13" si="3">SUM(AT80:AT138)</f>
        <v>-58540.47648531801</v>
      </c>
      <c r="AU13" s="11">
        <f t="shared" si="3"/>
        <v>-40220.971049629195</v>
      </c>
      <c r="AV13" s="11">
        <f t="shared" si="3"/>
        <v>-6225.097269853577</v>
      </c>
      <c r="AW13" s="11">
        <f t="shared" si="3"/>
        <v>-66373.581276390149</v>
      </c>
      <c r="AX13" s="11">
        <f t="shared" si="3"/>
        <v>-65366.99095767978</v>
      </c>
      <c r="AY13" s="11">
        <f t="shared" si="3"/>
        <v>-64945.242757782718</v>
      </c>
      <c r="AZ13" s="11">
        <f t="shared" si="3"/>
        <v>-64693.362654106037</v>
      </c>
      <c r="BA13" s="11">
        <f t="shared" si="3"/>
        <v>-65840.431676406399</v>
      </c>
      <c r="BB13" s="11">
        <f t="shared" si="3"/>
        <v>-66315.216927748159</v>
      </c>
      <c r="BC13" s="11">
        <f t="shared" si="3"/>
        <v>-66678.731017118713</v>
      </c>
      <c r="BD13" s="11">
        <f t="shared" si="3"/>
        <v>-66866.271246482997</v>
      </c>
      <c r="BE13" s="11">
        <f t="shared" si="3"/>
        <v>-66862.888605333676</v>
      </c>
      <c r="BF13" s="11">
        <f t="shared" si="3"/>
        <v>-66696.096562818624</v>
      </c>
      <c r="BG13" s="11">
        <f t="shared" si="3"/>
        <v>-66418.855058348359</v>
      </c>
      <c r="BH13" s="11">
        <f t="shared" si="3"/>
        <v>-66093.411336813529</v>
      </c>
      <c r="BI13" s="11">
        <f t="shared" si="3"/>
        <v>-65780.836569732128</v>
      </c>
      <c r="BJ13" s="11">
        <f t="shared" si="3"/>
        <v>-65534.744802490168</v>
      </c>
      <c r="BK13" s="11">
        <f t="shared" si="3"/>
        <v>-65396.083918624427</v>
      </c>
      <c r="BL13" s="11">
        <f t="shared" si="3"/>
        <v>-65388.414273482449</v>
      </c>
      <c r="BM13" s="11">
        <f t="shared" si="3"/>
        <v>-79110.189410841762</v>
      </c>
    </row>
    <row r="14" spans="1:65" x14ac:dyDescent="0.25">
      <c r="A14" s="31"/>
      <c r="B14" s="31"/>
      <c r="C14" s="31"/>
      <c r="D14" s="31"/>
      <c r="E14" s="31"/>
      <c r="F14" s="4"/>
      <c r="H14" s="4"/>
      <c r="I14" s="105" t="s">
        <v>205</v>
      </c>
      <c r="J14" s="98" t="s">
        <v>201</v>
      </c>
      <c r="K14" s="106">
        <f>K12*$C$9</f>
        <v>-11.001329970893392</v>
      </c>
      <c r="L14" s="106">
        <f t="shared" ref="L14:AS14" si="4">L12*$C$9</f>
        <v>11.259614617650428</v>
      </c>
      <c r="M14" s="106">
        <f t="shared" si="4"/>
        <v>10.467451038082624</v>
      </c>
      <c r="N14" s="106">
        <f t="shared" si="4"/>
        <v>-13.924401472956106</v>
      </c>
      <c r="O14" s="106">
        <f t="shared" si="4"/>
        <v>-9.7765225209920441</v>
      </c>
      <c r="P14" s="106">
        <f t="shared" si="4"/>
        <v>-3.078495589539314</v>
      </c>
      <c r="Q14" s="106">
        <f t="shared" si="4"/>
        <v>-2.2601184140617816</v>
      </c>
      <c r="R14" s="106">
        <f t="shared" si="4"/>
        <v>2.389749691379369</v>
      </c>
      <c r="S14" s="106">
        <f t="shared" si="4"/>
        <v>3.6326988521229171</v>
      </c>
      <c r="T14" s="106">
        <f t="shared" si="4"/>
        <v>17.424516297550877</v>
      </c>
      <c r="U14" s="106">
        <f t="shared" si="4"/>
        <v>15.09574660883542</v>
      </c>
      <c r="V14" s="106">
        <f t="shared" si="4"/>
        <v>16.916366672843161</v>
      </c>
      <c r="W14" s="106">
        <f t="shared" si="4"/>
        <v>14.43700362685388</v>
      </c>
      <c r="X14" s="106">
        <f t="shared" si="4"/>
        <v>-13.050344270400224</v>
      </c>
      <c r="Y14" s="106">
        <f t="shared" si="4"/>
        <v>-13.098867157865884</v>
      </c>
      <c r="Z14" s="106">
        <f t="shared" si="4"/>
        <v>0.37932330786311713</v>
      </c>
      <c r="AA14" s="106">
        <f t="shared" si="4"/>
        <v>3.3076161310027823</v>
      </c>
      <c r="AB14" s="106">
        <f t="shared" si="4"/>
        <v>6.4671376488589036</v>
      </c>
      <c r="AC14" s="106">
        <f t="shared" si="4"/>
        <v>1.4362502705658975</v>
      </c>
      <c r="AD14" s="106">
        <f t="shared" si="4"/>
        <v>-3.7821802025769422</v>
      </c>
      <c r="AE14" s="106">
        <f t="shared" si="4"/>
        <v>16.588333246930265</v>
      </c>
      <c r="AF14" s="106">
        <f t="shared" si="4"/>
        <v>9.6126883794207583</v>
      </c>
      <c r="AG14" s="106">
        <f t="shared" si="4"/>
        <v>2.3113576253118198</v>
      </c>
      <c r="AH14" s="106">
        <f t="shared" si="4"/>
        <v>-13.925231493587223</v>
      </c>
      <c r="AI14" s="106">
        <f t="shared" si="4"/>
        <v>16.917691273951629</v>
      </c>
      <c r="AJ14" s="106">
        <f t="shared" si="4"/>
        <v>-3.48021220327775</v>
      </c>
      <c r="AK14" s="106">
        <f t="shared" si="4"/>
        <v>1.6904612853027707</v>
      </c>
      <c r="AL14" s="106">
        <f t="shared" si="4"/>
        <v>9.5697001401415331</v>
      </c>
      <c r="AM14" s="106">
        <f t="shared" si="4"/>
        <v>16.754828335774228</v>
      </c>
      <c r="AN14" s="106">
        <f t="shared" si="4"/>
        <v>15.910522713112291</v>
      </c>
      <c r="AO14" s="106">
        <f t="shared" si="4"/>
        <v>16.467532958429334</v>
      </c>
      <c r="AP14" s="106">
        <f t="shared" si="4"/>
        <v>16.785384307925618</v>
      </c>
      <c r="AQ14" s="106">
        <f t="shared" si="4"/>
        <v>15.62481509273834</v>
      </c>
      <c r="AR14" s="106">
        <f t="shared" si="4"/>
        <v>-11.693850325886723</v>
      </c>
      <c r="AS14" s="106">
        <f t="shared" si="4"/>
        <v>13.924064628425876</v>
      </c>
      <c r="AT14" s="106">
        <f t="shared" ref="AT14:BM14" si="5">AT12*$C$9</f>
        <v>-12.693698671657693</v>
      </c>
      <c r="AU14" s="106">
        <f t="shared" si="5"/>
        <v>-15.875235473074611</v>
      </c>
      <c r="AV14" s="106">
        <f t="shared" si="5"/>
        <v>17.63431857497104</v>
      </c>
      <c r="AW14" s="106">
        <f t="shared" si="5"/>
        <v>-13.033633527968288</v>
      </c>
      <c r="AX14" s="106">
        <f t="shared" si="5"/>
        <v>-12.953595975207733</v>
      </c>
      <c r="AY14" s="106">
        <f t="shared" si="5"/>
        <v>-12.984557163629532</v>
      </c>
      <c r="AZ14" s="106">
        <f t="shared" si="5"/>
        <v>-13.043931074193614</v>
      </c>
      <c r="BA14" s="106">
        <f t="shared" si="5"/>
        <v>-13.917832267042776</v>
      </c>
      <c r="BB14" s="106">
        <f t="shared" si="5"/>
        <v>-13.859058074580565</v>
      </c>
      <c r="BC14" s="106">
        <f t="shared" si="5"/>
        <v>-13.760410382365375</v>
      </c>
      <c r="BD14" s="106">
        <f t="shared" si="5"/>
        <v>-13.641599046431724</v>
      </c>
      <c r="BE14" s="106">
        <f t="shared" si="5"/>
        <v>-13.524708516465905</v>
      </c>
      <c r="BF14" s="106">
        <f t="shared" si="5"/>
        <v>-13.428420055612866</v>
      </c>
      <c r="BG14" s="106">
        <f t="shared" si="5"/>
        <v>-13.364853556763261</v>
      </c>
      <c r="BH14" s="106">
        <f t="shared" si="5"/>
        <v>-13.338928225554406</v>
      </c>
      <c r="BI14" s="106">
        <f t="shared" si="5"/>
        <v>-13.349138342490525</v>
      </c>
      <c r="BJ14" s="106">
        <f t="shared" si="5"/>
        <v>-13.388790131571557</v>
      </c>
      <c r="BK14" s="106">
        <f t="shared" si="5"/>
        <v>-13.447373639222093</v>
      </c>
      <c r="BL14" s="106">
        <f t="shared" si="5"/>
        <v>-13.512061589347045</v>
      </c>
      <c r="BM14" s="106">
        <f t="shared" si="5"/>
        <v>9.5820608532544309</v>
      </c>
    </row>
    <row r="15" spans="1:65" x14ac:dyDescent="0.25">
      <c r="A15" s="216" t="s">
        <v>71</v>
      </c>
      <c r="B15" s="216"/>
      <c r="C15" s="216"/>
      <c r="D15" s="216"/>
      <c r="E15" s="216"/>
      <c r="F15" s="216" t="s">
        <v>72</v>
      </c>
      <c r="G15" s="216"/>
      <c r="H15" s="216"/>
      <c r="I15" s="216"/>
      <c r="J15" s="98" t="s">
        <v>55</v>
      </c>
      <c r="K15" s="106">
        <f>K13*$C$9</f>
        <v>-7.5707271637875593</v>
      </c>
      <c r="L15" s="106">
        <f t="shared" ref="L15:AS15" si="6">L13*$C$9</f>
        <v>-6.2678632834385501</v>
      </c>
      <c r="M15" s="106">
        <f t="shared" si="6"/>
        <v>7.3390537849940394</v>
      </c>
      <c r="N15" s="106">
        <f t="shared" si="6"/>
        <v>-5.7739096541535915</v>
      </c>
      <c r="O15" s="106">
        <f t="shared" si="6"/>
        <v>-8.1464701622400728</v>
      </c>
      <c r="P15" s="106">
        <f t="shared" si="6"/>
        <v>8.514587323213334</v>
      </c>
      <c r="Q15" s="106">
        <f t="shared" si="6"/>
        <v>8.5929065944563696</v>
      </c>
      <c r="R15" s="106">
        <f t="shared" si="6"/>
        <v>8.9015159604937093</v>
      </c>
      <c r="S15" s="106">
        <f t="shared" si="6"/>
        <v>8.4077642836591249</v>
      </c>
      <c r="T15" s="106">
        <f t="shared" si="6"/>
        <v>-2.2925335447369486</v>
      </c>
      <c r="U15" s="106">
        <f t="shared" si="6"/>
        <v>4.2063345570158557</v>
      </c>
      <c r="V15" s="106">
        <f t="shared" si="6"/>
        <v>1.4376750070962796</v>
      </c>
      <c r="W15" s="106">
        <f t="shared" si="6"/>
        <v>4.0875857032963889</v>
      </c>
      <c r="X15" s="106">
        <f t="shared" si="6"/>
        <v>-6.1001068808551775</v>
      </c>
      <c r="Y15" s="106">
        <f t="shared" si="6"/>
        <v>-6.073702157364183</v>
      </c>
      <c r="Z15" s="106">
        <f t="shared" si="6"/>
        <v>-9.7431220490717969</v>
      </c>
      <c r="AA15" s="106">
        <f t="shared" si="6"/>
        <v>-8.854392522046961</v>
      </c>
      <c r="AB15" s="106">
        <f t="shared" si="6"/>
        <v>-8.7905514269197447</v>
      </c>
      <c r="AC15" s="106">
        <f t="shared" si="6"/>
        <v>8.5207668928201681</v>
      </c>
      <c r="AD15" s="106">
        <f t="shared" si="6"/>
        <v>9.4425206987573969</v>
      </c>
      <c r="AE15" s="106">
        <f t="shared" si="6"/>
        <v>1.2229496981802637</v>
      </c>
      <c r="AF15" s="106">
        <f t="shared" si="6"/>
        <v>-8.0610541804948515</v>
      </c>
      <c r="AG15" s="106">
        <f t="shared" si="6"/>
        <v>8.4418183139342613</v>
      </c>
      <c r="AH15" s="106">
        <f t="shared" si="6"/>
        <v>-5.7641318518317988</v>
      </c>
      <c r="AI15" s="106">
        <f t="shared" si="6"/>
        <v>1.8323951621052423</v>
      </c>
      <c r="AJ15" s="106">
        <f t="shared" si="6"/>
        <v>-9.3531530554015845</v>
      </c>
      <c r="AK15" s="106">
        <f t="shared" si="6"/>
        <v>9.1507902712757652</v>
      </c>
      <c r="AL15" s="106">
        <f t="shared" si="6"/>
        <v>-7.9041104903881001</v>
      </c>
      <c r="AM15" s="106">
        <f t="shared" si="6"/>
        <v>-1.932759501713206</v>
      </c>
      <c r="AN15" s="106">
        <f t="shared" si="6"/>
        <v>-0.30768172589525666</v>
      </c>
      <c r="AO15" s="106">
        <f t="shared" si="6"/>
        <v>4.626089593478282</v>
      </c>
      <c r="AP15" s="106">
        <f t="shared" si="6"/>
        <v>1.5154102574118042</v>
      </c>
      <c r="AQ15" s="106">
        <f t="shared" si="6"/>
        <v>-2.28168413901134</v>
      </c>
      <c r="AR15" s="106">
        <f t="shared" si="6"/>
        <v>6.0490578780394992</v>
      </c>
      <c r="AS15" s="106">
        <f t="shared" si="6"/>
        <v>5.9151775783654106</v>
      </c>
      <c r="AT15" s="106">
        <f t="shared" ref="AT15:BM15" si="7">AT13*$C$9</f>
        <v>-5.8540476485318012</v>
      </c>
      <c r="AU15" s="106">
        <f t="shared" si="7"/>
        <v>-4.0220971049629197</v>
      </c>
      <c r="AV15" s="106">
        <f t="shared" si="7"/>
        <v>-0.62250972698535778</v>
      </c>
      <c r="AW15" s="106">
        <f t="shared" si="7"/>
        <v>-6.6373581276390148</v>
      </c>
      <c r="AX15" s="106">
        <f t="shared" si="7"/>
        <v>-6.536699095767978</v>
      </c>
      <c r="AY15" s="106">
        <f t="shared" si="7"/>
        <v>-6.4945242757782724</v>
      </c>
      <c r="AZ15" s="106">
        <f t="shared" si="7"/>
        <v>-6.4693362654106039</v>
      </c>
      <c r="BA15" s="106">
        <f t="shared" si="7"/>
        <v>-6.5840431676406403</v>
      </c>
      <c r="BB15" s="106">
        <f t="shared" si="7"/>
        <v>-6.6315216927748164</v>
      </c>
      <c r="BC15" s="106">
        <f t="shared" si="7"/>
        <v>-6.667873101711872</v>
      </c>
      <c r="BD15" s="106">
        <f t="shared" si="7"/>
        <v>-6.6866271246483002</v>
      </c>
      <c r="BE15" s="106">
        <f t="shared" si="7"/>
        <v>-6.6862888605333675</v>
      </c>
      <c r="BF15" s="106">
        <f t="shared" si="7"/>
        <v>-6.669609656281863</v>
      </c>
      <c r="BG15" s="106">
        <f t="shared" si="7"/>
        <v>-6.6418855058348365</v>
      </c>
      <c r="BH15" s="106">
        <f t="shared" si="7"/>
        <v>-6.6093411336813537</v>
      </c>
      <c r="BI15" s="106">
        <f t="shared" si="7"/>
        <v>-6.5780836569732131</v>
      </c>
      <c r="BJ15" s="106">
        <f t="shared" si="7"/>
        <v>-6.553474480249017</v>
      </c>
      <c r="BK15" s="106">
        <f t="shared" si="7"/>
        <v>-6.5396083918624432</v>
      </c>
      <c r="BL15" s="106">
        <f t="shared" si="7"/>
        <v>-6.5388414273482454</v>
      </c>
      <c r="BM15" s="106">
        <f t="shared" si="7"/>
        <v>-7.9110189410841762</v>
      </c>
    </row>
    <row r="16" spans="1:65" x14ac:dyDescent="0.25">
      <c r="A16" s="216"/>
      <c r="B16" s="216"/>
      <c r="C16" s="216"/>
      <c r="D16" s="216"/>
      <c r="E16" s="216"/>
      <c r="F16" s="216"/>
      <c r="G16" s="216"/>
      <c r="H16" s="216"/>
      <c r="I16" s="216"/>
      <c r="J16" s="4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</row>
    <row r="17" spans="1:65" x14ac:dyDescent="0.25">
      <c r="A17" s="214" t="s">
        <v>48</v>
      </c>
      <c r="B17" s="214"/>
      <c r="C17" s="214"/>
      <c r="D17" s="214"/>
      <c r="E17" s="214"/>
      <c r="F17" s="214" t="s">
        <v>51</v>
      </c>
      <c r="G17" s="214"/>
    </row>
    <row r="18" spans="1:65" x14ac:dyDescent="0.25">
      <c r="A18" s="45" t="s">
        <v>34</v>
      </c>
      <c r="B18" s="45" t="s">
        <v>5</v>
      </c>
      <c r="C18" s="45" t="s">
        <v>6</v>
      </c>
      <c r="D18" s="45" t="s">
        <v>7</v>
      </c>
      <c r="E18" s="45" t="s">
        <v>8</v>
      </c>
      <c r="F18" s="113" t="s">
        <v>49</v>
      </c>
      <c r="G18" s="45" t="s">
        <v>50</v>
      </c>
      <c r="K18" s="65" t="s">
        <v>201</v>
      </c>
      <c r="L18" s="65" t="s">
        <v>201</v>
      </c>
      <c r="M18" s="65" t="s">
        <v>201</v>
      </c>
      <c r="N18" s="65" t="s">
        <v>201</v>
      </c>
      <c r="O18" s="65" t="s">
        <v>201</v>
      </c>
      <c r="P18" s="65" t="s">
        <v>201</v>
      </c>
      <c r="Q18" s="65" t="s">
        <v>201</v>
      </c>
      <c r="R18" s="65" t="s">
        <v>201</v>
      </c>
      <c r="S18" s="65" t="s">
        <v>201</v>
      </c>
      <c r="T18" s="65" t="s">
        <v>201</v>
      </c>
      <c r="U18" s="65" t="s">
        <v>201</v>
      </c>
      <c r="V18" s="65" t="s">
        <v>201</v>
      </c>
      <c r="W18" s="65" t="s">
        <v>201</v>
      </c>
      <c r="X18" s="65" t="s">
        <v>201</v>
      </c>
      <c r="Y18" s="65" t="s">
        <v>201</v>
      </c>
      <c r="Z18" s="65" t="s">
        <v>201</v>
      </c>
      <c r="AA18" s="65" t="s">
        <v>201</v>
      </c>
      <c r="AB18" s="65" t="s">
        <v>201</v>
      </c>
      <c r="AC18" s="65" t="s">
        <v>201</v>
      </c>
      <c r="AD18" s="65" t="s">
        <v>201</v>
      </c>
      <c r="AE18" s="65" t="s">
        <v>201</v>
      </c>
      <c r="AF18" s="65" t="s">
        <v>201</v>
      </c>
      <c r="AG18" s="65" t="s">
        <v>201</v>
      </c>
      <c r="AH18" s="65" t="s">
        <v>201</v>
      </c>
      <c r="AI18" s="65" t="s">
        <v>201</v>
      </c>
      <c r="AJ18" s="65" t="s">
        <v>201</v>
      </c>
      <c r="AK18" s="65" t="s">
        <v>201</v>
      </c>
      <c r="AL18" s="65" t="s">
        <v>201</v>
      </c>
      <c r="AM18" s="65" t="s">
        <v>201</v>
      </c>
      <c r="AN18" s="65" t="s">
        <v>201</v>
      </c>
      <c r="AO18" s="65" t="s">
        <v>201</v>
      </c>
      <c r="AP18" s="65" t="s">
        <v>201</v>
      </c>
      <c r="AQ18" s="65" t="s">
        <v>201</v>
      </c>
      <c r="AR18" s="65" t="s">
        <v>201</v>
      </c>
      <c r="AS18" s="65" t="s">
        <v>201</v>
      </c>
      <c r="AT18" s="65" t="s">
        <v>201</v>
      </c>
      <c r="AU18" s="65" t="s">
        <v>201</v>
      </c>
      <c r="AV18" s="65" t="s">
        <v>201</v>
      </c>
      <c r="AW18" s="65" t="s">
        <v>201</v>
      </c>
      <c r="AX18" s="65" t="s">
        <v>201</v>
      </c>
      <c r="AY18" s="65" t="s">
        <v>201</v>
      </c>
      <c r="AZ18" s="65" t="s">
        <v>201</v>
      </c>
      <c r="BA18" s="65" t="s">
        <v>201</v>
      </c>
      <c r="BB18" s="65" t="s">
        <v>201</v>
      </c>
      <c r="BC18" s="65" t="s">
        <v>201</v>
      </c>
      <c r="BD18" s="65" t="s">
        <v>201</v>
      </c>
      <c r="BE18" s="65" t="s">
        <v>201</v>
      </c>
      <c r="BF18" s="65" t="s">
        <v>201</v>
      </c>
      <c r="BG18" s="65" t="s">
        <v>201</v>
      </c>
      <c r="BH18" s="65" t="s">
        <v>201</v>
      </c>
      <c r="BI18" s="65" t="s">
        <v>201</v>
      </c>
      <c r="BJ18" s="65" t="s">
        <v>201</v>
      </c>
      <c r="BK18" s="65" t="s">
        <v>201</v>
      </c>
      <c r="BL18" s="65" t="s">
        <v>201</v>
      </c>
      <c r="BM18" s="65" t="s">
        <v>201</v>
      </c>
    </row>
    <row r="19" spans="1:65" x14ac:dyDescent="0.25">
      <c r="A19" s="8">
        <v>0</v>
      </c>
      <c r="B19" s="8">
        <v>0</v>
      </c>
      <c r="C19" s="8">
        <v>0</v>
      </c>
      <c r="D19" s="8">
        <v>0</v>
      </c>
      <c r="E19" s="8">
        <v>1</v>
      </c>
      <c r="F19" s="114">
        <v>-171996</v>
      </c>
      <c r="G19">
        <v>-174.2</v>
      </c>
      <c r="H19" s="97"/>
      <c r="K19" s="28">
        <f>($F19+$G19*K$4)*SIN(($A19*K$5+$B19*K$6+$C19*K$7+$D19*K$8+$E19*K$9)*$C$5)</f>
        <v>-110476.18908206692</v>
      </c>
      <c r="L19" s="28">
        <f t="shared" ref="L19:AS26" si="8">($F19+$G19*L$4)*SIN(($A19*L$5+$B19*L$6+$C19*L$7+$D19*L$8+$E19*L$9)*$C$5)</f>
        <v>115154.70528943054</v>
      </c>
      <c r="M19" s="28">
        <f t="shared" si="8"/>
        <v>95638.273571654398</v>
      </c>
      <c r="N19" s="28">
        <f t="shared" si="8"/>
        <v>-140814.17718788367</v>
      </c>
      <c r="O19" s="28">
        <f t="shared" si="8"/>
        <v>-100123.95246038929</v>
      </c>
      <c r="P19" s="28">
        <f t="shared" si="8"/>
        <v>-44854.080210051921</v>
      </c>
      <c r="Q19" s="28">
        <f t="shared" si="8"/>
        <v>-22506.176952942995</v>
      </c>
      <c r="R19" s="28">
        <f t="shared" si="8"/>
        <v>12623.353875126457</v>
      </c>
      <c r="S19" s="28">
        <f t="shared" si="8"/>
        <v>35348.307404278028</v>
      </c>
      <c r="T19" s="28">
        <f t="shared" si="8"/>
        <v>168753.80110189444</v>
      </c>
      <c r="U19" s="28">
        <f t="shared" si="8"/>
        <v>146071.94332036542</v>
      </c>
      <c r="V19" s="28">
        <f t="shared" si="8"/>
        <v>167456.32113244152</v>
      </c>
      <c r="W19" s="28">
        <f t="shared" si="8"/>
        <v>156031.63416659232</v>
      </c>
      <c r="X19" s="28">
        <f t="shared" si="8"/>
        <v>-133177.40703784439</v>
      </c>
      <c r="Y19" s="28">
        <f t="shared" si="8"/>
        <v>-133272.46053098803</v>
      </c>
      <c r="Z19" s="28">
        <f t="shared" si="8"/>
        <v>78.378194788128084</v>
      </c>
      <c r="AA19" s="28">
        <f t="shared" si="8"/>
        <v>20756.444008044436</v>
      </c>
      <c r="AB19" s="28">
        <f t="shared" si="8"/>
        <v>50097.325137336229</v>
      </c>
      <c r="AC19" s="28">
        <f t="shared" si="8"/>
        <v>21647.437077408846</v>
      </c>
      <c r="AD19" s="28">
        <f t="shared" si="8"/>
        <v>-33559.505288117281</v>
      </c>
      <c r="AE19" s="28">
        <f t="shared" si="8"/>
        <v>171475.52871538381</v>
      </c>
      <c r="AF19" s="28">
        <f t="shared" si="8"/>
        <v>79400.009278446509</v>
      </c>
      <c r="AG19" s="28">
        <f t="shared" si="8"/>
        <v>17832.83261194787</v>
      </c>
      <c r="AH19" s="28">
        <f t="shared" si="8"/>
        <v>-140768.52127828007</v>
      </c>
      <c r="AI19" s="28">
        <f t="shared" si="8"/>
        <v>165889.92159987768</v>
      </c>
      <c r="AJ19" s="28">
        <f t="shared" si="8"/>
        <v>-18666.221791585638</v>
      </c>
      <c r="AK19" s="28">
        <f t="shared" si="8"/>
        <v>26201.40057976768</v>
      </c>
      <c r="AL19" s="28">
        <f t="shared" si="8"/>
        <v>78955.46642398581</v>
      </c>
      <c r="AM19" s="28">
        <f t="shared" si="8"/>
        <v>169892.68764656765</v>
      </c>
      <c r="AN19" s="28">
        <f t="shared" si="8"/>
        <v>171236.2107415699</v>
      </c>
      <c r="AO19" s="28">
        <f t="shared" si="8"/>
        <v>154567.55351604769</v>
      </c>
      <c r="AP19" s="28">
        <f t="shared" si="8"/>
        <v>171332.45950531558</v>
      </c>
      <c r="AQ19" s="28">
        <f t="shared" si="8"/>
        <v>165376.80451775278</v>
      </c>
      <c r="AR19" s="28">
        <f t="shared" si="8"/>
        <v>-121662.88629236759</v>
      </c>
      <c r="AS19" s="28">
        <f t="shared" si="8"/>
        <v>141589.64513282769</v>
      </c>
      <c r="AT19" s="28">
        <f t="shared" ref="AT19:BM31" si="9">($F19+$G19*AT$4)*SIN(($A19*AT$5+$B19*AT$6+$C19*AT$7+$D19*AT$8+$E19*AT$9)*$C$5)</f>
        <v>-135868.69797433194</v>
      </c>
      <c r="AU19" s="28">
        <f t="shared" si="9"/>
        <v>-148972.15497482018</v>
      </c>
      <c r="AV19" s="28">
        <f t="shared" si="9"/>
        <v>168450.59775654596</v>
      </c>
      <c r="AW19" s="28">
        <f t="shared" si="9"/>
        <v>-129821.56850754152</v>
      </c>
      <c r="AX19" s="28">
        <f t="shared" si="9"/>
        <v>-130030.39713760474</v>
      </c>
      <c r="AY19" s="28">
        <f t="shared" si="9"/>
        <v>-130134.30326989868</v>
      </c>
      <c r="AZ19" s="28">
        <f t="shared" si="9"/>
        <v>-130238.09824990865</v>
      </c>
      <c r="BA19" s="28">
        <f t="shared" si="9"/>
        <v>-127727.96244823246</v>
      </c>
      <c r="BB19" s="28">
        <f t="shared" si="9"/>
        <v>-127834.27956910871</v>
      </c>
      <c r="BC19" s="28">
        <f t="shared" si="9"/>
        <v>-127940.48750246665</v>
      </c>
      <c r="BD19" s="28">
        <f t="shared" si="9"/>
        <v>-128046.58615758059</v>
      </c>
      <c r="BE19" s="28">
        <f t="shared" si="9"/>
        <v>-128152.57544381684</v>
      </c>
      <c r="BF19" s="28">
        <f t="shared" si="9"/>
        <v>-128258.45527063482</v>
      </c>
      <c r="BG19" s="28">
        <f t="shared" si="9"/>
        <v>-128364.22554758893</v>
      </c>
      <c r="BH19" s="28">
        <f t="shared" si="9"/>
        <v>-128469.88618432595</v>
      </c>
      <c r="BI19" s="28">
        <f t="shared" si="9"/>
        <v>-128575.43709058683</v>
      </c>
      <c r="BJ19" s="28">
        <f t="shared" si="9"/>
        <v>-128680.87817620594</v>
      </c>
      <c r="BK19" s="28">
        <f t="shared" si="9"/>
        <v>-128786.20935111176</v>
      </c>
      <c r="BL19" s="28">
        <f t="shared" si="9"/>
        <v>-128891.43052532629</v>
      </c>
      <c r="BM19" s="28">
        <f t="shared" si="9"/>
        <v>78976.805958395606</v>
      </c>
    </row>
    <row r="20" spans="1:65" x14ac:dyDescent="0.25">
      <c r="A20" s="8">
        <v>-2</v>
      </c>
      <c r="B20" s="8">
        <v>0</v>
      </c>
      <c r="C20" s="8">
        <v>0</v>
      </c>
      <c r="D20" s="8">
        <v>2</v>
      </c>
      <c r="E20" s="8">
        <v>2</v>
      </c>
      <c r="F20" s="114">
        <v>-13187</v>
      </c>
      <c r="G20">
        <v>-1.6</v>
      </c>
      <c r="H20" s="97"/>
      <c r="K20" s="28">
        <f t="shared" ref="K20:Z77" si="10">($F20+$G20*K$4)*SIN(($A20*K$5+$B20*K$6+$C20*K$7+$D20*K$8+$E20*K$9)*$C$5)</f>
        <v>4585.0121690930528</v>
      </c>
      <c r="L20" s="28">
        <f t="shared" si="10"/>
        <v>-5870.7579606550735</v>
      </c>
      <c r="M20" s="28">
        <f t="shared" si="10"/>
        <v>12637.408120488702</v>
      </c>
      <c r="N20" s="28">
        <f t="shared" si="10"/>
        <v>4711.2137838639719</v>
      </c>
      <c r="O20" s="28">
        <f t="shared" si="10"/>
        <v>4601.773756004588</v>
      </c>
      <c r="P20" s="28">
        <f t="shared" si="10"/>
        <v>12504.825015633915</v>
      </c>
      <c r="Q20" s="28">
        <f t="shared" si="10"/>
        <v>-1292.8453813217075</v>
      </c>
      <c r="R20" s="28">
        <f t="shared" si="10"/>
        <v>12469.527400725321</v>
      </c>
      <c r="S20" s="28">
        <f t="shared" si="10"/>
        <v>-950.28454053879307</v>
      </c>
      <c r="T20" s="28">
        <f t="shared" si="10"/>
        <v>4591.4933871150834</v>
      </c>
      <c r="U20" s="28">
        <f t="shared" si="10"/>
        <v>4445.6474673226203</v>
      </c>
      <c r="V20" s="28">
        <f t="shared" si="10"/>
        <v>4342.0951273381115</v>
      </c>
      <c r="W20" s="28">
        <f t="shared" si="10"/>
        <v>-9307.8329722410235</v>
      </c>
      <c r="X20" s="28">
        <f t="shared" si="10"/>
        <v>2777.3006711857761</v>
      </c>
      <c r="Y20" s="28">
        <f t="shared" si="10"/>
        <v>3217.9045919659907</v>
      </c>
      <c r="Z20" s="28">
        <f t="shared" si="10"/>
        <v>4788.8506876133652</v>
      </c>
      <c r="AA20" s="28">
        <f t="shared" si="8"/>
        <v>11785.400973809277</v>
      </c>
      <c r="AB20" s="28">
        <f t="shared" si="8"/>
        <v>13133.632806154688</v>
      </c>
      <c r="AC20" s="28">
        <f t="shared" si="8"/>
        <v>-10588.738763523377</v>
      </c>
      <c r="AD20" s="28">
        <f t="shared" si="8"/>
        <v>-7638.3668086976177</v>
      </c>
      <c r="AE20" s="28">
        <f t="shared" si="8"/>
        <v>-8633.1842204618315</v>
      </c>
      <c r="AF20" s="28">
        <f t="shared" si="8"/>
        <v>12408.67489586649</v>
      </c>
      <c r="AG20" s="28">
        <f t="shared" si="8"/>
        <v>4645.1606452688529</v>
      </c>
      <c r="AH20" s="28">
        <f t="shared" si="8"/>
        <v>4498.6452769079278</v>
      </c>
      <c r="AI20" s="28">
        <f t="shared" si="8"/>
        <v>3425.5503467582089</v>
      </c>
      <c r="AJ20" s="28">
        <f t="shared" si="8"/>
        <v>-12707.445178909184</v>
      </c>
      <c r="AK20" s="28">
        <f t="shared" si="8"/>
        <v>-11482.51311527315</v>
      </c>
      <c r="AL20" s="28">
        <f t="shared" si="8"/>
        <v>11852.975004675112</v>
      </c>
      <c r="AM20" s="28">
        <f t="shared" si="8"/>
        <v>-538.03068438239177</v>
      </c>
      <c r="AN20" s="28">
        <f t="shared" si="8"/>
        <v>-9096.202713314733</v>
      </c>
      <c r="AO20" s="28">
        <f t="shared" si="8"/>
        <v>9059.3307818160774</v>
      </c>
      <c r="AP20" s="28">
        <f t="shared" si="8"/>
        <v>-4339.1466724834918</v>
      </c>
      <c r="AQ20" s="28">
        <f t="shared" si="8"/>
        <v>-12892.597917885383</v>
      </c>
      <c r="AR20" s="28">
        <f t="shared" si="8"/>
        <v>4531.5695271976256</v>
      </c>
      <c r="AS20" s="28">
        <f t="shared" si="8"/>
        <v>630.97879670479119</v>
      </c>
      <c r="AT20" s="28">
        <f t="shared" si="9"/>
        <v>10350.309154037124</v>
      </c>
      <c r="AU20" s="28">
        <f t="shared" si="9"/>
        <v>-6431.5560332431323</v>
      </c>
      <c r="AV20" s="28">
        <f t="shared" si="9"/>
        <v>4598.3047190178113</v>
      </c>
      <c r="AW20" s="28">
        <f t="shared" si="9"/>
        <v>-641.01897106777312</v>
      </c>
      <c r="AX20" s="28">
        <f t="shared" si="9"/>
        <v>269.05652818952962</v>
      </c>
      <c r="AY20" s="28">
        <f t="shared" si="9"/>
        <v>722.39913150077155</v>
      </c>
      <c r="AZ20" s="28">
        <f t="shared" si="9"/>
        <v>1174.8866864400895</v>
      </c>
      <c r="BA20" s="28">
        <f t="shared" si="9"/>
        <v>-8821.2536160458458</v>
      </c>
      <c r="BB20" s="28">
        <f t="shared" si="9"/>
        <v>-8478.8782394957907</v>
      </c>
      <c r="BC20" s="28">
        <f t="shared" si="9"/>
        <v>-8126.4670281646722</v>
      </c>
      <c r="BD20" s="28">
        <f t="shared" si="9"/>
        <v>-7764.4371055268994</v>
      </c>
      <c r="BE20" s="28">
        <f t="shared" si="9"/>
        <v>-7393.216980071028</v>
      </c>
      <c r="BF20" s="28">
        <f t="shared" si="9"/>
        <v>-7013.2460380224466</v>
      </c>
      <c r="BG20" s="28">
        <f t="shared" si="9"/>
        <v>-6624.9740233603716</v>
      </c>
      <c r="BH20" s="28">
        <f t="shared" si="9"/>
        <v>-6228.8605053963365</v>
      </c>
      <c r="BI20" s="28">
        <f t="shared" si="9"/>
        <v>-5825.3743349243296</v>
      </c>
      <c r="BJ20" s="28">
        <f t="shared" si="9"/>
        <v>-5414.9930891532385</v>
      </c>
      <c r="BK20" s="28">
        <f t="shared" si="9"/>
        <v>-4998.20250650865</v>
      </c>
      <c r="BL20" s="28">
        <f t="shared" si="9"/>
        <v>-4575.4959117086391</v>
      </c>
      <c r="BM20" s="28">
        <f t="shared" si="9"/>
        <v>11882.868035739049</v>
      </c>
    </row>
    <row r="21" spans="1:65" x14ac:dyDescent="0.25">
      <c r="A21" s="8">
        <v>0</v>
      </c>
      <c r="B21" s="8">
        <v>0</v>
      </c>
      <c r="C21" s="8">
        <v>0</v>
      </c>
      <c r="D21" s="8">
        <v>2</v>
      </c>
      <c r="E21" s="8">
        <v>2</v>
      </c>
      <c r="F21" s="114">
        <v>-2274</v>
      </c>
      <c r="G21">
        <v>-0.2</v>
      </c>
      <c r="H21" s="97"/>
      <c r="K21" s="28">
        <f t="shared" si="10"/>
        <v>-2175.0583148382902</v>
      </c>
      <c r="L21" s="28">
        <f t="shared" si="8"/>
        <v>2167.9640992135269</v>
      </c>
      <c r="M21" s="28">
        <f t="shared" si="8"/>
        <v>-1686.1050168113989</v>
      </c>
      <c r="N21" s="28">
        <f t="shared" si="8"/>
        <v>-2212.394222716588</v>
      </c>
      <c r="O21" s="28">
        <f t="shared" si="8"/>
        <v>-600.54306489405633</v>
      </c>
      <c r="P21" s="28">
        <f t="shared" si="8"/>
        <v>220.64064740446452</v>
      </c>
      <c r="Q21" s="28">
        <f t="shared" si="8"/>
        <v>-284.76382252558568</v>
      </c>
      <c r="R21" s="28">
        <f t="shared" si="8"/>
        <v>-2262.8800672164216</v>
      </c>
      <c r="S21" s="28">
        <f t="shared" si="8"/>
        <v>2103.6628202414317</v>
      </c>
      <c r="T21" s="28">
        <f t="shared" si="8"/>
        <v>551.76741378304098</v>
      </c>
      <c r="U21" s="28">
        <f t="shared" si="8"/>
        <v>755.53189203544639</v>
      </c>
      <c r="V21" s="28">
        <f t="shared" si="8"/>
        <v>-2250.062683275582</v>
      </c>
      <c r="W21" s="28">
        <f t="shared" si="8"/>
        <v>-2151.3573376060749</v>
      </c>
      <c r="X21" s="28">
        <f t="shared" si="8"/>
        <v>685.07066059678402</v>
      </c>
      <c r="Y21" s="28">
        <f t="shared" si="8"/>
        <v>-346.67312414616708</v>
      </c>
      <c r="Z21" s="28">
        <f t="shared" si="8"/>
        <v>423.16202337079739</v>
      </c>
      <c r="AA21" s="28">
        <f t="shared" si="8"/>
        <v>-1597.9789003789754</v>
      </c>
      <c r="AB21" s="28">
        <f t="shared" si="8"/>
        <v>1894.213700072718</v>
      </c>
      <c r="AC21" s="28">
        <f t="shared" si="8"/>
        <v>1979.4964190890369</v>
      </c>
      <c r="AD21" s="28">
        <f t="shared" si="8"/>
        <v>1759.1402842480913</v>
      </c>
      <c r="AE21" s="28">
        <f t="shared" si="8"/>
        <v>2273.2865318284721</v>
      </c>
      <c r="AF21" s="28">
        <f t="shared" si="8"/>
        <v>992.23840750630677</v>
      </c>
      <c r="AG21" s="28">
        <f t="shared" si="8"/>
        <v>1437.0246157350289</v>
      </c>
      <c r="AH21" s="28">
        <f t="shared" si="8"/>
        <v>-2034.3091587729718</v>
      </c>
      <c r="AI21" s="28">
        <f t="shared" si="8"/>
        <v>-250.15115249588911</v>
      </c>
      <c r="AJ21" s="28">
        <f t="shared" si="8"/>
        <v>-2169.9059711617383</v>
      </c>
      <c r="AK21" s="28">
        <f t="shared" si="8"/>
        <v>421.33276346926783</v>
      </c>
      <c r="AL21" s="28">
        <f t="shared" si="8"/>
        <v>2151.1878682832485</v>
      </c>
      <c r="AM21" s="28">
        <f t="shared" si="8"/>
        <v>-2129.7589740513904</v>
      </c>
      <c r="AN21" s="28">
        <f t="shared" si="8"/>
        <v>-2220.0334194083148</v>
      </c>
      <c r="AO21" s="28">
        <f t="shared" si="8"/>
        <v>1561.2481859925301</v>
      </c>
      <c r="AP21" s="28">
        <f t="shared" si="8"/>
        <v>826.04251563940795</v>
      </c>
      <c r="AQ21" s="28">
        <f t="shared" si="8"/>
        <v>1790.6345548733082</v>
      </c>
      <c r="AR21" s="28">
        <f t="shared" si="8"/>
        <v>-1686.6387973599105</v>
      </c>
      <c r="AS21" s="28">
        <f t="shared" si="8"/>
        <v>-296.35493418236143</v>
      </c>
      <c r="AT21" s="28">
        <f t="shared" si="9"/>
        <v>2230.1231953007423</v>
      </c>
      <c r="AU21" s="28">
        <f t="shared" si="9"/>
        <v>-2178.3690664272081</v>
      </c>
      <c r="AV21" s="28">
        <f t="shared" si="9"/>
        <v>1806.9941183297663</v>
      </c>
      <c r="AW21" s="28">
        <f t="shared" si="9"/>
        <v>2209.8216550053035</v>
      </c>
      <c r="AX21" s="28">
        <f t="shared" si="9"/>
        <v>1761.1235095261604</v>
      </c>
      <c r="AY21" s="28">
        <f t="shared" si="9"/>
        <v>939.57377902482051</v>
      </c>
      <c r="AZ21" s="28">
        <f t="shared" si="9"/>
        <v>-77.261106554034157</v>
      </c>
      <c r="BA21" s="28">
        <f t="shared" si="9"/>
        <v>-2272.0699841613186</v>
      </c>
      <c r="BB21" s="28">
        <f t="shared" si="9"/>
        <v>-1995.1899660042682</v>
      </c>
      <c r="BC21" s="28">
        <f t="shared" si="9"/>
        <v>-1303.6208792660946</v>
      </c>
      <c r="BD21" s="28">
        <f t="shared" si="9"/>
        <v>-341.10148587436015</v>
      </c>
      <c r="BE21" s="28">
        <f t="shared" si="9"/>
        <v>692.31394682505766</v>
      </c>
      <c r="BF21" s="28">
        <f t="shared" si="9"/>
        <v>1581.8358055725398</v>
      </c>
      <c r="BG21" s="28">
        <f t="shared" si="9"/>
        <v>2142.5819500364205</v>
      </c>
      <c r="BH21" s="28">
        <f t="shared" si="9"/>
        <v>2258.0044310325125</v>
      </c>
      <c r="BI21" s="28">
        <f t="shared" si="9"/>
        <v>1904.1133297671722</v>
      </c>
      <c r="BJ21" s="28">
        <f t="shared" si="9"/>
        <v>1154.4629286305069</v>
      </c>
      <c r="BK21" s="28">
        <f t="shared" si="9"/>
        <v>164.86386575706538</v>
      </c>
      <c r="BL21" s="28">
        <f t="shared" si="9"/>
        <v>-859.00123362620639</v>
      </c>
      <c r="BM21" s="28">
        <f t="shared" si="9"/>
        <v>2197.1930128362415</v>
      </c>
    </row>
    <row r="22" spans="1:65" x14ac:dyDescent="0.25">
      <c r="A22" s="8">
        <v>0</v>
      </c>
      <c r="B22" s="8">
        <v>0</v>
      </c>
      <c r="C22" s="8">
        <v>0</v>
      </c>
      <c r="D22" s="8">
        <v>0</v>
      </c>
      <c r="E22" s="8">
        <v>2</v>
      </c>
      <c r="F22" s="114">
        <v>2062</v>
      </c>
      <c r="G22">
        <v>0.2</v>
      </c>
      <c r="H22" s="97"/>
      <c r="K22" s="28">
        <f t="shared" si="10"/>
        <v>-2030.3909530442743</v>
      </c>
      <c r="L22" s="28">
        <f t="shared" si="8"/>
        <v>2051.0087895560428</v>
      </c>
      <c r="M22" s="28">
        <f t="shared" si="8"/>
        <v>-1920.4804272278127</v>
      </c>
      <c r="N22" s="28">
        <f t="shared" si="8"/>
        <v>-1938.7398244638775</v>
      </c>
      <c r="O22" s="28">
        <f t="shared" si="8"/>
        <v>-1952.0092619715035</v>
      </c>
      <c r="P22" s="28">
        <f t="shared" si="8"/>
        <v>1038.377746471569</v>
      </c>
      <c r="Q22" s="28">
        <f t="shared" si="8"/>
        <v>535.05773205076741</v>
      </c>
      <c r="R22" s="28">
        <f t="shared" si="8"/>
        <v>-301.89046372208139</v>
      </c>
      <c r="S22" s="28">
        <f t="shared" si="8"/>
        <v>-829.54784155575976</v>
      </c>
      <c r="T22" s="28">
        <f t="shared" si="8"/>
        <v>761.91774867993331</v>
      </c>
      <c r="U22" s="28">
        <f t="shared" si="8"/>
        <v>-1836.2214295932552</v>
      </c>
      <c r="V22" s="28">
        <f t="shared" si="8"/>
        <v>-848.9932213206572</v>
      </c>
      <c r="W22" s="28">
        <f t="shared" si="8"/>
        <v>-1499.7508503627625</v>
      </c>
      <c r="X22" s="28">
        <f t="shared" si="8"/>
        <v>-1991.1595776208305</v>
      </c>
      <c r="Y22" s="28">
        <f t="shared" si="8"/>
        <v>-1990.1962985720979</v>
      </c>
      <c r="Z22" s="28">
        <f t="shared" si="8"/>
        <v>1.9325381034332294</v>
      </c>
      <c r="AA22" s="28">
        <f t="shared" si="8"/>
        <v>507.80533289576221</v>
      </c>
      <c r="AB22" s="28">
        <f t="shared" si="8"/>
        <v>1178.1881902776181</v>
      </c>
      <c r="AC22" s="28">
        <f t="shared" si="8"/>
        <v>-548.2119048750111</v>
      </c>
      <c r="AD22" s="28">
        <f t="shared" si="8"/>
        <v>789.28851573280349</v>
      </c>
      <c r="AE22" s="28">
        <f t="shared" si="8"/>
        <v>-315.49896548953609</v>
      </c>
      <c r="AF22" s="28">
        <f t="shared" si="8"/>
        <v>1689.0462145302158</v>
      </c>
      <c r="AG22" s="28">
        <f t="shared" si="8"/>
        <v>-425.1095315830662</v>
      </c>
      <c r="AH22" s="28">
        <f t="shared" si="8"/>
        <v>-1939.3880103083593</v>
      </c>
      <c r="AI22" s="28">
        <f t="shared" si="8"/>
        <v>-1044.3856226554803</v>
      </c>
      <c r="AJ22" s="28">
        <f t="shared" si="8"/>
        <v>-445.00707397773954</v>
      </c>
      <c r="AK22" s="28">
        <f t="shared" si="8"/>
        <v>-620.97120229089967</v>
      </c>
      <c r="AL22" s="28">
        <f t="shared" si="8"/>
        <v>1682.1287301173918</v>
      </c>
      <c r="AM22" s="28">
        <f t="shared" si="8"/>
        <v>633.33519870571399</v>
      </c>
      <c r="AN22" s="28">
        <f t="shared" si="8"/>
        <v>382.33746887977873</v>
      </c>
      <c r="AO22" s="28">
        <f t="shared" si="8"/>
        <v>-1625.1197201775315</v>
      </c>
      <c r="AP22" s="28">
        <f t="shared" si="8"/>
        <v>-356.86310727814032</v>
      </c>
      <c r="AQ22" s="28">
        <f t="shared" si="8"/>
        <v>1088.6318631610916</v>
      </c>
      <c r="AR22" s="28">
        <f t="shared" si="8"/>
        <v>2061.6159359059338</v>
      </c>
      <c r="AS22" s="28">
        <f t="shared" si="8"/>
        <v>-1927.1910421436064</v>
      </c>
      <c r="AT22" s="28">
        <f t="shared" si="9"/>
        <v>-1974.6886051764211</v>
      </c>
      <c r="AU22" s="28">
        <f t="shared" si="9"/>
        <v>-1785.2924827079353</v>
      </c>
      <c r="AV22" s="28">
        <f t="shared" si="9"/>
        <v>112.69021786078672</v>
      </c>
      <c r="AW22" s="28">
        <f t="shared" si="9"/>
        <v>-2041.5319584272536</v>
      </c>
      <c r="AX22" s="28">
        <f t="shared" si="9"/>
        <v>-2040.4449989843536</v>
      </c>
      <c r="AY22" s="28">
        <f t="shared" si="9"/>
        <v>-2039.8928143349692</v>
      </c>
      <c r="AZ22" s="28">
        <f t="shared" si="9"/>
        <v>-2039.3336599465802</v>
      </c>
      <c r="BA22" s="28">
        <f t="shared" si="9"/>
        <v>-2050.7836381441025</v>
      </c>
      <c r="BB22" s="28">
        <f t="shared" si="9"/>
        <v>-2050.3844692847292</v>
      </c>
      <c r="BC22" s="28">
        <f t="shared" si="9"/>
        <v>-2049.9782948401253</v>
      </c>
      <c r="BD22" s="28">
        <f t="shared" si="9"/>
        <v>-2049.565116198034</v>
      </c>
      <c r="BE22" s="28">
        <f t="shared" si="9"/>
        <v>-2049.144934770135</v>
      </c>
      <c r="BF22" s="28">
        <f t="shared" si="9"/>
        <v>-2048.7177519920369</v>
      </c>
      <c r="BG22" s="28">
        <f t="shared" si="9"/>
        <v>-2048.2835693232619</v>
      </c>
      <c r="BH22" s="28">
        <f t="shared" si="9"/>
        <v>-2047.8423882472557</v>
      </c>
      <c r="BI22" s="28">
        <f t="shared" si="9"/>
        <v>-2047.394210271372</v>
      </c>
      <c r="BJ22" s="28">
        <f t="shared" si="9"/>
        <v>-2046.9390369268729</v>
      </c>
      <c r="BK22" s="28">
        <f t="shared" si="9"/>
        <v>-2046.4768697689203</v>
      </c>
      <c r="BL22" s="28">
        <f t="shared" si="9"/>
        <v>-2046.0077103765732</v>
      </c>
      <c r="BM22" s="28">
        <f t="shared" si="9"/>
        <v>1682.4618589242421</v>
      </c>
    </row>
    <row r="23" spans="1:65" x14ac:dyDescent="0.25">
      <c r="A23" s="8">
        <v>0</v>
      </c>
      <c r="B23" s="8">
        <v>1</v>
      </c>
      <c r="C23" s="8">
        <v>0</v>
      </c>
      <c r="D23" s="8">
        <v>0</v>
      </c>
      <c r="E23" s="8">
        <v>0</v>
      </c>
      <c r="F23" s="114">
        <v>1426</v>
      </c>
      <c r="G23">
        <v>-3.4</v>
      </c>
      <c r="H23" s="97"/>
      <c r="K23" s="28">
        <f>($F23+$G23*K$4)*SIN(($A23*K$5+$B23*K$6+$C23*K$7+$D23*K$8+$E23*K$9)*$C$5)</f>
        <v>-52.585865996650199</v>
      </c>
      <c r="L23" s="28">
        <f t="shared" si="8"/>
        <v>-1427.2159860603467</v>
      </c>
      <c r="M23" s="28">
        <f t="shared" si="8"/>
        <v>1176.395849069529</v>
      </c>
      <c r="N23" s="28">
        <f t="shared" si="8"/>
        <v>-61.511989455052408</v>
      </c>
      <c r="O23" s="28">
        <f t="shared" si="8"/>
        <v>-67.403714526989248</v>
      </c>
      <c r="P23" s="28">
        <f t="shared" si="8"/>
        <v>558.05050395642081</v>
      </c>
      <c r="Q23" s="28">
        <f t="shared" si="8"/>
        <v>382.05890332526036</v>
      </c>
      <c r="R23" s="28">
        <f t="shared" si="8"/>
        <v>552.16876344522996</v>
      </c>
      <c r="S23" s="28">
        <f t="shared" si="8"/>
        <v>364.51685821311122</v>
      </c>
      <c r="T23" s="28">
        <f t="shared" si="8"/>
        <v>-25.693920856049218</v>
      </c>
      <c r="U23" s="28">
        <f t="shared" si="8"/>
        <v>95.107276916935305</v>
      </c>
      <c r="V23" s="28">
        <f t="shared" si="8"/>
        <v>88.688986780887362</v>
      </c>
      <c r="W23" s="28">
        <f t="shared" si="8"/>
        <v>1275.7207480359848</v>
      </c>
      <c r="X23" s="28">
        <f t="shared" si="8"/>
        <v>736.95754687901979</v>
      </c>
      <c r="Y23" s="28">
        <f t="shared" si="8"/>
        <v>759.28480875234891</v>
      </c>
      <c r="Z23" s="28">
        <f t="shared" si="8"/>
        <v>-1153.127733711163</v>
      </c>
      <c r="AA23" s="28">
        <f t="shared" si="8"/>
        <v>1518.3704085431166</v>
      </c>
      <c r="AB23" s="28">
        <f t="shared" si="8"/>
        <v>-1520.0349434666784</v>
      </c>
      <c r="AC23" s="28">
        <f t="shared" si="8"/>
        <v>1593.0172172458549</v>
      </c>
      <c r="AD23" s="28">
        <f t="shared" si="8"/>
        <v>1421.049836384685</v>
      </c>
      <c r="AE23" s="28">
        <f t="shared" si="8"/>
        <v>1413.594551994225</v>
      </c>
      <c r="AF23" s="28">
        <f t="shared" si="8"/>
        <v>961.05948002382456</v>
      </c>
      <c r="AG23" s="28">
        <f t="shared" si="8"/>
        <v>-84.059303871375334</v>
      </c>
      <c r="AH23" s="28">
        <f t="shared" si="8"/>
        <v>-73.763154038015415</v>
      </c>
      <c r="AI23" s="28">
        <f t="shared" si="8"/>
        <v>115.1686783578742</v>
      </c>
      <c r="AJ23" s="28">
        <f t="shared" si="8"/>
        <v>-1090.1729771460148</v>
      </c>
      <c r="AK23" s="28">
        <f t="shared" si="8"/>
        <v>1360.1090043284562</v>
      </c>
      <c r="AL23" s="28">
        <f t="shared" si="8"/>
        <v>1016.7823287481835</v>
      </c>
      <c r="AM23" s="28">
        <f t="shared" si="8"/>
        <v>-344.71499472069615</v>
      </c>
      <c r="AN23" s="28">
        <f t="shared" si="8"/>
        <v>-1408.714886062236</v>
      </c>
      <c r="AO23" s="28">
        <f t="shared" si="8"/>
        <v>1175.6941534898845</v>
      </c>
      <c r="AP23" s="28">
        <f t="shared" si="8"/>
        <v>1424.0404133634954</v>
      </c>
      <c r="AQ23" s="28">
        <f t="shared" si="8"/>
        <v>1280.6526627164321</v>
      </c>
      <c r="AR23" s="28">
        <f t="shared" si="8"/>
        <v>6.0288779688454808</v>
      </c>
      <c r="AS23" s="28">
        <f t="shared" si="8"/>
        <v>-1383.0395923847391</v>
      </c>
      <c r="AT23" s="28">
        <f t="shared" si="9"/>
        <v>-877.78422717364163</v>
      </c>
      <c r="AU23" s="28">
        <f t="shared" si="9"/>
        <v>1425.3980222370844</v>
      </c>
      <c r="AV23" s="28">
        <f t="shared" si="9"/>
        <v>780.69215783970014</v>
      </c>
      <c r="AW23" s="28">
        <f t="shared" si="9"/>
        <v>337.70063843264967</v>
      </c>
      <c r="AX23" s="28">
        <f t="shared" si="9"/>
        <v>289.64284839081705</v>
      </c>
      <c r="AY23" s="28">
        <f t="shared" si="9"/>
        <v>265.5600735231319</v>
      </c>
      <c r="AZ23" s="28">
        <f t="shared" si="9"/>
        <v>241.39872244902222</v>
      </c>
      <c r="BA23" s="28">
        <f t="shared" si="9"/>
        <v>783.31225231399378</v>
      </c>
      <c r="BB23" s="28">
        <f t="shared" si="9"/>
        <v>762.67324472507482</v>
      </c>
      <c r="BC23" s="28">
        <f t="shared" si="9"/>
        <v>741.8085644645987</v>
      </c>
      <c r="BD23" s="28">
        <f t="shared" si="9"/>
        <v>720.72438543071962</v>
      </c>
      <c r="BE23" s="28">
        <f t="shared" si="9"/>
        <v>699.42694647016015</v>
      </c>
      <c r="BF23" s="28">
        <f t="shared" si="9"/>
        <v>677.92254953288909</v>
      </c>
      <c r="BG23" s="28">
        <f t="shared" si="9"/>
        <v>656.21755780662397</v>
      </c>
      <c r="BH23" s="28">
        <f t="shared" si="9"/>
        <v>634.31839383473528</v>
      </c>
      <c r="BI23" s="28">
        <f t="shared" si="9"/>
        <v>612.23153761516119</v>
      </c>
      <c r="BJ23" s="28">
        <f t="shared" si="9"/>
        <v>589.96352468332611</v>
      </c>
      <c r="BK23" s="28">
        <f t="shared" si="9"/>
        <v>567.52094417804528</v>
      </c>
      <c r="BL23" s="28">
        <f t="shared" si="9"/>
        <v>544.91043689201024</v>
      </c>
      <c r="BM23" s="28">
        <f t="shared" si="9"/>
        <v>1014.1762981050678</v>
      </c>
    </row>
    <row r="24" spans="1:65" x14ac:dyDescent="0.25">
      <c r="A24" s="8">
        <v>0</v>
      </c>
      <c r="B24" s="8">
        <v>0</v>
      </c>
      <c r="C24" s="8">
        <v>1</v>
      </c>
      <c r="D24" s="8">
        <v>0</v>
      </c>
      <c r="E24" s="8">
        <v>0</v>
      </c>
      <c r="F24" s="114">
        <v>712</v>
      </c>
      <c r="G24">
        <v>0.1</v>
      </c>
      <c r="H24" s="97"/>
      <c r="K24" s="28">
        <f t="shared" si="10"/>
        <v>-612.7816048864405</v>
      </c>
      <c r="L24" s="28">
        <f t="shared" si="8"/>
        <v>252.37393208111294</v>
      </c>
      <c r="M24" s="28">
        <f t="shared" si="8"/>
        <v>-531.91662804090686</v>
      </c>
      <c r="N24" s="28">
        <f t="shared" si="8"/>
        <v>503.78521913295253</v>
      </c>
      <c r="O24" s="28">
        <f t="shared" si="8"/>
        <v>454.87909211050027</v>
      </c>
      <c r="P24" s="28">
        <f t="shared" si="8"/>
        <v>-55.441495074112503</v>
      </c>
      <c r="Q24" s="28">
        <f t="shared" si="8"/>
        <v>670.56791041288034</v>
      </c>
      <c r="R24" s="28">
        <f t="shared" si="8"/>
        <v>708.4135989529741</v>
      </c>
      <c r="S24" s="28">
        <f t="shared" si="8"/>
        <v>97.270435689674883</v>
      </c>
      <c r="T24" s="28">
        <f t="shared" si="8"/>
        <v>-599.49466180936008</v>
      </c>
      <c r="U24" s="28">
        <f t="shared" si="8"/>
        <v>711.02978318734267</v>
      </c>
      <c r="V24" s="28">
        <f t="shared" si="8"/>
        <v>-12.613153156183822</v>
      </c>
      <c r="W24" s="28">
        <f t="shared" si="8"/>
        <v>690.47241083368408</v>
      </c>
      <c r="X24" s="28">
        <f t="shared" si="8"/>
        <v>-412.45998875177509</v>
      </c>
      <c r="Y24" s="28">
        <f t="shared" si="8"/>
        <v>-532.38870668721154</v>
      </c>
      <c r="Z24" s="28">
        <f t="shared" si="8"/>
        <v>675.53379198531434</v>
      </c>
      <c r="AA24" s="28">
        <f t="shared" si="8"/>
        <v>349.83266569628296</v>
      </c>
      <c r="AB24" s="28">
        <f t="shared" si="8"/>
        <v>604.79946903874577</v>
      </c>
      <c r="AC24" s="28">
        <f t="shared" si="8"/>
        <v>-535.23384965508785</v>
      </c>
      <c r="AD24" s="28">
        <f t="shared" si="8"/>
        <v>-539.60702956057753</v>
      </c>
      <c r="AE24" s="28">
        <f t="shared" si="8"/>
        <v>63.91614898682208</v>
      </c>
      <c r="AF24" s="28">
        <f t="shared" si="8"/>
        <v>548.7055215371339</v>
      </c>
      <c r="AG24" s="28">
        <f t="shared" si="8"/>
        <v>-417.86334265394538</v>
      </c>
      <c r="AH24" s="28">
        <f t="shared" si="8"/>
        <v>557.75436397757471</v>
      </c>
      <c r="AI24" s="28">
        <f t="shared" si="8"/>
        <v>584.51097524917918</v>
      </c>
      <c r="AJ24" s="28">
        <f t="shared" si="8"/>
        <v>711.11954705681387</v>
      </c>
      <c r="AK24" s="28">
        <f t="shared" si="8"/>
        <v>562.23269478045097</v>
      </c>
      <c r="AL24" s="28">
        <f t="shared" si="8"/>
        <v>711.70482197262504</v>
      </c>
      <c r="AM24" s="28">
        <f t="shared" si="8"/>
        <v>600.67991435308397</v>
      </c>
      <c r="AN24" s="28">
        <f t="shared" si="8"/>
        <v>-665.18726285785147</v>
      </c>
      <c r="AO24" s="28">
        <f t="shared" si="8"/>
        <v>686.53723717428852</v>
      </c>
      <c r="AP24" s="28">
        <f t="shared" si="8"/>
        <v>-471.17975851475222</v>
      </c>
      <c r="AQ24" s="28">
        <f t="shared" si="8"/>
        <v>-218.74477381751751</v>
      </c>
      <c r="AR24" s="28">
        <f t="shared" si="8"/>
        <v>-396.8272846365262</v>
      </c>
      <c r="AS24" s="28">
        <f t="shared" si="8"/>
        <v>628.03999075019635</v>
      </c>
      <c r="AT24" s="28">
        <f t="shared" si="9"/>
        <v>-569.33392495385817</v>
      </c>
      <c r="AU24" s="28">
        <f t="shared" si="9"/>
        <v>-599.35851539819248</v>
      </c>
      <c r="AV24" s="28">
        <f t="shared" si="9"/>
        <v>560.84445712599938</v>
      </c>
      <c r="AW24" s="28">
        <f t="shared" si="9"/>
        <v>-528.94535475964369</v>
      </c>
      <c r="AX24" s="28">
        <f t="shared" si="9"/>
        <v>-264.01676536943148</v>
      </c>
      <c r="AY24" s="28">
        <f t="shared" si="9"/>
        <v>-107.71410970862098</v>
      </c>
      <c r="AZ24" s="28">
        <f t="shared" si="9"/>
        <v>54.165064439867685</v>
      </c>
      <c r="BA24" s="28">
        <f t="shared" si="9"/>
        <v>562.6256399298876</v>
      </c>
      <c r="BB24" s="28">
        <f t="shared" si="9"/>
        <v>646.68613436650003</v>
      </c>
      <c r="BC24" s="28">
        <f t="shared" si="9"/>
        <v>697.26674072910009</v>
      </c>
      <c r="BD24" s="28">
        <f t="shared" si="9"/>
        <v>711.74882665653774</v>
      </c>
      <c r="BE24" s="28">
        <f t="shared" si="9"/>
        <v>689.38263306298086</v>
      </c>
      <c r="BF24" s="28">
        <f t="shared" si="9"/>
        <v>631.32609027870615</v>
      </c>
      <c r="BG24" s="28">
        <f t="shared" si="9"/>
        <v>540.58487031565141</v>
      </c>
      <c r="BH24" s="28">
        <f t="shared" si="9"/>
        <v>421.8567788367028</v>
      </c>
      <c r="BI24" s="28">
        <f t="shared" si="9"/>
        <v>281.28854288597506</v>
      </c>
      <c r="BJ24" s="28">
        <f t="shared" si="9"/>
        <v>126.15758583609458</v>
      </c>
      <c r="BK24" s="28">
        <f t="shared" si="9"/>
        <v>-35.504735475702041</v>
      </c>
      <c r="BL24" s="28">
        <f t="shared" si="9"/>
        <v>-195.32892585292038</v>
      </c>
      <c r="BM24" s="28">
        <f t="shared" si="9"/>
        <v>711.96062509039325</v>
      </c>
    </row>
    <row r="25" spans="1:65" x14ac:dyDescent="0.25">
      <c r="A25" s="8">
        <v>-2</v>
      </c>
      <c r="B25" s="8">
        <v>1</v>
      </c>
      <c r="C25" s="8">
        <v>0</v>
      </c>
      <c r="D25" s="8">
        <v>2</v>
      </c>
      <c r="E25" s="8">
        <v>2</v>
      </c>
      <c r="F25" s="114">
        <v>-517</v>
      </c>
      <c r="G25">
        <v>1.2</v>
      </c>
      <c r="H25" s="97"/>
      <c r="K25" s="28">
        <f t="shared" si="10"/>
        <v>161.92625850539898</v>
      </c>
      <c r="L25" s="28">
        <f t="shared" si="8"/>
        <v>459.26923591705906</v>
      </c>
      <c r="M25" s="28">
        <f t="shared" si="8"/>
        <v>432.7788027279359</v>
      </c>
      <c r="N25" s="28">
        <f t="shared" si="8"/>
        <v>163.70298680902499</v>
      </c>
      <c r="O25" s="28">
        <f t="shared" si="8"/>
        <v>157.31542294054458</v>
      </c>
      <c r="P25" s="28">
        <f t="shared" si="8"/>
        <v>515.54444941348982</v>
      </c>
      <c r="Q25" s="28">
        <f t="shared" si="8"/>
        <v>186.69739646252955</v>
      </c>
      <c r="R25" s="28">
        <f t="shared" si="8"/>
        <v>516.01224207332928</v>
      </c>
      <c r="S25" s="28">
        <f t="shared" si="8"/>
        <v>167.84121475204395</v>
      </c>
      <c r="T25" s="28">
        <f t="shared" si="8"/>
        <v>171.68952393449771</v>
      </c>
      <c r="U25" s="28">
        <f t="shared" si="8"/>
        <v>208.06464050760857</v>
      </c>
      <c r="V25" s="28">
        <f t="shared" si="8"/>
        <v>201.9182339099693</v>
      </c>
      <c r="W25" s="28">
        <f t="shared" si="8"/>
        <v>-142.22284745199642</v>
      </c>
      <c r="X25" s="28">
        <f t="shared" si="8"/>
        <v>360.55413639404696</v>
      </c>
      <c r="Y25" s="28">
        <f t="shared" si="8"/>
        <v>380.98129560216285</v>
      </c>
      <c r="Z25" s="28">
        <f t="shared" si="8"/>
        <v>-520.86144902108242</v>
      </c>
      <c r="AA25" s="28">
        <f t="shared" si="8"/>
        <v>-298.50785494841381</v>
      </c>
      <c r="AB25" s="28">
        <f t="shared" si="8"/>
        <v>-40.693854810558882</v>
      </c>
      <c r="AC25" s="28">
        <f t="shared" si="8"/>
        <v>207.45023080599285</v>
      </c>
      <c r="AD25" s="28">
        <f t="shared" si="8"/>
        <v>-393.96874031251429</v>
      </c>
      <c r="AE25" s="28">
        <f t="shared" si="8"/>
        <v>-342.38234792424612</v>
      </c>
      <c r="AF25" s="28">
        <f t="shared" si="8"/>
        <v>241.85907099971215</v>
      </c>
      <c r="AG25" s="28">
        <f t="shared" si="8"/>
        <v>153.07854146522837</v>
      </c>
      <c r="AH25" s="28">
        <f t="shared" si="8"/>
        <v>150.99577525594503</v>
      </c>
      <c r="AI25" s="28">
        <f t="shared" si="8"/>
        <v>-93.690683287831433</v>
      </c>
      <c r="AJ25" s="28">
        <f t="shared" si="8"/>
        <v>-427.12829030459369</v>
      </c>
      <c r="AK25" s="28">
        <f t="shared" si="8"/>
        <v>-106.78781557475143</v>
      </c>
      <c r="AL25" s="28">
        <f t="shared" si="8"/>
        <v>164.63572577762125</v>
      </c>
      <c r="AM25" s="28">
        <f t="shared" si="8"/>
        <v>-145.34447308904032</v>
      </c>
      <c r="AN25" s="28">
        <f t="shared" si="8"/>
        <v>314.02153515682102</v>
      </c>
      <c r="AO25" s="28">
        <f t="shared" si="8"/>
        <v>-108.60990941634141</v>
      </c>
      <c r="AP25" s="28">
        <f t="shared" si="8"/>
        <v>-497.03268990918593</v>
      </c>
      <c r="AQ25" s="28">
        <f t="shared" si="8"/>
        <v>124.96329991877235</v>
      </c>
      <c r="AR25" s="28">
        <f t="shared" si="8"/>
        <v>180.5021429846077</v>
      </c>
      <c r="AS25" s="28">
        <f t="shared" si="8"/>
        <v>494.79851292922126</v>
      </c>
      <c r="AT25" s="28">
        <f t="shared" si="9"/>
        <v>-533.32492534003745</v>
      </c>
      <c r="AU25" s="28">
        <f t="shared" si="9"/>
        <v>-443.87923414543508</v>
      </c>
      <c r="AV25" s="28">
        <f t="shared" si="9"/>
        <v>426.09488694434111</v>
      </c>
      <c r="AW25" s="28">
        <f t="shared" si="9"/>
        <v>146.72672476416525</v>
      </c>
      <c r="AX25" s="28">
        <f t="shared" si="9"/>
        <v>94.648000456614341</v>
      </c>
      <c r="AY25" s="28">
        <f t="shared" si="9"/>
        <v>68.279814026293579</v>
      </c>
      <c r="AZ25" s="28">
        <f t="shared" si="9"/>
        <v>41.729818983509404</v>
      </c>
      <c r="BA25" s="28">
        <f t="shared" si="9"/>
        <v>500.45201590255499</v>
      </c>
      <c r="BB25" s="28">
        <f t="shared" si="9"/>
        <v>493.00013615439707</v>
      </c>
      <c r="BC25" s="28">
        <f t="shared" si="9"/>
        <v>484.23552206762315</v>
      </c>
      <c r="BD25" s="28">
        <f t="shared" si="9"/>
        <v>474.18151177009975</v>
      </c>
      <c r="BE25" s="28">
        <f t="shared" si="9"/>
        <v>462.86487672469451</v>
      </c>
      <c r="BF25" s="28">
        <f t="shared" si="9"/>
        <v>450.31575044272654</v>
      </c>
      <c r="BG25" s="28">
        <f t="shared" si="9"/>
        <v>436.56754824592321</v>
      </c>
      <c r="BH25" s="28">
        <f t="shared" si="9"/>
        <v>421.65687828801293</v>
      </c>
      <c r="BI25" s="28">
        <f t="shared" si="9"/>
        <v>405.623444079553</v>
      </c>
      <c r="BJ25" s="28">
        <f t="shared" si="9"/>
        <v>388.50993876217183</v>
      </c>
      <c r="BK25" s="28">
        <f t="shared" si="9"/>
        <v>370.36193143035234</v>
      </c>
      <c r="BL25" s="28">
        <f t="shared" si="9"/>
        <v>351.22774579176985</v>
      </c>
      <c r="BM25" s="28">
        <f t="shared" si="9"/>
        <v>168.45602997001754</v>
      </c>
    </row>
    <row r="26" spans="1:65" x14ac:dyDescent="0.25">
      <c r="A26" s="8">
        <v>0</v>
      </c>
      <c r="B26" s="8">
        <v>0</v>
      </c>
      <c r="C26" s="8">
        <v>0</v>
      </c>
      <c r="D26" s="8">
        <v>2</v>
      </c>
      <c r="E26" s="8">
        <v>1</v>
      </c>
      <c r="F26" s="114">
        <v>-386</v>
      </c>
      <c r="G26">
        <v>-0.4</v>
      </c>
      <c r="H26" s="97"/>
      <c r="K26" s="28">
        <f t="shared" si="10"/>
        <v>355.10643932667563</v>
      </c>
      <c r="L26" s="28">
        <f t="shared" si="8"/>
        <v>-351.11109331852839</v>
      </c>
      <c r="M26" s="28">
        <f t="shared" si="8"/>
        <v>-88.592522703177139</v>
      </c>
      <c r="N26" s="28">
        <f t="shared" si="8"/>
        <v>288.70221040438804</v>
      </c>
      <c r="O26" s="28">
        <f t="shared" si="8"/>
        <v>-133.83940891756438</v>
      </c>
      <c r="P26" s="28">
        <f t="shared" si="8"/>
        <v>-64.0360953918305</v>
      </c>
      <c r="Q26" s="28">
        <f t="shared" si="8"/>
        <v>2.1956685957868838</v>
      </c>
      <c r="R26" s="28">
        <f t="shared" si="8"/>
        <v>-385.82817196133766</v>
      </c>
      <c r="S26" s="28">
        <f t="shared" si="8"/>
        <v>319.30066269870269</v>
      </c>
      <c r="T26" s="28">
        <f t="shared" si="8"/>
        <v>349.79186685586285</v>
      </c>
      <c r="U26" s="28">
        <f t="shared" si="8"/>
        <v>375.89110841440538</v>
      </c>
      <c r="V26" s="28">
        <f t="shared" si="8"/>
        <v>-26.679558250211503</v>
      </c>
      <c r="W26" s="28">
        <f t="shared" si="8"/>
        <v>-255.65127575204056</v>
      </c>
      <c r="X26" s="28">
        <f t="shared" si="8"/>
        <v>215.13186115942167</v>
      </c>
      <c r="Y26" s="28">
        <f t="shared" si="8"/>
        <v>330.64719158137643</v>
      </c>
      <c r="Z26" s="28">
        <f t="shared" si="8"/>
        <v>-69.953750071483057</v>
      </c>
      <c r="AA26" s="28">
        <f t="shared" si="8"/>
        <v>228.43086093362075</v>
      </c>
      <c r="AB26" s="28">
        <f t="shared" si="8"/>
        <v>-359.72093413166687</v>
      </c>
      <c r="AC26" s="28">
        <f t="shared" si="8"/>
        <v>335.03646256241774</v>
      </c>
      <c r="AD26" s="28">
        <f t="shared" si="8"/>
        <v>340.55468794267796</v>
      </c>
      <c r="AE26" s="28">
        <f t="shared" si="8"/>
        <v>39.140690228242093</v>
      </c>
      <c r="AF26" s="28">
        <f t="shared" si="8"/>
        <v>10.967925784600846</v>
      </c>
      <c r="AG26" s="28">
        <f t="shared" si="8"/>
        <v>273.73370348589833</v>
      </c>
      <c r="AH26" s="28">
        <f t="shared" si="8"/>
        <v>339.59090213757338</v>
      </c>
      <c r="AI26" s="28">
        <f t="shared" si="8"/>
        <v>358.89327489318833</v>
      </c>
      <c r="AJ26" s="28">
        <f t="shared" si="8"/>
        <v>378.60767241990879</v>
      </c>
      <c r="AK26" s="28">
        <f t="shared" si="8"/>
        <v>128.46019866051179</v>
      </c>
      <c r="AL26" s="28">
        <f t="shared" si="8"/>
        <v>-381.74896845984932</v>
      </c>
      <c r="AM26" s="28">
        <f t="shared" si="8"/>
        <v>-77.426482489558907</v>
      </c>
      <c r="AN26" s="28">
        <f t="shared" si="8"/>
        <v>-48.12708224054974</v>
      </c>
      <c r="AO26" s="28">
        <f t="shared" si="8"/>
        <v>-136.01926475788395</v>
      </c>
      <c r="AP26" s="28">
        <f t="shared" si="8"/>
        <v>-346.06513932573131</v>
      </c>
      <c r="AQ26" s="28">
        <f t="shared" si="8"/>
        <v>-312.20527962638346</v>
      </c>
      <c r="AR26" s="28">
        <f t="shared" ref="L26:AS34" si="11">($F26+$G26*AR$4)*SIN(($A26*AR$5+$B26*AR$6+$C26*AR$7+$D26*AR$8+$E26*AR$9)*$C$5)</f>
        <v>-18.556209047373237</v>
      </c>
      <c r="AS26" s="28">
        <f t="shared" si="11"/>
        <v>-343.60152354849561</v>
      </c>
      <c r="AT26" s="28">
        <f t="shared" si="9"/>
        <v>-165.85536910271196</v>
      </c>
      <c r="AU26" s="28">
        <f t="shared" si="9"/>
        <v>280.74933416950392</v>
      </c>
      <c r="AV26" s="28">
        <f t="shared" si="9"/>
        <v>-236.94433734071566</v>
      </c>
      <c r="AW26" s="28">
        <f t="shared" si="9"/>
        <v>-314.53422502054184</v>
      </c>
      <c r="AX26" s="28">
        <f t="shared" si="9"/>
        <v>-10.906567885276811</v>
      </c>
      <c r="AY26" s="28">
        <f t="shared" si="9"/>
        <v>161.75988504253024</v>
      </c>
      <c r="AZ26" s="28">
        <f t="shared" si="9"/>
        <v>300.67260987710864</v>
      </c>
      <c r="BA26" s="28">
        <f t="shared" si="9"/>
        <v>246.50048468065285</v>
      </c>
      <c r="BB26" s="28">
        <f t="shared" si="9"/>
        <v>88.767609549282341</v>
      </c>
      <c r="BC26" s="28">
        <f t="shared" si="9"/>
        <v>-87.488028958886389</v>
      </c>
      <c r="BD26" s="28">
        <f t="shared" si="9"/>
        <v>-245.48792761545997</v>
      </c>
      <c r="BE26" s="28">
        <f t="shared" si="9"/>
        <v>-352.26292763788985</v>
      </c>
      <c r="BF26" s="28">
        <f t="shared" si="9"/>
        <v>-385.53274715268731</v>
      </c>
      <c r="BG26" s="28">
        <f t="shared" si="9"/>
        <v>-338.3551121690187</v>
      </c>
      <c r="BH26" s="28">
        <f t="shared" si="9"/>
        <v>-220.57437183814119</v>
      </c>
      <c r="BI26" s="28">
        <f t="shared" si="9"/>
        <v>-56.767321505826615</v>
      </c>
      <c r="BJ26" s="28">
        <f t="shared" si="9"/>
        <v>118.8851303897379</v>
      </c>
      <c r="BK26" s="28">
        <f t="shared" si="9"/>
        <v>269.73034459025774</v>
      </c>
      <c r="BL26" s="28">
        <f t="shared" si="9"/>
        <v>364.29209910605363</v>
      </c>
      <c r="BM26" s="28">
        <f t="shared" si="9"/>
        <v>-376.88968734675501</v>
      </c>
    </row>
    <row r="27" spans="1:65" x14ac:dyDescent="0.25">
      <c r="A27" s="8">
        <v>0</v>
      </c>
      <c r="B27" s="8">
        <v>0</v>
      </c>
      <c r="C27" s="8">
        <v>1</v>
      </c>
      <c r="D27" s="8">
        <v>2</v>
      </c>
      <c r="E27" s="8">
        <v>2</v>
      </c>
      <c r="F27" s="114">
        <v>-301</v>
      </c>
      <c r="G27" s="8">
        <v>0</v>
      </c>
      <c r="H27" s="97"/>
      <c r="K27" s="28">
        <f t="shared" si="10"/>
        <v>222.14306614378341</v>
      </c>
      <c r="L27" s="28">
        <f t="shared" si="11"/>
        <v>-300.52999421247745</v>
      </c>
      <c r="M27" s="28">
        <f t="shared" si="11"/>
        <v>-299.10136175382951</v>
      </c>
      <c r="N27" s="28">
        <f t="shared" si="11"/>
        <v>157.70114337278355</v>
      </c>
      <c r="O27" s="28">
        <f t="shared" si="11"/>
        <v>124.32096417145358</v>
      </c>
      <c r="P27" s="28">
        <f t="shared" si="11"/>
        <v>5.7890642013446039</v>
      </c>
      <c r="Q27" s="28">
        <f t="shared" si="11"/>
        <v>-293.92670312298907</v>
      </c>
      <c r="R27" s="28">
        <f t="shared" si="11"/>
        <v>-59.526458068831481</v>
      </c>
      <c r="S27" s="28">
        <f t="shared" si="11"/>
        <v>-291.45983829077397</v>
      </c>
      <c r="T27" s="28">
        <f t="shared" si="11"/>
        <v>-206.50516935343364</v>
      </c>
      <c r="U27" s="28">
        <f t="shared" si="11"/>
        <v>279.65674013396375</v>
      </c>
      <c r="V27" s="28">
        <f t="shared" si="11"/>
        <v>297.12995505494825</v>
      </c>
      <c r="W27" s="28">
        <f t="shared" si="11"/>
        <v>-26.146248457709245</v>
      </c>
      <c r="X27" s="28">
        <f t="shared" si="11"/>
        <v>92.792677422396707</v>
      </c>
      <c r="Y27" s="28">
        <f t="shared" si="11"/>
        <v>253.50304232811737</v>
      </c>
      <c r="Z27" s="28">
        <f t="shared" si="11"/>
        <v>-298.80657656238958</v>
      </c>
      <c r="AA27" s="28">
        <f t="shared" si="11"/>
        <v>79.070500728836365</v>
      </c>
      <c r="AB27" s="28">
        <f t="shared" si="11"/>
        <v>-272.4003759436643</v>
      </c>
      <c r="AC27" s="28">
        <f t="shared" si="11"/>
        <v>61.332351920748003</v>
      </c>
      <c r="AD27" s="28">
        <f t="shared" si="11"/>
        <v>-7.3520248780804422</v>
      </c>
      <c r="AE27" s="28">
        <f t="shared" si="11"/>
        <v>300.36213472248301</v>
      </c>
      <c r="AF27" s="28">
        <f t="shared" si="11"/>
        <v>292.41891849395859</v>
      </c>
      <c r="AG27" s="28">
        <f t="shared" si="11"/>
        <v>-290.91319653028938</v>
      </c>
      <c r="AH27" s="28">
        <f t="shared" si="11"/>
        <v>62.000358995458349</v>
      </c>
      <c r="AI27" s="28">
        <f t="shared" si="11"/>
        <v>226.71429690981955</v>
      </c>
      <c r="AJ27" s="28">
        <f t="shared" si="11"/>
        <v>-75.793441424174162</v>
      </c>
      <c r="AK27" s="28">
        <f t="shared" si="11"/>
        <v>199.35635829832538</v>
      </c>
      <c r="AL27" s="28">
        <f t="shared" si="11"/>
        <v>-105.40108859646872</v>
      </c>
      <c r="AM27" s="28">
        <f t="shared" si="11"/>
        <v>-240.34885798148221</v>
      </c>
      <c r="AN27" s="28">
        <f t="shared" si="11"/>
        <v>165.68002556564039</v>
      </c>
      <c r="AO27" s="28">
        <f t="shared" si="11"/>
        <v>-156.25901421308106</v>
      </c>
      <c r="AP27" s="28">
        <f t="shared" si="11"/>
        <v>103.61471642874869</v>
      </c>
      <c r="AQ27" s="28">
        <f t="shared" si="11"/>
        <v>282.55794596613595</v>
      </c>
      <c r="AR27" s="28">
        <f t="shared" si="11"/>
        <v>-72.844351022067698</v>
      </c>
      <c r="AS27" s="28">
        <f t="shared" si="11"/>
        <v>-244.76535370894962</v>
      </c>
      <c r="AT27" s="28">
        <f t="shared" si="9"/>
        <v>222.5471120021669</v>
      </c>
      <c r="AU27" s="28">
        <f t="shared" si="9"/>
        <v>-82.938530597642099</v>
      </c>
      <c r="AV27" s="28">
        <f t="shared" si="9"/>
        <v>3.0193064400202503</v>
      </c>
      <c r="AW27" s="28">
        <f t="shared" si="9"/>
        <v>143.07347255358744</v>
      </c>
      <c r="AX27" s="28">
        <f t="shared" si="9"/>
        <v>287.10868501318436</v>
      </c>
      <c r="AY27" s="28">
        <f t="shared" si="9"/>
        <v>164.40960030868061</v>
      </c>
      <c r="AZ27" s="28">
        <f t="shared" si="9"/>
        <v>-33.083849686554984</v>
      </c>
      <c r="BA27" s="28">
        <f t="shared" si="9"/>
        <v>-174.69363127175399</v>
      </c>
      <c r="BB27" s="28">
        <f t="shared" si="9"/>
        <v>20.685846707389079</v>
      </c>
      <c r="BC27" s="28">
        <f t="shared" si="9"/>
        <v>206.6547746204771</v>
      </c>
      <c r="BD27" s="28">
        <f t="shared" si="9"/>
        <v>298.61086707325802</v>
      </c>
      <c r="BE27" s="28">
        <f t="shared" si="9"/>
        <v>254.72081532344978</v>
      </c>
      <c r="BF27" s="28">
        <f t="shared" si="9"/>
        <v>94.951388690610457</v>
      </c>
      <c r="BG27" s="28">
        <f t="shared" si="9"/>
        <v>-108.01398779725712</v>
      </c>
      <c r="BH27" s="28">
        <f t="shared" si="9"/>
        <v>-261.84088548140204</v>
      </c>
      <c r="BI27" s="28">
        <f t="shared" si="9"/>
        <v>-296.54929616735961</v>
      </c>
      <c r="BJ27" s="28">
        <f t="shared" si="9"/>
        <v>-196.3494269067395</v>
      </c>
      <c r="BK27" s="28">
        <f t="shared" si="9"/>
        <v>-6.8249030440140652</v>
      </c>
      <c r="BL27" s="28">
        <f t="shared" si="9"/>
        <v>185.80445344559334</v>
      </c>
      <c r="BM27" s="28">
        <f t="shared" si="9"/>
        <v>-75.564789360391217</v>
      </c>
    </row>
    <row r="28" spans="1:65" x14ac:dyDescent="0.25">
      <c r="A28" s="8">
        <v>-2</v>
      </c>
      <c r="B28" s="8">
        <v>-1</v>
      </c>
      <c r="C28" s="8">
        <v>0</v>
      </c>
      <c r="D28" s="8">
        <v>2</v>
      </c>
      <c r="E28" s="8">
        <v>2</v>
      </c>
      <c r="F28" s="114">
        <v>217</v>
      </c>
      <c r="G28">
        <v>-0.5</v>
      </c>
      <c r="H28" s="97"/>
      <c r="K28" s="28">
        <f t="shared" si="10"/>
        <v>-82.970053083126714</v>
      </c>
      <c r="L28" s="28">
        <f t="shared" si="11"/>
        <v>196.16463647929257</v>
      </c>
      <c r="M28" s="28">
        <f t="shared" si="11"/>
        <v>-81.805790789194958</v>
      </c>
      <c r="N28" s="28">
        <f t="shared" si="11"/>
        <v>-86.196455362297812</v>
      </c>
      <c r="O28" s="28">
        <f t="shared" si="11"/>
        <v>-85.254429902110033</v>
      </c>
      <c r="P28" s="28">
        <f t="shared" si="11"/>
        <v>-162.4775405184231</v>
      </c>
      <c r="Q28" s="28">
        <f t="shared" si="11"/>
        <v>37.355264444791217</v>
      </c>
      <c r="R28" s="28">
        <f t="shared" si="11"/>
        <v>-161.91606735999054</v>
      </c>
      <c r="S28" s="28">
        <f t="shared" si="11"/>
        <v>40.202731860824173</v>
      </c>
      <c r="T28" s="28">
        <f t="shared" si="11"/>
        <v>-79.3917521819277</v>
      </c>
      <c r="U28" s="28">
        <f t="shared" si="11"/>
        <v>-60.084070352380323</v>
      </c>
      <c r="V28" s="28">
        <f t="shared" si="11"/>
        <v>-59.267791903382452</v>
      </c>
      <c r="W28" s="28">
        <f t="shared" si="11"/>
        <v>-214.71760381128053</v>
      </c>
      <c r="X28" s="28">
        <f t="shared" si="11"/>
        <v>67.596199843265111</v>
      </c>
      <c r="Y28" s="28">
        <f t="shared" si="11"/>
        <v>63.847334745676704</v>
      </c>
      <c r="Z28" s="28">
        <f t="shared" si="11"/>
        <v>-107.56082517949983</v>
      </c>
      <c r="AA28" s="28">
        <f t="shared" si="11"/>
        <v>-78.596954187367444</v>
      </c>
      <c r="AB28" s="28">
        <f t="shared" si="11"/>
        <v>30.257651408867197</v>
      </c>
      <c r="AC28" s="28">
        <f t="shared" si="11"/>
        <v>196.30636011132074</v>
      </c>
      <c r="AD28" s="28">
        <f t="shared" si="11"/>
        <v>-187.18554960845017</v>
      </c>
      <c r="AE28" s="28">
        <f t="shared" si="11"/>
        <v>-181.49959450604723</v>
      </c>
      <c r="AF28" s="28">
        <f t="shared" si="11"/>
        <v>-200.49257051765875</v>
      </c>
      <c r="AG28" s="28">
        <f t="shared" si="11"/>
        <v>-88.196542299539786</v>
      </c>
      <c r="AH28" s="28">
        <f t="shared" si="11"/>
        <v>-84.480273996077571</v>
      </c>
      <c r="AI28" s="28">
        <f t="shared" si="11"/>
        <v>73.171113861744416</v>
      </c>
      <c r="AJ28" s="28">
        <f t="shared" si="11"/>
        <v>90.645722150738521</v>
      </c>
      <c r="AK28" s="28">
        <f t="shared" si="11"/>
        <v>-158.71900052768706</v>
      </c>
      <c r="AL28" s="28">
        <f t="shared" si="11"/>
        <v>-204.71239178821742</v>
      </c>
      <c r="AM28" s="28">
        <f t="shared" si="11"/>
        <v>-43.82006117420331</v>
      </c>
      <c r="AN28" s="28">
        <f t="shared" si="11"/>
        <v>178.60502080668377</v>
      </c>
      <c r="AO28" s="28">
        <f t="shared" si="11"/>
        <v>-214.42505609992321</v>
      </c>
      <c r="AP28" s="28">
        <f t="shared" si="11"/>
        <v>-200.64697678145114</v>
      </c>
      <c r="AQ28" s="28">
        <f t="shared" si="11"/>
        <v>-134.33449058816717</v>
      </c>
      <c r="AR28" s="28">
        <f t="shared" si="11"/>
        <v>-74.036861981745233</v>
      </c>
      <c r="AS28" s="28">
        <f t="shared" si="11"/>
        <v>212.75876760136475</v>
      </c>
      <c r="AT28" s="28">
        <f t="shared" si="9"/>
        <v>58.88601218641962</v>
      </c>
      <c r="AU28" s="28">
        <f t="shared" si="9"/>
        <v>-192.41327669364748</v>
      </c>
      <c r="AV28" s="28">
        <f t="shared" si="9"/>
        <v>43.486674981010538</v>
      </c>
      <c r="AW28" s="28">
        <f t="shared" si="9"/>
        <v>41.068757592650996</v>
      </c>
      <c r="AX28" s="28">
        <f t="shared" si="9"/>
        <v>48.404893064385526</v>
      </c>
      <c r="AY28" s="28">
        <f t="shared" si="9"/>
        <v>52.039980526563319</v>
      </c>
      <c r="AZ28" s="28">
        <f t="shared" si="9"/>
        <v>55.65966593508152</v>
      </c>
      <c r="BA28" s="28">
        <f t="shared" si="9"/>
        <v>-32.857753438700598</v>
      </c>
      <c r="BB28" s="28">
        <f t="shared" si="9"/>
        <v>-29.159661108208351</v>
      </c>
      <c r="BC28" s="28">
        <f t="shared" si="9"/>
        <v>-25.45293923873993</v>
      </c>
      <c r="BD28" s="28">
        <f t="shared" si="9"/>
        <v>-21.738684861177909</v>
      </c>
      <c r="BE28" s="28">
        <f t="shared" si="9"/>
        <v>-18.017997236644497</v>
      </c>
      <c r="BF28" s="28">
        <f t="shared" si="9"/>
        <v>-14.291977528564054</v>
      </c>
      <c r="BG28" s="28">
        <f t="shared" si="9"/>
        <v>-10.561728479820383</v>
      </c>
      <c r="BH28" s="28">
        <f t="shared" si="9"/>
        <v>-6.8283540839816048</v>
      </c>
      <c r="BI28" s="28">
        <f t="shared" si="9"/>
        <v>-3.0929592598886577</v>
      </c>
      <c r="BJ28" s="28">
        <f t="shared" si="9"/>
        <v>0.64335047624120179</v>
      </c>
      <c r="BK28" s="28">
        <f t="shared" si="9"/>
        <v>4.3794693375494829</v>
      </c>
      <c r="BL28" s="28">
        <f t="shared" si="9"/>
        <v>8.1142915933694599</v>
      </c>
      <c r="BM28" s="28">
        <f t="shared" si="9"/>
        <v>-204.52361379177222</v>
      </c>
    </row>
    <row r="29" spans="1:65" x14ac:dyDescent="0.25">
      <c r="A29" s="8">
        <v>-2</v>
      </c>
      <c r="B29" s="8">
        <v>0</v>
      </c>
      <c r="C29" s="8">
        <v>1</v>
      </c>
      <c r="D29" s="8">
        <v>0</v>
      </c>
      <c r="E29" s="8">
        <v>0</v>
      </c>
      <c r="F29" s="114">
        <v>-158</v>
      </c>
      <c r="G29" s="8">
        <v>0</v>
      </c>
      <c r="H29" s="97"/>
      <c r="K29" s="28">
        <f t="shared" si="10"/>
        <v>-18.431735749281032</v>
      </c>
      <c r="L29" s="28">
        <f t="shared" si="11"/>
        <v>154.6137568571873</v>
      </c>
      <c r="M29" s="28">
        <f t="shared" si="11"/>
        <v>-151.3004184270161</v>
      </c>
      <c r="N29" s="28">
        <f t="shared" si="11"/>
        <v>155.23346537061482</v>
      </c>
      <c r="O29" s="28">
        <f t="shared" si="11"/>
        <v>-152.92924242914819</v>
      </c>
      <c r="P29" s="28">
        <f t="shared" si="11"/>
        <v>-138.7986996572746</v>
      </c>
      <c r="Q29" s="28">
        <f t="shared" si="11"/>
        <v>133.3153199314979</v>
      </c>
      <c r="R29" s="28">
        <f t="shared" si="11"/>
        <v>149.33278048348703</v>
      </c>
      <c r="S29" s="28">
        <f t="shared" si="11"/>
        <v>-130.52228033160472</v>
      </c>
      <c r="T29" s="28">
        <f t="shared" si="11"/>
        <v>122.83771478467817</v>
      </c>
      <c r="U29" s="28">
        <f t="shared" si="11"/>
        <v>-157.83820138438955</v>
      </c>
      <c r="V29" s="28">
        <f t="shared" si="11"/>
        <v>154.50836358086002</v>
      </c>
      <c r="W29" s="28">
        <f t="shared" si="11"/>
        <v>-154.22888141512516</v>
      </c>
      <c r="X29" s="28">
        <f t="shared" si="11"/>
        <v>-143.52143733940375</v>
      </c>
      <c r="Y29" s="28">
        <f t="shared" si="11"/>
        <v>-127.7657469308931</v>
      </c>
      <c r="Z29" s="28">
        <f t="shared" si="11"/>
        <v>101.97611711062954</v>
      </c>
      <c r="AA29" s="28">
        <f t="shared" si="11"/>
        <v>-105.4674496946092</v>
      </c>
      <c r="AB29" s="28">
        <f t="shared" si="11"/>
        <v>-157.99824165265829</v>
      </c>
      <c r="AC29" s="28">
        <f t="shared" si="11"/>
        <v>42.110940235554637</v>
      </c>
      <c r="AD29" s="28">
        <f t="shared" si="11"/>
        <v>111.03088136780335</v>
      </c>
      <c r="AE29" s="28">
        <f t="shared" si="11"/>
        <v>-106.8133903942669</v>
      </c>
      <c r="AF29" s="28">
        <f t="shared" si="11"/>
        <v>-113.0354722664796</v>
      </c>
      <c r="AG29" s="28">
        <f t="shared" si="11"/>
        <v>47.160259861614662</v>
      </c>
      <c r="AH29" s="28">
        <f t="shared" si="11"/>
        <v>157.37950665097586</v>
      </c>
      <c r="AI29" s="28">
        <f t="shared" si="11"/>
        <v>-153.67136045891476</v>
      </c>
      <c r="AJ29" s="28">
        <f t="shared" si="11"/>
        <v>-128.29492652205971</v>
      </c>
      <c r="AK29" s="28">
        <f t="shared" si="11"/>
        <v>6.3001550455790722</v>
      </c>
      <c r="AL29" s="28">
        <f t="shared" si="11"/>
        <v>-156.19754275876429</v>
      </c>
      <c r="AM29" s="28">
        <f t="shared" si="11"/>
        <v>-39.009414207850021</v>
      </c>
      <c r="AN29" s="28">
        <f t="shared" si="11"/>
        <v>91.140540974079059</v>
      </c>
      <c r="AO29" s="28">
        <f t="shared" si="11"/>
        <v>-152.326834330586</v>
      </c>
      <c r="AP29" s="28">
        <f t="shared" si="11"/>
        <v>156.44196727495057</v>
      </c>
      <c r="AQ29" s="28">
        <f t="shared" si="11"/>
        <v>-146.569883058275</v>
      </c>
      <c r="AR29" s="28">
        <f t="shared" si="11"/>
        <v>-139.07052511082227</v>
      </c>
      <c r="AS29" s="28">
        <f t="shared" si="11"/>
        <v>-150.37432718351332</v>
      </c>
      <c r="AT29" s="28">
        <f t="shared" si="9"/>
        <v>154.35550658191119</v>
      </c>
      <c r="AU29" s="28">
        <f t="shared" si="9"/>
        <v>154.84786778758297</v>
      </c>
      <c r="AV29" s="28">
        <f t="shared" si="9"/>
        <v>128.80524898430738</v>
      </c>
      <c r="AW29" s="28">
        <f t="shared" si="9"/>
        <v>125.96511186438488</v>
      </c>
      <c r="AX29" s="28">
        <f t="shared" si="9"/>
        <v>79.383783959581592</v>
      </c>
      <c r="AY29" s="28">
        <f t="shared" si="9"/>
        <v>51.033680615783069</v>
      </c>
      <c r="AZ29" s="28">
        <f t="shared" si="9"/>
        <v>20.69920103385396</v>
      </c>
      <c r="BA29" s="28">
        <f t="shared" si="9"/>
        <v>-156.49789984165324</v>
      </c>
      <c r="BB29" s="28">
        <f t="shared" si="9"/>
        <v>-157.72031057352729</v>
      </c>
      <c r="BC29" s="28">
        <f t="shared" si="9"/>
        <v>-152.80997851945364</v>
      </c>
      <c r="BD29" s="28">
        <f t="shared" si="9"/>
        <v>-141.95783535692698</v>
      </c>
      <c r="BE29" s="28">
        <f t="shared" si="9"/>
        <v>-125.58585212108244</v>
      </c>
      <c r="BF29" s="28">
        <f t="shared" si="9"/>
        <v>-104.33063142664315</v>
      </c>
      <c r="BG29" s="28">
        <f t="shared" si="9"/>
        <v>-79.01865402837683</v>
      </c>
      <c r="BH29" s="28">
        <f t="shared" si="9"/>
        <v>-50.634142226136696</v>
      </c>
      <c r="BI29" s="28">
        <f t="shared" si="9"/>
        <v>-20.280789699983373</v>
      </c>
      <c r="BJ29" s="28">
        <f t="shared" si="9"/>
        <v>10.861154138603958</v>
      </c>
      <c r="BK29" s="28">
        <f t="shared" si="9"/>
        <v>41.580776562485433</v>
      </c>
      <c r="BL29" s="28">
        <f t="shared" si="9"/>
        <v>70.683586246234867</v>
      </c>
      <c r="BM29" s="28">
        <f t="shared" si="9"/>
        <v>-155.41755983446797</v>
      </c>
    </row>
    <row r="30" spans="1:65" x14ac:dyDescent="0.25">
      <c r="A30" s="8">
        <v>-2</v>
      </c>
      <c r="B30" s="8">
        <v>0</v>
      </c>
      <c r="C30" s="8">
        <v>0</v>
      </c>
      <c r="D30" s="8">
        <v>2</v>
      </c>
      <c r="E30" s="8">
        <v>1</v>
      </c>
      <c r="F30" s="114">
        <v>129</v>
      </c>
      <c r="G30">
        <v>0.1</v>
      </c>
      <c r="H30" s="97"/>
      <c r="K30" s="28">
        <f t="shared" si="10"/>
        <v>112.05454770412608</v>
      </c>
      <c r="L30" s="28">
        <f t="shared" si="11"/>
        <v>34.711757635803281</v>
      </c>
      <c r="M30" s="28">
        <f t="shared" si="11"/>
        <v>-120.93648428626793</v>
      </c>
      <c r="N30" s="28">
        <f t="shared" si="11"/>
        <v>125.10669670731183</v>
      </c>
      <c r="O30" s="28">
        <f t="shared" si="11"/>
        <v>106.97622938011968</v>
      </c>
      <c r="P30" s="28">
        <f t="shared" si="11"/>
        <v>-107.40383391275313</v>
      </c>
      <c r="Q30" s="28">
        <f t="shared" si="11"/>
        <v>29.3364873750355</v>
      </c>
      <c r="R30" s="28">
        <f t="shared" si="11"/>
        <v>-124.7229518324319</v>
      </c>
      <c r="S30" s="28">
        <f t="shared" si="11"/>
        <v>-17.346788631355942</v>
      </c>
      <c r="T30" s="28">
        <f t="shared" si="11"/>
        <v>-110.23028316147068</v>
      </c>
      <c r="U30" s="28">
        <f t="shared" si="11"/>
        <v>-125.89221755108821</v>
      </c>
      <c r="V30" s="28">
        <f t="shared" si="11"/>
        <v>-127.62254882853114</v>
      </c>
      <c r="W30" s="28">
        <f t="shared" si="11"/>
        <v>118.85032067431837</v>
      </c>
      <c r="X30" s="28">
        <f t="shared" si="11"/>
        <v>114.5165086571818</v>
      </c>
      <c r="Y30" s="28">
        <f t="shared" si="11"/>
        <v>116.3745763059416</v>
      </c>
      <c r="Z30" s="28">
        <f t="shared" si="11"/>
        <v>45.869006231065853</v>
      </c>
      <c r="AA30" s="28">
        <f t="shared" si="11"/>
        <v>119.07333314799301</v>
      </c>
      <c r="AB30" s="28">
        <f t="shared" si="11"/>
        <v>121.21237447854161</v>
      </c>
      <c r="AC30" s="28">
        <f t="shared" si="11"/>
        <v>88.398591263215806</v>
      </c>
      <c r="AD30" s="28">
        <f t="shared" si="11"/>
        <v>52.760397330984901</v>
      </c>
      <c r="AE30" s="28">
        <f t="shared" si="11"/>
        <v>103.6983390018105</v>
      </c>
      <c r="AF30" s="28">
        <f t="shared" si="11"/>
        <v>127.80792344991737</v>
      </c>
      <c r="AG30" s="28">
        <f t="shared" si="11"/>
        <v>-57.725412803518601</v>
      </c>
      <c r="AH30" s="28">
        <f t="shared" si="11"/>
        <v>124.53158446084467</v>
      </c>
      <c r="AI30" s="28">
        <f t="shared" si="11"/>
        <v>-128.95399721074807</v>
      </c>
      <c r="AJ30" s="28">
        <f t="shared" si="11"/>
        <v>-119.81711762155447</v>
      </c>
      <c r="AK30" s="28">
        <f t="shared" si="11"/>
        <v>120.66945771522147</v>
      </c>
      <c r="AL30" s="28">
        <f t="shared" si="11"/>
        <v>128.9417588723322</v>
      </c>
      <c r="AM30" s="28">
        <f t="shared" si="11"/>
        <v>-128.13670764684173</v>
      </c>
      <c r="AN30" s="28">
        <f t="shared" si="11"/>
        <v>84.700789994337129</v>
      </c>
      <c r="AO30" s="28">
        <f t="shared" si="11"/>
        <v>45.387370813795187</v>
      </c>
      <c r="AP30" s="28">
        <f t="shared" si="11"/>
        <v>125.03543938425986</v>
      </c>
      <c r="AQ30" s="28">
        <f t="shared" si="11"/>
        <v>-8.5627822394961139</v>
      </c>
      <c r="AR30" s="28">
        <f t="shared" si="11"/>
        <v>54.48776184257332</v>
      </c>
      <c r="AS30" s="28">
        <f t="shared" si="11"/>
        <v>102.57201821164708</v>
      </c>
      <c r="AT30" s="28">
        <f t="shared" si="9"/>
        <v>123.23350803680582</v>
      </c>
      <c r="AU30" s="28">
        <f t="shared" si="9"/>
        <v>-128.98779212985824</v>
      </c>
      <c r="AV30" s="28">
        <f t="shared" si="9"/>
        <v>-117.72913044374366</v>
      </c>
      <c r="AW30" s="28">
        <f t="shared" si="9"/>
        <v>93.151756952947508</v>
      </c>
      <c r="AX30" s="28">
        <f t="shared" si="9"/>
        <v>99.234976500614508</v>
      </c>
      <c r="AY30" s="28">
        <f t="shared" si="9"/>
        <v>102.08233206762901</v>
      </c>
      <c r="AZ30" s="28">
        <f t="shared" si="9"/>
        <v>104.8022823628109</v>
      </c>
      <c r="BA30" s="28">
        <f t="shared" si="9"/>
        <v>13.462579133710024</v>
      </c>
      <c r="BB30" s="28">
        <f t="shared" si="9"/>
        <v>17.984558401151695</v>
      </c>
      <c r="BC30" s="28">
        <f t="shared" si="9"/>
        <v>22.48409196135535</v>
      </c>
      <c r="BD30" s="28">
        <f t="shared" si="9"/>
        <v>26.955564102950035</v>
      </c>
      <c r="BE30" s="28">
        <f t="shared" si="9"/>
        <v>31.393394136312292</v>
      </c>
      <c r="BF30" s="28">
        <f t="shared" si="9"/>
        <v>35.792043359608797</v>
      </c>
      <c r="BG30" s="28">
        <f t="shared" si="9"/>
        <v>40.146021970488412</v>
      </c>
      <c r="BH30" s="28">
        <f t="shared" si="9"/>
        <v>44.449895918676269</v>
      </c>
      <c r="BI30" s="28">
        <f t="shared" si="9"/>
        <v>48.698293686943785</v>
      </c>
      <c r="BJ30" s="28">
        <f t="shared" si="9"/>
        <v>52.885912996338831</v>
      </c>
      <c r="BK30" s="28">
        <f t="shared" si="9"/>
        <v>57.007527423002905</v>
      </c>
      <c r="BL30" s="28">
        <f t="shared" si="9"/>
        <v>61.057992921023526</v>
      </c>
      <c r="BM30" s="28">
        <f t="shared" si="9"/>
        <v>128.9237892066316</v>
      </c>
    </row>
    <row r="31" spans="1:65" x14ac:dyDescent="0.25">
      <c r="A31" s="8">
        <v>0</v>
      </c>
      <c r="B31" s="8">
        <v>0</v>
      </c>
      <c r="C31" s="8">
        <v>-1</v>
      </c>
      <c r="D31" s="8">
        <v>2</v>
      </c>
      <c r="E31" s="8">
        <v>2</v>
      </c>
      <c r="F31" s="114">
        <v>123</v>
      </c>
      <c r="G31" s="8">
        <v>0</v>
      </c>
      <c r="H31" s="97"/>
      <c r="K31" s="28">
        <f t="shared" si="10"/>
        <v>-29.022624276583628</v>
      </c>
      <c r="L31" s="28">
        <f t="shared" si="11"/>
        <v>96.499938177628977</v>
      </c>
      <c r="M31" s="28">
        <f t="shared" si="11"/>
        <v>-1.1569963439296838</v>
      </c>
      <c r="N31" s="28">
        <f t="shared" si="11"/>
        <v>-104.68372913101794</v>
      </c>
      <c r="O31" s="28">
        <f t="shared" si="11"/>
        <v>100.78158057277668</v>
      </c>
      <c r="P31" s="28">
        <f t="shared" si="11"/>
        <v>-21.430942305099833</v>
      </c>
      <c r="Q31" s="28">
        <f t="shared" si="11"/>
        <v>-109.75563752733319</v>
      </c>
      <c r="R31" s="28">
        <f t="shared" si="11"/>
        <v>0.17429870547477361</v>
      </c>
      <c r="S31" s="28">
        <f t="shared" si="11"/>
        <v>106.34001226073626</v>
      </c>
      <c r="T31" s="28">
        <f t="shared" si="11"/>
        <v>-116.58021407302002</v>
      </c>
      <c r="U31" s="28">
        <f t="shared" si="11"/>
        <v>117.55085996588485</v>
      </c>
      <c r="V31" s="28">
        <f t="shared" si="11"/>
        <v>-122.03911562720057</v>
      </c>
      <c r="W31" s="28">
        <f t="shared" si="11"/>
        <v>-66.04988222246601</v>
      </c>
      <c r="X31" s="28">
        <f t="shared" si="11"/>
        <v>98.348665472622272</v>
      </c>
      <c r="Y31" s="28">
        <f t="shared" si="11"/>
        <v>78.73753851227923</v>
      </c>
      <c r="Z31" s="28">
        <f t="shared" si="11"/>
        <v>-108.16856367830145</v>
      </c>
      <c r="AA31" s="28">
        <f t="shared" si="11"/>
        <v>-118.4462918235632</v>
      </c>
      <c r="AB31" s="28">
        <f t="shared" si="11"/>
        <v>-4.0935857063880832</v>
      </c>
      <c r="AC31" s="28">
        <f t="shared" si="11"/>
        <v>-115.21866904853613</v>
      </c>
      <c r="AD31" s="28">
        <f t="shared" si="11"/>
        <v>121.14755950731983</v>
      </c>
      <c r="AE31" s="28">
        <f t="shared" si="11"/>
        <v>-122.1922103459266</v>
      </c>
      <c r="AF31" s="28">
        <f t="shared" si="11"/>
        <v>51.092580195787228</v>
      </c>
      <c r="AG31" s="28">
        <f t="shared" si="11"/>
        <v>6.989374033917108</v>
      </c>
      <c r="AH31" s="28">
        <f t="shared" si="11"/>
        <v>-111.45227578912619</v>
      </c>
      <c r="AI31" s="28">
        <f t="shared" si="11"/>
        <v>108.09487254573384</v>
      </c>
      <c r="AJ31" s="28">
        <f t="shared" si="11"/>
        <v>-42.501867987250108</v>
      </c>
      <c r="AK31" s="28">
        <f t="shared" si="11"/>
        <v>109.42959648175585</v>
      </c>
      <c r="AL31" s="28">
        <f t="shared" si="11"/>
        <v>-36.635049249594154</v>
      </c>
      <c r="AM31" s="28">
        <f t="shared" si="11"/>
        <v>25.479708419829759</v>
      </c>
      <c r="AN31" s="28">
        <f t="shared" si="11"/>
        <v>-17.936582480624804</v>
      </c>
      <c r="AO31" s="28">
        <f t="shared" si="11"/>
        <v>-108.61008466947246</v>
      </c>
      <c r="AP31" s="28">
        <f t="shared" si="11"/>
        <v>109.33524926136843</v>
      </c>
      <c r="AQ31" s="28">
        <f t="shared" si="11"/>
        <v>-68.87837385731693</v>
      </c>
      <c r="AR31" s="28">
        <f t="shared" si="11"/>
        <v>121.73298362024735</v>
      </c>
      <c r="AS31" s="28">
        <f t="shared" si="11"/>
        <v>-115.1231296202964</v>
      </c>
      <c r="AT31" s="28">
        <f t="shared" si="9"/>
        <v>-53.606855562951679</v>
      </c>
      <c r="AU31" s="28">
        <f t="shared" si="9"/>
        <v>93.31379712085905</v>
      </c>
      <c r="AV31" s="28">
        <f t="shared" si="9"/>
        <v>-118.84716969019708</v>
      </c>
      <c r="AW31" s="28">
        <f t="shared" ref="AT31:BM43" si="12">($F31+$G31*AW$4)*SIN(($A31*AW$5+$B31*AW$6+$C31*AW$7+$D31*AW$8+$E31*AW$9)*$C$5)</f>
        <v>-101.55492753824906</v>
      </c>
      <c r="AX31" s="28">
        <f t="shared" si="12"/>
        <v>-59.615966966180736</v>
      </c>
      <c r="AY31" s="28">
        <f t="shared" si="12"/>
        <v>-33.291879398184371</v>
      </c>
      <c r="AZ31" s="28">
        <f t="shared" si="12"/>
        <v>-5.1852004030572871</v>
      </c>
      <c r="BA31" s="28">
        <f t="shared" si="12"/>
        <v>79.236792070730516</v>
      </c>
      <c r="BB31" s="28">
        <f t="shared" si="12"/>
        <v>98.738405695378788</v>
      </c>
      <c r="BC31" s="28">
        <f t="shared" si="12"/>
        <v>112.9531373924101</v>
      </c>
      <c r="BD31" s="28">
        <f t="shared" si="12"/>
        <v>121.11986885555842</v>
      </c>
      <c r="BE31" s="28">
        <f t="shared" si="12"/>
        <v>122.8013179078594</v>
      </c>
      <c r="BF31" s="28">
        <f t="shared" si="12"/>
        <v>117.90745248398743</v>
      </c>
      <c r="BG31" s="28">
        <f t="shared" si="12"/>
        <v>106.70031133652753</v>
      </c>
      <c r="BH31" s="28">
        <f t="shared" si="12"/>
        <v>89.779973346317988</v>
      </c>
      <c r="BI31" s="28">
        <f t="shared" si="12"/>
        <v>68.052426700279355</v>
      </c>
      <c r="BJ31" s="28">
        <f t="shared" si="12"/>
        <v>42.681058358929185</v>
      </c>
      <c r="BK31" s="28">
        <f t="shared" si="12"/>
        <v>15.024361279333409</v>
      </c>
      <c r="BL31" s="28">
        <f t="shared" si="12"/>
        <v>-13.43680518119425</v>
      </c>
      <c r="BM31" s="28">
        <f t="shared" si="12"/>
        <v>-32.497218948496354</v>
      </c>
    </row>
    <row r="32" spans="1:65" x14ac:dyDescent="0.25">
      <c r="A32" s="8">
        <v>2</v>
      </c>
      <c r="B32" s="8">
        <v>0</v>
      </c>
      <c r="C32" s="8">
        <v>0</v>
      </c>
      <c r="D32" s="8">
        <v>0</v>
      </c>
      <c r="E32" s="8">
        <v>0</v>
      </c>
      <c r="F32" s="114">
        <v>63</v>
      </c>
      <c r="G32" s="8">
        <v>0</v>
      </c>
      <c r="H32" s="97"/>
      <c r="K32" s="28">
        <f t="shared" si="10"/>
        <v>-50.111791919662963</v>
      </c>
      <c r="L32" s="28">
        <f t="shared" si="11"/>
        <v>-62.245220253333301</v>
      </c>
      <c r="M32" s="28">
        <f t="shared" si="11"/>
        <v>-53.575610944142831</v>
      </c>
      <c r="N32" s="28">
        <f t="shared" si="11"/>
        <v>-52.04463868218636</v>
      </c>
      <c r="O32" s="28">
        <f t="shared" si="11"/>
        <v>-36.796024100463676</v>
      </c>
      <c r="P32" s="28">
        <f t="shared" si="11"/>
        <v>-57.519659820471823</v>
      </c>
      <c r="Q32" s="28">
        <f t="shared" si="11"/>
        <v>-13.97926820161155</v>
      </c>
      <c r="R32" s="28">
        <f t="shared" si="11"/>
        <v>-14.516797123907246</v>
      </c>
      <c r="S32" s="28">
        <f t="shared" si="11"/>
        <v>56.406053374083726</v>
      </c>
      <c r="T32" s="28">
        <f t="shared" si="11"/>
        <v>-6.9515643629418644</v>
      </c>
      <c r="U32" s="28">
        <f t="shared" si="11"/>
        <v>-0.32909850625326648</v>
      </c>
      <c r="V32" s="28">
        <f t="shared" si="11"/>
        <v>-61.831548439244351</v>
      </c>
      <c r="W32" s="28">
        <f t="shared" si="11"/>
        <v>27.904797483576115</v>
      </c>
      <c r="X32" s="28">
        <f t="shared" si="11"/>
        <v>31.268510827263356</v>
      </c>
      <c r="Y32" s="28">
        <f t="shared" si="11"/>
        <v>5.90221685646961</v>
      </c>
      <c r="Z32" s="28">
        <f t="shared" si="11"/>
        <v>33.504697111891318</v>
      </c>
      <c r="AA32" s="28">
        <f t="shared" si="11"/>
        <v>59.723777470396392</v>
      </c>
      <c r="AB32" s="28">
        <f t="shared" si="11"/>
        <v>33.130254570777232</v>
      </c>
      <c r="AC32" s="28">
        <f t="shared" si="11"/>
        <v>57.015219304162521</v>
      </c>
      <c r="AD32" s="28">
        <f t="shared" si="11"/>
        <v>-62.852262240302053</v>
      </c>
      <c r="AE32" s="28">
        <f t="shared" si="11"/>
        <v>-46.585606083295247</v>
      </c>
      <c r="AF32" s="28">
        <f t="shared" si="11"/>
        <v>-62.644220676694786</v>
      </c>
      <c r="AG32" s="28">
        <f t="shared" si="11"/>
        <v>20.060390150818922</v>
      </c>
      <c r="AH32" s="28">
        <f t="shared" si="11"/>
        <v>-43.37429029673384</v>
      </c>
      <c r="AI32" s="28">
        <f t="shared" si="11"/>
        <v>-22.959545997483584</v>
      </c>
      <c r="AJ32" s="28">
        <f t="shared" si="11"/>
        <v>-34.214046876846737</v>
      </c>
      <c r="AK32" s="28">
        <f t="shared" si="11"/>
        <v>48.168109946736031</v>
      </c>
      <c r="AL32" s="28">
        <f t="shared" si="11"/>
        <v>-7.7629174953322293</v>
      </c>
      <c r="AM32" s="28">
        <f t="shared" si="11"/>
        <v>-59.855958251981541</v>
      </c>
      <c r="AN32" s="28">
        <f t="shared" si="11"/>
        <v>35.120242519337282</v>
      </c>
      <c r="AO32" s="28">
        <f t="shared" si="11"/>
        <v>3.6994463982370232E-2</v>
      </c>
      <c r="AP32" s="28">
        <f t="shared" si="11"/>
        <v>-40.924883055806674</v>
      </c>
      <c r="AQ32" s="28">
        <f t="shared" si="11"/>
        <v>-48.387964151705198</v>
      </c>
      <c r="AR32" s="28">
        <f t="shared" si="11"/>
        <v>-29.36648995238777</v>
      </c>
      <c r="AS32" s="28">
        <f t="shared" si="11"/>
        <v>11.189806713984749</v>
      </c>
      <c r="AT32" s="28">
        <f t="shared" si="12"/>
        <v>47.609776193892529</v>
      </c>
      <c r="AU32" s="28">
        <f t="shared" si="12"/>
        <v>43.869188714702048</v>
      </c>
      <c r="AV32" s="28">
        <f t="shared" si="12"/>
        <v>60.315093108569094</v>
      </c>
      <c r="AW32" s="28">
        <f t="shared" si="12"/>
        <v>61.873663864823122</v>
      </c>
      <c r="AX32" s="28">
        <f t="shared" si="12"/>
        <v>49.595642032145051</v>
      </c>
      <c r="AY32" s="28">
        <f t="shared" si="12"/>
        <v>29.135139696481122</v>
      </c>
      <c r="AZ32" s="28">
        <f t="shared" si="12"/>
        <v>3.4779196804222208</v>
      </c>
      <c r="BA32" s="28">
        <f t="shared" si="12"/>
        <v>-45.087346704047597</v>
      </c>
      <c r="BB32" s="28">
        <f t="shared" si="12"/>
        <v>-22.902052345258813</v>
      </c>
      <c r="BC32" s="28">
        <f t="shared" si="12"/>
        <v>3.3681889738864745</v>
      </c>
      <c r="BD32" s="28">
        <f t="shared" si="12"/>
        <v>29.03765997336048</v>
      </c>
      <c r="BE32" s="28">
        <f t="shared" si="12"/>
        <v>49.52780035831983</v>
      </c>
      <c r="BF32" s="28">
        <f t="shared" si="12"/>
        <v>61.183866203570702</v>
      </c>
      <c r="BG32" s="28">
        <f t="shared" si="12"/>
        <v>61.926811927307462</v>
      </c>
      <c r="BH32" s="28">
        <f t="shared" si="12"/>
        <v>51.62412128898535</v>
      </c>
      <c r="BI32" s="28">
        <f t="shared" si="12"/>
        <v>32.113443778380741</v>
      </c>
      <c r="BJ32" s="28">
        <f t="shared" si="12"/>
        <v>6.8748204674616078</v>
      </c>
      <c r="BK32" s="28">
        <f t="shared" si="12"/>
        <v>-19.590036918452558</v>
      </c>
      <c r="BL32" s="28">
        <f t="shared" si="12"/>
        <v>-42.560698213992019</v>
      </c>
      <c r="BM32" s="28">
        <f t="shared" si="12"/>
        <v>-11.765566552714095</v>
      </c>
    </row>
    <row r="33" spans="1:65" x14ac:dyDescent="0.25">
      <c r="A33" s="8">
        <v>0</v>
      </c>
      <c r="B33" s="8">
        <v>0</v>
      </c>
      <c r="C33" s="8">
        <v>1</v>
      </c>
      <c r="D33" s="8">
        <v>0</v>
      </c>
      <c r="E33" s="8">
        <v>1</v>
      </c>
      <c r="F33" s="114">
        <v>63</v>
      </c>
      <c r="G33">
        <v>0.1</v>
      </c>
      <c r="H33" s="97"/>
      <c r="K33" s="28">
        <f t="shared" si="10"/>
        <v>20.925160141274375</v>
      </c>
      <c r="L33" s="28">
        <f t="shared" si="11"/>
        <v>22.8598665966264</v>
      </c>
      <c r="M33" s="28">
        <f t="shared" si="11"/>
        <v>-60.867120626602308</v>
      </c>
      <c r="N33" s="28">
        <f t="shared" si="11"/>
        <v>-62.044319929299029</v>
      </c>
      <c r="O33" s="28">
        <f t="shared" si="11"/>
        <v>-4.5121418080921565</v>
      </c>
      <c r="P33" s="28">
        <f t="shared" si="11"/>
        <v>11.643434297448751</v>
      </c>
      <c r="Q33" s="28">
        <f t="shared" si="11"/>
        <v>61.583531630417937</v>
      </c>
      <c r="R33" s="28">
        <f t="shared" si="11"/>
        <v>62.04007495629962</v>
      </c>
      <c r="S33" s="28">
        <f t="shared" si="11"/>
        <v>21.247014929115768</v>
      </c>
      <c r="T33" s="28">
        <f t="shared" si="11"/>
        <v>-23.352188403792059</v>
      </c>
      <c r="U33" s="28">
        <f t="shared" si="11"/>
        <v>34.809628692553062</v>
      </c>
      <c r="V33" s="28">
        <f t="shared" si="11"/>
        <v>60.952626953693958</v>
      </c>
      <c r="W33" s="28">
        <f t="shared" si="11"/>
        <v>37.312486067562318</v>
      </c>
      <c r="X33" s="28">
        <f t="shared" si="11"/>
        <v>-17.580729241477972</v>
      </c>
      <c r="Y33" s="28">
        <f t="shared" si="11"/>
        <v>-4.0062832238599926</v>
      </c>
      <c r="Z33" s="28">
        <f t="shared" si="11"/>
        <v>-57.159805078940089</v>
      </c>
      <c r="AA33" s="28">
        <f t="shared" si="11"/>
        <v>-22.879562134975956</v>
      </c>
      <c r="AB33" s="28">
        <f t="shared" si="11"/>
        <v>-39.411861996513814</v>
      </c>
      <c r="AC33" s="28">
        <f t="shared" si="11"/>
        <v>-47.275012155966138</v>
      </c>
      <c r="AD33" s="28">
        <f t="shared" si="11"/>
        <v>-54.838371193382784</v>
      </c>
      <c r="AE33" s="28">
        <f t="shared" si="11"/>
        <v>-62.119088603050258</v>
      </c>
      <c r="AF33" s="28">
        <f t="shared" si="11"/>
        <v>-61.581355139971663</v>
      </c>
      <c r="AG33" s="28">
        <f t="shared" si="11"/>
        <v>-31.507959004744738</v>
      </c>
      <c r="AH33" s="28">
        <f t="shared" si="11"/>
        <v>-60.406104282585417</v>
      </c>
      <c r="AI33" s="28">
        <f t="shared" si="11"/>
        <v>-21.117709489855933</v>
      </c>
      <c r="AJ33" s="28">
        <f t="shared" si="11"/>
        <v>-62.866939394295734</v>
      </c>
      <c r="AK33" s="28">
        <f t="shared" si="11"/>
        <v>55.046903159997846</v>
      </c>
      <c r="AL33" s="28">
        <f t="shared" si="11"/>
        <v>-55.124862916832058</v>
      </c>
      <c r="AM33" s="28">
        <f t="shared" si="11"/>
        <v>-41.670437620816124</v>
      </c>
      <c r="AN33" s="28">
        <f t="shared" si="11"/>
        <v>27.844968768819449</v>
      </c>
      <c r="AO33" s="28">
        <f t="shared" si="11"/>
        <v>11.629541969418954</v>
      </c>
      <c r="AP33" s="28">
        <f t="shared" si="11"/>
        <v>43.425858379339871</v>
      </c>
      <c r="AQ33" s="28">
        <f t="shared" si="11"/>
        <v>-52.330619861270783</v>
      </c>
      <c r="AR33" s="28">
        <f t="shared" si="11"/>
        <v>12.249179905253436</v>
      </c>
      <c r="AS33" s="28">
        <f t="shared" si="11"/>
        <v>55.968960563454324</v>
      </c>
      <c r="AT33" s="28">
        <f t="shared" si="12"/>
        <v>59.090852925323368</v>
      </c>
      <c r="AU33" s="28">
        <f t="shared" si="12"/>
        <v>55.961538966894807</v>
      </c>
      <c r="AV33" s="28">
        <f t="shared" si="12"/>
        <v>-38.712119741118478</v>
      </c>
      <c r="AW33" s="28">
        <f t="shared" si="12"/>
        <v>62.491154946922272</v>
      </c>
      <c r="AX33" s="28">
        <f t="shared" si="12"/>
        <v>59.498300226901463</v>
      </c>
      <c r="AY33" s="28">
        <f t="shared" si="12"/>
        <v>53.333078334659909</v>
      </c>
      <c r="AZ33" s="28">
        <f t="shared" si="12"/>
        <v>44.428965060615525</v>
      </c>
      <c r="BA33" s="28">
        <f t="shared" si="12"/>
        <v>-4.6431503211406628</v>
      </c>
      <c r="BB33" s="28">
        <f t="shared" si="12"/>
        <v>-18.661679309293117</v>
      </c>
      <c r="BC33" s="28">
        <f t="shared" si="12"/>
        <v>-31.721849260279445</v>
      </c>
      <c r="BD33" s="28">
        <f t="shared" si="12"/>
        <v>-43.152962260554908</v>
      </c>
      <c r="BE33" s="28">
        <f t="shared" si="12"/>
        <v>-52.367979660097255</v>
      </c>
      <c r="BF33" s="28">
        <f t="shared" si="12"/>
        <v>-58.893669126100434</v>
      </c>
      <c r="BG33" s="28">
        <f t="shared" si="12"/>
        <v>-62.394907238468434</v>
      </c>
      <c r="BH33" s="28">
        <f t="shared" si="12"/>
        <v>-62.691889580501822</v>
      </c>
      <c r="BI33" s="28">
        <f t="shared" si="12"/>
        <v>-59.76936450900785</v>
      </c>
      <c r="BJ33" s="28">
        <f t="shared" si="12"/>
        <v>-53.777416408380695</v>
      </c>
      <c r="BK33" s="28">
        <f t="shared" si="12"/>
        <v>-45.023758204179771</v>
      </c>
      <c r="BL33" s="28">
        <f t="shared" si="12"/>
        <v>-33.957928949087709</v>
      </c>
      <c r="BM33" s="28">
        <f t="shared" si="12"/>
        <v>-56.137570084572737</v>
      </c>
    </row>
    <row r="34" spans="1:65" x14ac:dyDescent="0.25">
      <c r="A34" s="8">
        <v>2</v>
      </c>
      <c r="B34" s="8">
        <v>0</v>
      </c>
      <c r="C34" s="8">
        <v>-1</v>
      </c>
      <c r="D34" s="8">
        <v>2</v>
      </c>
      <c r="E34" s="8">
        <v>2</v>
      </c>
      <c r="F34" s="114">
        <v>-59</v>
      </c>
      <c r="G34" s="8">
        <v>0</v>
      </c>
      <c r="H34" s="97"/>
      <c r="K34" s="28">
        <f t="shared" si="10"/>
        <v>-54.042058095974397</v>
      </c>
      <c r="L34" s="28">
        <f t="shared" si="11"/>
        <v>-29.00168292859416</v>
      </c>
      <c r="M34" s="28">
        <f t="shared" si="11"/>
        <v>-50.463755608367279</v>
      </c>
      <c r="N34" s="28">
        <f t="shared" si="11"/>
        <v>-2.7066592616894565</v>
      </c>
      <c r="O34" s="28">
        <f t="shared" si="11"/>
        <v>-58.994838183107944</v>
      </c>
      <c r="P34" s="28">
        <f t="shared" si="11"/>
        <v>-48.850125833878337</v>
      </c>
      <c r="Q34" s="28">
        <f t="shared" si="11"/>
        <v>-45.42499775527731</v>
      </c>
      <c r="R34" s="28">
        <f t="shared" si="11"/>
        <v>13.67643890959466</v>
      </c>
      <c r="S34" s="28">
        <f t="shared" si="11"/>
        <v>49.265611190185076</v>
      </c>
      <c r="T34" s="28">
        <f t="shared" si="11"/>
        <v>53.503371457730417</v>
      </c>
      <c r="U34" s="28">
        <f t="shared" si="11"/>
        <v>-56.476134827704634</v>
      </c>
      <c r="V34" s="28">
        <f t="shared" si="11"/>
        <v>-3.9982019962368716</v>
      </c>
      <c r="W34" s="28">
        <f t="shared" si="11"/>
        <v>6.3595175756961497</v>
      </c>
      <c r="X34" s="28">
        <f t="shared" si="11"/>
        <v>58.540873094563565</v>
      </c>
      <c r="Y34" s="28">
        <f t="shared" si="11"/>
        <v>41.84881451248939</v>
      </c>
      <c r="Z34" s="28">
        <f t="shared" si="11"/>
        <v>-29.002639156735107</v>
      </c>
      <c r="AA34" s="28">
        <f t="shared" ref="L34:AS41" si="13">($F34+$G34*AA$4)*SIN(($A34*AA$5+$B34*AA$6+$C34*AA$7+$D34*AA$8+$E34*AA$9)*$C$5)</f>
        <v>-3.0052539655919261</v>
      </c>
      <c r="AB34" s="28">
        <f t="shared" si="13"/>
        <v>32.679710577521341</v>
      </c>
      <c r="AC34" s="28">
        <f t="shared" si="13"/>
        <v>-42.201136586125294</v>
      </c>
      <c r="AD34" s="28">
        <f t="shared" si="13"/>
        <v>6.1997544482272229</v>
      </c>
      <c r="AE34" s="28">
        <f t="shared" si="13"/>
        <v>-44.450201238911816</v>
      </c>
      <c r="AF34" s="28">
        <f t="shared" si="13"/>
        <v>-55.966875156740983</v>
      </c>
      <c r="AG34" s="28">
        <f t="shared" si="13"/>
        <v>-21.934481752244679</v>
      </c>
      <c r="AH34" s="28">
        <f t="shared" si="13"/>
        <v>-21.589123865131995</v>
      </c>
      <c r="AI34" s="28">
        <f t="shared" si="13"/>
        <v>-58.544181246540042</v>
      </c>
      <c r="AJ34" s="28">
        <f t="shared" si="13"/>
        <v>47.186679151788191</v>
      </c>
      <c r="AK34" s="28">
        <f t="shared" si="13"/>
        <v>13.234949428178524</v>
      </c>
      <c r="AL34" s="28">
        <f t="shared" si="13"/>
        <v>10.498915563548268</v>
      </c>
      <c r="AM34" s="28">
        <f t="shared" si="13"/>
        <v>58.652455860408757</v>
      </c>
      <c r="AN34" s="28">
        <f t="shared" si="13"/>
        <v>39.681618978222389</v>
      </c>
      <c r="AO34" s="28">
        <f t="shared" si="13"/>
        <v>52.113772444712168</v>
      </c>
      <c r="AP34" s="28">
        <f t="shared" si="13"/>
        <v>-57.429977222105649</v>
      </c>
      <c r="AQ34" s="28">
        <f t="shared" si="13"/>
        <v>16.386667698517783</v>
      </c>
      <c r="AR34" s="28">
        <f t="shared" si="13"/>
        <v>55.597695241725205</v>
      </c>
      <c r="AS34" s="28">
        <f t="shared" si="13"/>
        <v>58.033464294747247</v>
      </c>
      <c r="AT34" s="28">
        <f t="shared" si="12"/>
        <v>-23.289426179922593</v>
      </c>
      <c r="AU34" s="28">
        <f t="shared" si="12"/>
        <v>-5.3590318162593835</v>
      </c>
      <c r="AV34" s="28">
        <f t="shared" si="12"/>
        <v>-1.9114833959922604</v>
      </c>
      <c r="AW34" s="28">
        <f t="shared" si="12"/>
        <v>-23.521522580736004</v>
      </c>
      <c r="AX34" s="28">
        <f t="shared" si="12"/>
        <v>-58.260555566036608</v>
      </c>
      <c r="AY34" s="28">
        <f t="shared" si="12"/>
        <v>-40.425802259040594</v>
      </c>
      <c r="AZ34" s="28">
        <f t="shared" si="12"/>
        <v>-5.7376209872704917</v>
      </c>
      <c r="BA34" s="28">
        <f t="shared" si="12"/>
        <v>5.7496795743398623</v>
      </c>
      <c r="BB34" s="28">
        <f t="shared" si="12"/>
        <v>-31.332296055872302</v>
      </c>
      <c r="BC34" s="28">
        <f t="shared" si="12"/>
        <v>-55.351906437686317</v>
      </c>
      <c r="BD34" s="28">
        <f t="shared" si="12"/>
        <v>-56.295428881485471</v>
      </c>
      <c r="BE34" s="28">
        <f t="shared" si="12"/>
        <v>-33.769510957586782</v>
      </c>
      <c r="BF34" s="28">
        <f t="shared" si="12"/>
        <v>2.8348417415505316</v>
      </c>
      <c r="BG34" s="28">
        <f t="shared" si="12"/>
        <v>38.25735515964724</v>
      </c>
      <c r="BH34" s="28">
        <f t="shared" si="12"/>
        <v>57.730461434332831</v>
      </c>
      <c r="BI34" s="28">
        <f t="shared" si="12"/>
        <v>53.13586542935856</v>
      </c>
      <c r="BJ34" s="28">
        <f t="shared" si="12"/>
        <v>26.389044104352759</v>
      </c>
      <c r="BK34" s="28">
        <f t="shared" si="12"/>
        <v>-11.359311612959431</v>
      </c>
      <c r="BL34" s="28">
        <f t="shared" si="12"/>
        <v>-44.371995325938258</v>
      </c>
      <c r="BM34" s="28">
        <f t="shared" si="12"/>
        <v>4.6868286040618896</v>
      </c>
    </row>
    <row r="35" spans="1:65" x14ac:dyDescent="0.25">
      <c r="A35" s="8">
        <v>0</v>
      </c>
      <c r="B35" s="8">
        <v>0</v>
      </c>
      <c r="C35" s="8">
        <v>-1</v>
      </c>
      <c r="D35" s="8">
        <v>0</v>
      </c>
      <c r="E35" s="8">
        <v>1</v>
      </c>
      <c r="F35" s="114">
        <v>-58</v>
      </c>
      <c r="G35">
        <v>-0.1</v>
      </c>
      <c r="H35" s="97"/>
      <c r="K35" s="28">
        <f t="shared" si="10"/>
        <v>57.187322150743604</v>
      </c>
      <c r="L35" s="28">
        <f t="shared" si="13"/>
        <v>-51.554873764354312</v>
      </c>
      <c r="M35" s="28">
        <f t="shared" si="13"/>
        <v>-13.671172963206576</v>
      </c>
      <c r="N35" s="28">
        <f t="shared" si="13"/>
        <v>9.9902959291542075</v>
      </c>
      <c r="O35" s="28">
        <f t="shared" si="13"/>
        <v>-56.102856819280703</v>
      </c>
      <c r="P35" s="28">
        <f t="shared" si="13"/>
        <v>-19.437339257737243</v>
      </c>
      <c r="Q35" s="28">
        <f t="shared" si="13"/>
        <v>51.593754533646148</v>
      </c>
      <c r="R35" s="28">
        <f t="shared" si="13"/>
        <v>57.967281174052104</v>
      </c>
      <c r="S35" s="28">
        <f t="shared" si="13"/>
        <v>-4.0542080293661638</v>
      </c>
      <c r="T35" s="28">
        <f t="shared" si="13"/>
        <v>39.841461618945473</v>
      </c>
      <c r="U35" s="28">
        <f t="shared" si="13"/>
        <v>28.097460357644035</v>
      </c>
      <c r="V35" s="28">
        <f t="shared" si="13"/>
        <v>-56.514473302324824</v>
      </c>
      <c r="W35" s="28">
        <f t="shared" si="13"/>
        <v>9.4961456893259033</v>
      </c>
      <c r="X35" s="28">
        <f t="shared" si="13"/>
        <v>55.838007590064265</v>
      </c>
      <c r="Y35" s="28">
        <f t="shared" si="13"/>
        <v>54.86083287847309</v>
      </c>
      <c r="Z35" s="28">
        <f t="shared" si="13"/>
        <v>-52.412228588104298</v>
      </c>
      <c r="AA35" s="28">
        <f t="shared" si="13"/>
        <v>-32.881086929609985</v>
      </c>
      <c r="AB35" s="28">
        <f t="shared" si="13"/>
        <v>-53.371635250132741</v>
      </c>
      <c r="AC35" s="28">
        <f t="shared" si="13"/>
        <v>-34.054970688220074</v>
      </c>
      <c r="AD35" s="28">
        <f t="shared" si="13"/>
        <v>-35.720725737425468</v>
      </c>
      <c r="AE35" s="28">
        <f t="shared" si="13"/>
        <v>57.987312227756938</v>
      </c>
      <c r="AF35" s="28">
        <f t="shared" si="13"/>
        <v>-22.574318873821024</v>
      </c>
      <c r="AG35" s="28">
        <f t="shared" si="13"/>
        <v>-38.75038461218449</v>
      </c>
      <c r="AH35" s="28">
        <f t="shared" si="13"/>
        <v>3.3988296133144926</v>
      </c>
      <c r="AI35" s="28">
        <f t="shared" si="13"/>
        <v>44.416154777779958</v>
      </c>
      <c r="AJ35" s="28">
        <f t="shared" si="13"/>
        <v>-57.257583170757975</v>
      </c>
      <c r="AK35" s="28">
        <f t="shared" si="13"/>
        <v>39.836296651875898</v>
      </c>
      <c r="AL35" s="28">
        <f t="shared" si="13"/>
        <v>-52.220678574255238</v>
      </c>
      <c r="AM35" s="28">
        <f t="shared" si="13"/>
        <v>23.150292643006846</v>
      </c>
      <c r="AN35" s="28">
        <f t="shared" si="13"/>
        <v>-15.544719896521185</v>
      </c>
      <c r="AO35" s="28">
        <f t="shared" si="13"/>
        <v>38.329320591841665</v>
      </c>
      <c r="AP35" s="28">
        <f t="shared" si="13"/>
        <v>-46.646117178713233</v>
      </c>
      <c r="AQ35" s="28">
        <f t="shared" si="13"/>
        <v>57.95944597868823</v>
      </c>
      <c r="AR35" s="28">
        <f t="shared" si="13"/>
        <v>-56.757339553916353</v>
      </c>
      <c r="AS35" s="28">
        <f t="shared" si="13"/>
        <v>6.5444318850285352</v>
      </c>
      <c r="AT35" s="28">
        <f t="shared" si="12"/>
        <v>4.4663204918975264E-3</v>
      </c>
      <c r="AU35" s="28">
        <f t="shared" si="12"/>
        <v>-2.7143604321445443</v>
      </c>
      <c r="AV35" s="28">
        <f t="shared" si="12"/>
        <v>33.115884770480719</v>
      </c>
      <c r="AW35" s="28">
        <f t="shared" si="12"/>
        <v>-1.0621593204575082</v>
      </c>
      <c r="AX35" s="28">
        <f t="shared" si="12"/>
        <v>-26.649098998138406</v>
      </c>
      <c r="AY35" s="28">
        <f t="shared" si="12"/>
        <v>-37.635824956488285</v>
      </c>
      <c r="AZ35" s="28">
        <f t="shared" si="12"/>
        <v>-46.658332602552363</v>
      </c>
      <c r="BA35" s="28">
        <f t="shared" si="12"/>
        <v>-57.048508640292667</v>
      </c>
      <c r="BB35" s="28">
        <f t="shared" si="12"/>
        <v>-53.233008214888955</v>
      </c>
      <c r="BC35" s="28">
        <f t="shared" si="12"/>
        <v>-46.639268744951565</v>
      </c>
      <c r="BD35" s="28">
        <f t="shared" si="12"/>
        <v>-37.611418220042701</v>
      </c>
      <c r="BE35" s="28">
        <f t="shared" si="12"/>
        <v>-26.620621283341944</v>
      </c>
      <c r="BF35" s="28">
        <f t="shared" si="12"/>
        <v>-14.240489090208147</v>
      </c>
      <c r="BG35" s="28">
        <f t="shared" si="12"/>
        <v>-1.1171424657671409</v>
      </c>
      <c r="BH35" s="28">
        <f t="shared" si="12"/>
        <v>12.064509231303061</v>
      </c>
      <c r="BI35" s="28">
        <f t="shared" si="12"/>
        <v>24.616513627135316</v>
      </c>
      <c r="BJ35" s="28">
        <f t="shared" si="12"/>
        <v>35.883779669849133</v>
      </c>
      <c r="BK35" s="28">
        <f t="shared" si="12"/>
        <v>45.278266933166442</v>
      </c>
      <c r="BL35" s="28">
        <f t="shared" si="12"/>
        <v>52.309675540617896</v>
      </c>
      <c r="BM35" s="28">
        <f t="shared" si="12"/>
        <v>-51.317944135240815</v>
      </c>
    </row>
    <row r="36" spans="1:65" x14ac:dyDescent="0.25">
      <c r="A36" s="8">
        <v>0</v>
      </c>
      <c r="B36" s="8">
        <v>0</v>
      </c>
      <c r="C36" s="8">
        <v>1</v>
      </c>
      <c r="D36" s="8">
        <v>2</v>
      </c>
      <c r="E36" s="8">
        <v>1</v>
      </c>
      <c r="F36" s="114">
        <v>-51</v>
      </c>
      <c r="G36" s="8">
        <v>0</v>
      </c>
      <c r="H36" s="97"/>
      <c r="K36" s="28">
        <f t="shared" si="10"/>
        <v>-6.726856861385893</v>
      </c>
      <c r="L36" s="28">
        <f t="shared" si="13"/>
        <v>35.901959810562104</v>
      </c>
      <c r="M36" s="28">
        <f t="shared" si="13"/>
        <v>-45.028216946687685</v>
      </c>
      <c r="N36" s="28">
        <f t="shared" si="13"/>
        <v>-50.907643048338727</v>
      </c>
      <c r="O36" s="28">
        <f t="shared" si="13"/>
        <v>-44.165503362725126</v>
      </c>
      <c r="P36" s="28">
        <f t="shared" si="13"/>
        <v>-12.352426198746461</v>
      </c>
      <c r="Q36" s="28">
        <f t="shared" si="13"/>
        <v>-47.934804051643709</v>
      </c>
      <c r="R36" s="28">
        <f t="shared" si="13"/>
        <v>-6.3890945812795525</v>
      </c>
      <c r="S36" s="28">
        <f t="shared" si="13"/>
        <v>-45.710879817891332</v>
      </c>
      <c r="T36" s="28">
        <f t="shared" si="13"/>
        <v>43.024586586723053</v>
      </c>
      <c r="U36" s="28">
        <f t="shared" si="13"/>
        <v>8.6665691180092832</v>
      </c>
      <c r="V36" s="28">
        <f t="shared" si="13"/>
        <v>2.6373015737016621</v>
      </c>
      <c r="W36" s="28">
        <f t="shared" si="13"/>
        <v>44.883653462694497</v>
      </c>
      <c r="X36" s="28">
        <f t="shared" si="13"/>
        <v>-48.004173234709391</v>
      </c>
      <c r="Y36" s="28">
        <f t="shared" si="13"/>
        <v>-48.004579170633306</v>
      </c>
      <c r="Z36" s="28">
        <f t="shared" si="13"/>
        <v>50.631239555548483</v>
      </c>
      <c r="AA36" s="28">
        <f t="shared" si="13"/>
        <v>-7.1685605086978397</v>
      </c>
      <c r="AB36" s="28">
        <f t="shared" si="13"/>
        <v>37.504574965509569</v>
      </c>
      <c r="AC36" s="28">
        <f t="shared" si="13"/>
        <v>17.039230780508579</v>
      </c>
      <c r="AD36" s="28">
        <f t="shared" si="13"/>
        <v>-11.171072114280268</v>
      </c>
      <c r="AE36" s="28">
        <f t="shared" si="13"/>
        <v>0.59625941167846774</v>
      </c>
      <c r="AF36" s="28">
        <f t="shared" si="13"/>
        <v>-38.365090759286289</v>
      </c>
      <c r="AG36" s="28">
        <f t="shared" si="13"/>
        <v>-50.382332260580618</v>
      </c>
      <c r="AH36" s="28">
        <f t="shared" si="13"/>
        <v>-46.881493487856233</v>
      </c>
      <c r="AI36" s="28">
        <f t="shared" si="13"/>
        <v>42.453004305440842</v>
      </c>
      <c r="AJ36" s="28">
        <f t="shared" si="13"/>
        <v>7.4085121200764821</v>
      </c>
      <c r="AK36" s="28">
        <f t="shared" si="13"/>
        <v>27.562073017682245</v>
      </c>
      <c r="AL36" s="28">
        <f t="shared" si="13"/>
        <v>-6.0697553218978406</v>
      </c>
      <c r="AM36" s="28">
        <f t="shared" si="13"/>
        <v>36.659428706107981</v>
      </c>
      <c r="AN36" s="28">
        <f t="shared" si="13"/>
        <v>-45.007831300169492</v>
      </c>
      <c r="AO36" s="28">
        <f t="shared" si="13"/>
        <v>-50.784554746893704</v>
      </c>
      <c r="AP36" s="28">
        <f t="shared" si="13"/>
        <v>49.227030117474925</v>
      </c>
      <c r="AQ36" s="28">
        <f t="shared" si="13"/>
        <v>-30.044802952316441</v>
      </c>
      <c r="AR36" s="28">
        <f t="shared" si="13"/>
        <v>26.359457993961911</v>
      </c>
      <c r="AS36" s="28">
        <f t="shared" si="13"/>
        <v>0.89765524828933818</v>
      </c>
      <c r="AT36" s="28">
        <f t="shared" si="12"/>
        <v>-50.077383172756555</v>
      </c>
      <c r="AU36" s="28">
        <f t="shared" si="12"/>
        <v>49.486579981887942</v>
      </c>
      <c r="AV36" s="28">
        <f t="shared" si="12"/>
        <v>-50.992314239795441</v>
      </c>
      <c r="AW36" s="28">
        <f t="shared" si="12"/>
        <v>-49.774299830314327</v>
      </c>
      <c r="AX36" s="28">
        <f t="shared" si="12"/>
        <v>-20.243553410307179</v>
      </c>
      <c r="AY36" s="28">
        <f t="shared" si="12"/>
        <v>14.129526678722533</v>
      </c>
      <c r="AZ36" s="28">
        <f t="shared" si="12"/>
        <v>42.058110484508859</v>
      </c>
      <c r="BA36" s="28">
        <f t="shared" si="12"/>
        <v>-11.040443061020797</v>
      </c>
      <c r="BB36" s="28">
        <f t="shared" si="12"/>
        <v>-40.173784531978605</v>
      </c>
      <c r="BC36" s="28">
        <f t="shared" si="12"/>
        <v>-50.983808387022016</v>
      </c>
      <c r="BD36" s="28">
        <f t="shared" si="12"/>
        <v>-38.540048083321871</v>
      </c>
      <c r="BE36" s="28">
        <f t="shared" si="12"/>
        <v>-8.5181195738163087</v>
      </c>
      <c r="BF36" s="28">
        <f t="shared" si="12"/>
        <v>25.388934827124849</v>
      </c>
      <c r="BG36" s="28">
        <f t="shared" si="12"/>
        <v>47.716061616305552</v>
      </c>
      <c r="BH36" s="28">
        <f t="shared" si="12"/>
        <v>48.279827981196732</v>
      </c>
      <c r="BI36" s="28">
        <f t="shared" si="12"/>
        <v>26.823099318087834</v>
      </c>
      <c r="BJ36" s="28">
        <f t="shared" si="12"/>
        <v>-6.8676813264726837</v>
      </c>
      <c r="BK36" s="28">
        <f t="shared" si="12"/>
        <v>-37.426103202692666</v>
      </c>
      <c r="BL36" s="28">
        <f t="shared" si="12"/>
        <v>-50.914428644185087</v>
      </c>
      <c r="BM36" s="28">
        <f t="shared" si="12"/>
        <v>-11.30031232791247</v>
      </c>
    </row>
    <row r="37" spans="1:65" x14ac:dyDescent="0.25">
      <c r="A37" s="8">
        <v>-2</v>
      </c>
      <c r="B37" s="8">
        <v>0</v>
      </c>
      <c r="C37" s="8">
        <v>2</v>
      </c>
      <c r="D37" s="8">
        <v>0</v>
      </c>
      <c r="E37" s="8">
        <v>0</v>
      </c>
      <c r="F37" s="114">
        <v>48</v>
      </c>
      <c r="G37" s="8">
        <v>0</v>
      </c>
      <c r="H37" s="97"/>
      <c r="K37" s="28">
        <f t="shared" si="10"/>
        <v>-43.88208712265638</v>
      </c>
      <c r="L37" s="28">
        <f t="shared" si="13"/>
        <v>40.417358415821852</v>
      </c>
      <c r="M37" s="28">
        <f t="shared" si="13"/>
        <v>20.10809915780554</v>
      </c>
      <c r="N37" s="28">
        <f t="shared" si="13"/>
        <v>26.997488147939475</v>
      </c>
      <c r="O37" s="28">
        <f t="shared" si="13"/>
        <v>43.448448146411451</v>
      </c>
      <c r="P37" s="28">
        <f t="shared" si="13"/>
        <v>40.252816570943139</v>
      </c>
      <c r="Q37" s="28">
        <f t="shared" si="13"/>
        <v>-37.875741947924567</v>
      </c>
      <c r="R37" s="28">
        <f t="shared" si="13"/>
        <v>-20.140881013522847</v>
      </c>
      <c r="S37" s="28">
        <f t="shared" si="13"/>
        <v>-35.585059908998012</v>
      </c>
      <c r="T37" s="28">
        <f t="shared" si="13"/>
        <v>-45.548392328442766</v>
      </c>
      <c r="U37" s="28">
        <f t="shared" si="13"/>
        <v>-4.0892182599671179</v>
      </c>
      <c r="V37" s="28">
        <f t="shared" si="13"/>
        <v>46.75399981327682</v>
      </c>
      <c r="W37" s="28">
        <f t="shared" si="13"/>
        <v>-1.009079030824914</v>
      </c>
      <c r="X37" s="28">
        <f t="shared" si="13"/>
        <v>-47.14929352434266</v>
      </c>
      <c r="Y37" s="28">
        <f t="shared" si="13"/>
        <v>-46.852830539211872</v>
      </c>
      <c r="Z37" s="28">
        <f t="shared" si="13"/>
        <v>44.338948530155662</v>
      </c>
      <c r="AA37" s="28">
        <f t="shared" si="13"/>
        <v>-10.233796585556943</v>
      </c>
      <c r="AB37" s="28">
        <f t="shared" si="13"/>
        <v>-24.855754706891524</v>
      </c>
      <c r="AC37" s="28">
        <f t="shared" si="13"/>
        <v>26.777732928827625</v>
      </c>
      <c r="AD37" s="28">
        <f t="shared" si="13"/>
        <v>-3.8764381303002464</v>
      </c>
      <c r="AE37" s="28">
        <f t="shared" si="13"/>
        <v>29.143445782803951</v>
      </c>
      <c r="AF37" s="28">
        <f t="shared" si="13"/>
        <v>-3.9645204336679241</v>
      </c>
      <c r="AG37" s="28">
        <f t="shared" si="13"/>
        <v>38.485388440951596</v>
      </c>
      <c r="AH37" s="28">
        <f t="shared" si="13"/>
        <v>26.388792559774743</v>
      </c>
      <c r="AI37" s="28">
        <f t="shared" si="13"/>
        <v>35.815234735259992</v>
      </c>
      <c r="AJ37" s="28">
        <f t="shared" si="13"/>
        <v>-29.896548119028321</v>
      </c>
      <c r="AK37" s="28">
        <f t="shared" si="13"/>
        <v>39.04809826327449</v>
      </c>
      <c r="AL37" s="28">
        <f t="shared" si="13"/>
        <v>-8.5391910654276746</v>
      </c>
      <c r="AM37" s="28">
        <f t="shared" si="13"/>
        <v>-32.879499057472174</v>
      </c>
      <c r="AN37" s="28">
        <f t="shared" si="13"/>
        <v>46.504958256271351</v>
      </c>
      <c r="AO37" s="28">
        <f t="shared" si="13"/>
        <v>24.55431333586542</v>
      </c>
      <c r="AP37" s="28">
        <f t="shared" si="13"/>
        <v>40.0807411374807</v>
      </c>
      <c r="AQ37" s="28">
        <f t="shared" si="13"/>
        <v>47.881011434092528</v>
      </c>
      <c r="AR37" s="28">
        <f t="shared" si="13"/>
        <v>47.775173435802024</v>
      </c>
      <c r="AS37" s="28">
        <f t="shared" si="13"/>
        <v>-34.515508668729318</v>
      </c>
      <c r="AT37" s="28">
        <f t="shared" si="12"/>
        <v>-19.849871543055613</v>
      </c>
      <c r="AU37" s="28">
        <f t="shared" si="12"/>
        <v>-17.362518663113136</v>
      </c>
      <c r="AV37" s="28">
        <f t="shared" si="12"/>
        <v>-2.0362582212524662</v>
      </c>
      <c r="AW37" s="28">
        <f t="shared" si="12"/>
        <v>-4.0879931897123285</v>
      </c>
      <c r="AX37" s="28">
        <f t="shared" si="12"/>
        <v>-7.0070476929724421</v>
      </c>
      <c r="AY37" s="28">
        <f t="shared" si="12"/>
        <v>-8.4526777674704547</v>
      </c>
      <c r="AZ37" s="28">
        <f t="shared" si="12"/>
        <v>-9.8904366542709106</v>
      </c>
      <c r="BA37" s="28">
        <f t="shared" si="12"/>
        <v>23.916243735308008</v>
      </c>
      <c r="BB37" s="28">
        <f t="shared" si="12"/>
        <v>22.635271100137164</v>
      </c>
      <c r="BC37" s="28">
        <f t="shared" si="12"/>
        <v>21.333220355371623</v>
      </c>
      <c r="BD37" s="28">
        <f t="shared" si="12"/>
        <v>20.011303979009462</v>
      </c>
      <c r="BE37" s="28">
        <f t="shared" si="12"/>
        <v>18.670752948016816</v>
      </c>
      <c r="BF37" s="28">
        <f t="shared" si="12"/>
        <v>17.312815592014239</v>
      </c>
      <c r="BG37" s="28">
        <f t="shared" si="12"/>
        <v>15.938756431202322</v>
      </c>
      <c r="BH37" s="28">
        <f t="shared" si="12"/>
        <v>14.549854998192448</v>
      </c>
      <c r="BI37" s="28">
        <f t="shared" si="12"/>
        <v>13.147404646858298</v>
      </c>
      <c r="BJ37" s="28">
        <f t="shared" si="12"/>
        <v>11.732711347959214</v>
      </c>
      <c r="BK37" s="28">
        <f t="shared" si="12"/>
        <v>10.307092473014</v>
      </c>
      <c r="BL37" s="28">
        <f t="shared" si="12"/>
        <v>8.8718755674128715</v>
      </c>
      <c r="BM37" s="28">
        <f t="shared" si="12"/>
        <v>-8.32121610716381</v>
      </c>
    </row>
    <row r="38" spans="1:65" x14ac:dyDescent="0.25">
      <c r="A38" s="8">
        <v>0</v>
      </c>
      <c r="B38" s="8">
        <v>0</v>
      </c>
      <c r="C38" s="8">
        <v>-2</v>
      </c>
      <c r="D38" s="8">
        <v>2</v>
      </c>
      <c r="E38" s="8">
        <v>1</v>
      </c>
      <c r="F38" s="114">
        <v>46</v>
      </c>
      <c r="G38" s="8">
        <v>0</v>
      </c>
      <c r="H38" s="97"/>
      <c r="K38" s="28">
        <f t="shared" si="10"/>
        <v>4.6192125707673588</v>
      </c>
      <c r="L38" s="28">
        <f t="shared" si="13"/>
        <v>43.982947588334078</v>
      </c>
      <c r="M38" s="28">
        <f t="shared" si="13"/>
        <v>-45.701724859329886</v>
      </c>
      <c r="N38" s="28">
        <f t="shared" si="13"/>
        <v>30.578038803610923</v>
      </c>
      <c r="O38" s="28">
        <f t="shared" si="13"/>
        <v>-39.482608765916176</v>
      </c>
      <c r="P38" s="28">
        <f t="shared" si="13"/>
        <v>0.49653835710213284</v>
      </c>
      <c r="Q38" s="28">
        <f t="shared" si="13"/>
        <v>-28.919540828174917</v>
      </c>
      <c r="R38" s="28">
        <f t="shared" si="13"/>
        <v>-45.296370017136638</v>
      </c>
      <c r="S38" s="28">
        <f t="shared" si="13"/>
        <v>-29.640901954256744</v>
      </c>
      <c r="T38" s="28">
        <f t="shared" si="13"/>
        <v>35.037829434314865</v>
      </c>
      <c r="U38" s="28">
        <f t="shared" si="13"/>
        <v>44.067773072082076</v>
      </c>
      <c r="V38" s="28">
        <f t="shared" si="13"/>
        <v>4.8171389043220341</v>
      </c>
      <c r="W38" s="28">
        <f t="shared" si="13"/>
        <v>-43.112916132911813</v>
      </c>
      <c r="X38" s="28">
        <f t="shared" si="13"/>
        <v>27.235822778750563</v>
      </c>
      <c r="Y38" s="28">
        <f t="shared" si="13"/>
        <v>27.057074452570834</v>
      </c>
      <c r="Z38" s="28">
        <f t="shared" si="13"/>
        <v>-33.161457468506661</v>
      </c>
      <c r="AA38" s="28">
        <f t="shared" si="13"/>
        <v>-45.678644568563428</v>
      </c>
      <c r="AB38" s="28">
        <f t="shared" si="13"/>
        <v>-31.353525570253023</v>
      </c>
      <c r="AC38" s="28">
        <f t="shared" si="13"/>
        <v>-9.8649050147166495</v>
      </c>
      <c r="AD38" s="28">
        <f t="shared" si="13"/>
        <v>-15.364250599505915</v>
      </c>
      <c r="AE38" s="28">
        <f t="shared" si="13"/>
        <v>-12.772790116659948</v>
      </c>
      <c r="AF38" s="28">
        <f t="shared" si="13"/>
        <v>-44.916841209097193</v>
      </c>
      <c r="AG38" s="28">
        <f t="shared" si="13"/>
        <v>20.68855827399123</v>
      </c>
      <c r="AH38" s="28">
        <f t="shared" si="13"/>
        <v>30.49525103851494</v>
      </c>
      <c r="AI38" s="28">
        <f t="shared" si="13"/>
        <v>30.720785661991229</v>
      </c>
      <c r="AJ38" s="28">
        <f t="shared" si="13"/>
        <v>44.037036457274453</v>
      </c>
      <c r="AK38" s="28">
        <f t="shared" si="13"/>
        <v>-38.24772745902812</v>
      </c>
      <c r="AL38" s="28">
        <f t="shared" si="13"/>
        <v>-45.062173939412368</v>
      </c>
      <c r="AM38" s="28">
        <f t="shared" si="13"/>
        <v>36.915524284097806</v>
      </c>
      <c r="AN38" s="28">
        <f t="shared" si="13"/>
        <v>26.133271247842551</v>
      </c>
      <c r="AO38" s="28">
        <f t="shared" si="13"/>
        <v>-35.934103023151017</v>
      </c>
      <c r="AP38" s="28">
        <f t="shared" si="13"/>
        <v>-15.093380965806993</v>
      </c>
      <c r="AQ38" s="28">
        <f t="shared" si="13"/>
        <v>45.99963270558149</v>
      </c>
      <c r="AR38" s="28">
        <f t="shared" si="13"/>
        <v>43.368107736678283</v>
      </c>
      <c r="AS38" s="28">
        <f t="shared" si="13"/>
        <v>-5.3629610938333281</v>
      </c>
      <c r="AT38" s="28">
        <f t="shared" si="12"/>
        <v>-45.387896507187044</v>
      </c>
      <c r="AU38" s="28">
        <f t="shared" si="12"/>
        <v>42.64971691616671</v>
      </c>
      <c r="AV38" s="28">
        <f t="shared" si="12"/>
        <v>-41.871378854525908</v>
      </c>
      <c r="AW38" s="28">
        <f t="shared" si="12"/>
        <v>-30.396545541356598</v>
      </c>
      <c r="AX38" s="28">
        <f t="shared" si="12"/>
        <v>-30.728556723490001</v>
      </c>
      <c r="AY38" s="28">
        <f t="shared" si="12"/>
        <v>-30.892951624781041</v>
      </c>
      <c r="AZ38" s="28">
        <f t="shared" si="12"/>
        <v>-31.056630910311732</v>
      </c>
      <c r="BA38" s="28">
        <f t="shared" si="12"/>
        <v>-26.957994648979543</v>
      </c>
      <c r="BB38" s="28">
        <f t="shared" si="12"/>
        <v>-27.137073881322706</v>
      </c>
      <c r="BC38" s="28">
        <f t="shared" si="12"/>
        <v>-27.315524500405772</v>
      </c>
      <c r="BD38" s="28">
        <f t="shared" si="12"/>
        <v>-27.493342372607881</v>
      </c>
      <c r="BE38" s="28">
        <f t="shared" si="12"/>
        <v>-27.670523378777833</v>
      </c>
      <c r="BF38" s="28">
        <f t="shared" si="12"/>
        <v>-27.847063414630018</v>
      </c>
      <c r="BG38" s="28">
        <f t="shared" si="12"/>
        <v>-28.022958390837427</v>
      </c>
      <c r="BH38" s="28">
        <f t="shared" si="12"/>
        <v>-28.198204232903308</v>
      </c>
      <c r="BI38" s="28">
        <f t="shared" si="12"/>
        <v>-28.372796881221536</v>
      </c>
      <c r="BJ38" s="28">
        <f t="shared" si="12"/>
        <v>-28.54673229153585</v>
      </c>
      <c r="BK38" s="28">
        <f t="shared" si="12"/>
        <v>-28.720006434817513</v>
      </c>
      <c r="BL38" s="28">
        <f t="shared" si="12"/>
        <v>-28.892615297205921</v>
      </c>
      <c r="BM38" s="28">
        <f t="shared" si="12"/>
        <v>-45.055438908739625</v>
      </c>
    </row>
    <row r="39" spans="1:65" x14ac:dyDescent="0.25">
      <c r="A39" s="8">
        <v>2</v>
      </c>
      <c r="B39" s="8">
        <v>0</v>
      </c>
      <c r="C39" s="8">
        <v>0</v>
      </c>
      <c r="D39" s="8">
        <v>2</v>
      </c>
      <c r="E39" s="8">
        <v>2</v>
      </c>
      <c r="F39" s="114">
        <v>-38</v>
      </c>
      <c r="G39" s="8">
        <v>0</v>
      </c>
      <c r="H39" s="97"/>
      <c r="K39" s="28">
        <f t="shared" si="10"/>
        <v>30.844435233796311</v>
      </c>
      <c r="L39" s="28">
        <f t="shared" si="13"/>
        <v>5.7356281055921796</v>
      </c>
      <c r="M39" s="28">
        <f t="shared" si="13"/>
        <v>-6.7983985947860743</v>
      </c>
      <c r="N39" s="28">
        <f t="shared" si="13"/>
        <v>28.090988054383978</v>
      </c>
      <c r="O39" s="28">
        <f t="shared" si="13"/>
        <v>-29.552341236552241</v>
      </c>
      <c r="P39" s="28">
        <f t="shared" si="13"/>
        <v>-33.026598851943824</v>
      </c>
      <c r="Q39" s="28">
        <f t="shared" si="13"/>
        <v>13.005574552459052</v>
      </c>
      <c r="R39" s="28">
        <f t="shared" si="13"/>
        <v>37.660938480971048</v>
      </c>
      <c r="S39" s="28">
        <f t="shared" si="13"/>
        <v>-28.576351268773667</v>
      </c>
      <c r="T39" s="28">
        <f t="shared" si="13"/>
        <v>5.0972101549104529</v>
      </c>
      <c r="U39" s="28">
        <f t="shared" si="13"/>
        <v>12.442474733686311</v>
      </c>
      <c r="V39" s="28">
        <f t="shared" si="13"/>
        <v>1.9027055824972636</v>
      </c>
      <c r="W39" s="28">
        <f t="shared" si="13"/>
        <v>-37.669686183126984</v>
      </c>
      <c r="X39" s="28">
        <f t="shared" si="13"/>
        <v>-27.937766287665891</v>
      </c>
      <c r="Y39" s="28">
        <f t="shared" si="13"/>
        <v>2.2601381011970831</v>
      </c>
      <c r="Z39" s="28">
        <f t="shared" si="13"/>
        <v>-25.858534530639755</v>
      </c>
      <c r="AA39" s="28">
        <f t="shared" si="13"/>
        <v>-17.04194201915999</v>
      </c>
      <c r="AB39" s="28">
        <f t="shared" si="13"/>
        <v>16.004459727835734</v>
      </c>
      <c r="AC39" s="28">
        <f t="shared" si="13"/>
        <v>2.4525912190020427</v>
      </c>
      <c r="AD39" s="28">
        <f t="shared" si="13"/>
        <v>26.035312746981635</v>
      </c>
      <c r="AE39" s="28">
        <f t="shared" si="13"/>
        <v>-26.270188086844332</v>
      </c>
      <c r="AF39" s="28">
        <f t="shared" si="13"/>
        <v>-32.238748050095097</v>
      </c>
      <c r="AG39" s="28">
        <f t="shared" si="13"/>
        <v>32.140734858475938</v>
      </c>
      <c r="AH39" s="28">
        <f t="shared" si="13"/>
        <v>36.346083135920168</v>
      </c>
      <c r="AI39" s="28">
        <f t="shared" si="13"/>
        <v>-17.657423865144903</v>
      </c>
      <c r="AJ39" s="28">
        <f t="shared" si="13"/>
        <v>-24.276625045936104</v>
      </c>
      <c r="AK39" s="28">
        <f t="shared" si="13"/>
        <v>24.012647448239473</v>
      </c>
      <c r="AL39" s="28">
        <f t="shared" si="13"/>
        <v>37.192212827661415</v>
      </c>
      <c r="AM39" s="28">
        <f t="shared" si="13"/>
        <v>23.755785089156003</v>
      </c>
      <c r="AN39" s="28">
        <f t="shared" si="13"/>
        <v>-35.386207331782785</v>
      </c>
      <c r="AO39" s="28">
        <f t="shared" si="13"/>
        <v>26.073434111627847</v>
      </c>
      <c r="AP39" s="28">
        <f t="shared" si="13"/>
        <v>33.493276080954303</v>
      </c>
      <c r="AQ39" s="28">
        <f t="shared" si="13"/>
        <v>-1.1716815968576868</v>
      </c>
      <c r="AR39" s="28">
        <f t="shared" si="13"/>
        <v>36.817801503738778</v>
      </c>
      <c r="AS39" s="28">
        <f t="shared" si="13"/>
        <v>-11.565423526089655</v>
      </c>
      <c r="AT39" s="28">
        <f t="shared" si="12"/>
        <v>18.996014007406369</v>
      </c>
      <c r="AU39" s="28">
        <f t="shared" si="12"/>
        <v>-33.719146143485133</v>
      </c>
      <c r="AV39" s="28">
        <f t="shared" si="12"/>
        <v>-30.756162729312482</v>
      </c>
      <c r="AW39" s="28">
        <f t="shared" si="12"/>
        <v>15.750742976977984</v>
      </c>
      <c r="AX39" s="28">
        <f t="shared" si="12"/>
        <v>-37.072338765913102</v>
      </c>
      <c r="AY39" s="28">
        <f t="shared" si="12"/>
        <v>-29.924719162470517</v>
      </c>
      <c r="AZ39" s="28">
        <f t="shared" si="12"/>
        <v>-0.8074252059577115</v>
      </c>
      <c r="BA39" s="28">
        <f t="shared" si="12"/>
        <v>-27.617153110452087</v>
      </c>
      <c r="BB39" s="28">
        <f t="shared" si="12"/>
        <v>-37.687731359658763</v>
      </c>
      <c r="BC39" s="28">
        <f t="shared" si="12"/>
        <v>-20.089305245287804</v>
      </c>
      <c r="BD39" s="28">
        <f t="shared" si="12"/>
        <v>12.257980894431302</v>
      </c>
      <c r="BE39" s="28">
        <f t="shared" si="12"/>
        <v>35.605889395213509</v>
      </c>
      <c r="BF39" s="28">
        <f t="shared" si="12"/>
        <v>32.813208544974337</v>
      </c>
      <c r="BG39" s="28">
        <f t="shared" si="12"/>
        <v>5.9302262184118888</v>
      </c>
      <c r="BH39" s="28">
        <f t="shared" si="12"/>
        <v>-25.306519234669569</v>
      </c>
      <c r="BI39" s="28">
        <f t="shared" si="12"/>
        <v>-37.964109990169128</v>
      </c>
      <c r="BJ39" s="28">
        <f t="shared" si="12"/>
        <v>-22.749788930365462</v>
      </c>
      <c r="BK39" s="28">
        <f t="shared" si="12"/>
        <v>9.1666255289792371</v>
      </c>
      <c r="BL39" s="28">
        <f t="shared" si="12"/>
        <v>34.35322652882644</v>
      </c>
      <c r="BM39" s="28">
        <f t="shared" si="12"/>
        <v>37.899590505216871</v>
      </c>
    </row>
    <row r="40" spans="1:65" x14ac:dyDescent="0.25">
      <c r="A40" s="8">
        <v>0</v>
      </c>
      <c r="B40" s="8">
        <v>0</v>
      </c>
      <c r="C40" s="8">
        <v>2</v>
      </c>
      <c r="D40" s="8">
        <v>2</v>
      </c>
      <c r="E40" s="8">
        <v>2</v>
      </c>
      <c r="F40" s="114">
        <v>-31</v>
      </c>
      <c r="G40" s="8">
        <v>0</v>
      </c>
      <c r="H40" s="97"/>
      <c r="K40" s="28">
        <f t="shared" si="10"/>
        <v>6.3562559619762364</v>
      </c>
      <c r="L40" s="28">
        <f t="shared" si="13"/>
        <v>28.327868085713281</v>
      </c>
      <c r="M40" s="28">
        <f t="shared" si="13"/>
        <v>-17.812916799151193</v>
      </c>
      <c r="N40" s="28">
        <f t="shared" si="13"/>
        <v>7.2058571073549729</v>
      </c>
      <c r="O40" s="28">
        <f t="shared" si="13"/>
        <v>27.887036310825504</v>
      </c>
      <c r="P40" s="28">
        <f t="shared" si="13"/>
        <v>-1.819077078952976</v>
      </c>
      <c r="Q40" s="28">
        <f t="shared" si="13"/>
        <v>-16.466614743987478</v>
      </c>
      <c r="R40" s="28">
        <f t="shared" si="13"/>
        <v>29.621649559862629</v>
      </c>
      <c r="S40" s="28">
        <f t="shared" si="13"/>
        <v>30.79382561699493</v>
      </c>
      <c r="T40" s="28">
        <f t="shared" si="13"/>
        <v>-30.462762402787359</v>
      </c>
      <c r="U40" s="28">
        <f t="shared" si="13"/>
        <v>-12.608907304755876</v>
      </c>
      <c r="V40" s="28">
        <f t="shared" si="13"/>
        <v>-30.508787403142055</v>
      </c>
      <c r="W40" s="28">
        <f t="shared" si="13"/>
        <v>30.638001544992875</v>
      </c>
      <c r="X40" s="28">
        <f t="shared" si="13"/>
        <v>-24.912693503815802</v>
      </c>
      <c r="Y40" s="28">
        <f t="shared" si="13"/>
        <v>-29.804858617284303</v>
      </c>
      <c r="Z40" s="28">
        <f t="shared" si="13"/>
        <v>12.902524203620393</v>
      </c>
      <c r="AA40" s="28">
        <f t="shared" si="13"/>
        <v>7.6755877829779857</v>
      </c>
      <c r="AB40" s="28">
        <f t="shared" si="13"/>
        <v>3.3900447161289393</v>
      </c>
      <c r="AC40" s="28">
        <f t="shared" si="13"/>
        <v>-18.918414448061156</v>
      </c>
      <c r="AD40" s="28">
        <f t="shared" si="13"/>
        <v>-22.993561341985</v>
      </c>
      <c r="AE40" s="28">
        <f t="shared" si="13"/>
        <v>30.628330430151227</v>
      </c>
      <c r="AF40" s="28">
        <f t="shared" si="13"/>
        <v>24.854749649353639</v>
      </c>
      <c r="AG40" s="28">
        <f t="shared" si="13"/>
        <v>28.929535730038136</v>
      </c>
      <c r="AH40" s="28">
        <f t="shared" si="13"/>
        <v>19.794545335171861</v>
      </c>
      <c r="AI40" s="28">
        <f t="shared" si="13"/>
        <v>30.07219612014892</v>
      </c>
      <c r="AJ40" s="28">
        <f t="shared" si="13"/>
        <v>30.34830677124857</v>
      </c>
      <c r="AK40" s="28">
        <f t="shared" si="13"/>
        <v>-30.937776821711708</v>
      </c>
      <c r="AL40" s="28">
        <f t="shared" si="13"/>
        <v>-28.725966750821193</v>
      </c>
      <c r="AM40" s="28">
        <f t="shared" si="13"/>
        <v>2.4545748457509537</v>
      </c>
      <c r="AN40" s="28">
        <f t="shared" si="13"/>
        <v>18.095254582855056</v>
      </c>
      <c r="AO40" s="28">
        <f t="shared" si="13"/>
        <v>-29.812879560107437</v>
      </c>
      <c r="AP40" s="28">
        <f t="shared" si="13"/>
        <v>-27.261537144499872</v>
      </c>
      <c r="AQ40" s="28">
        <f t="shared" si="13"/>
        <v>30.975711432935217</v>
      </c>
      <c r="AR40" s="28">
        <f t="shared" si="13"/>
        <v>10.540022106920718</v>
      </c>
      <c r="AS40" s="28">
        <f t="shared" si="13"/>
        <v>27.790423597082309</v>
      </c>
      <c r="AT40" s="28">
        <f t="shared" si="12"/>
        <v>-3.0066090321966765</v>
      </c>
      <c r="AU40" s="28">
        <f t="shared" si="12"/>
        <v>20.474599490705376</v>
      </c>
      <c r="AV40" s="28">
        <f t="shared" si="12"/>
        <v>-24.295624395315894</v>
      </c>
      <c r="AW40" s="28">
        <f t="shared" si="12"/>
        <v>-10.399919408820425</v>
      </c>
      <c r="AX40" s="28">
        <f t="shared" si="12"/>
        <v>30.913061165703638</v>
      </c>
      <c r="AY40" s="28">
        <f t="shared" si="12"/>
        <v>20.666247724325089</v>
      </c>
      <c r="AZ40" s="28">
        <f t="shared" si="12"/>
        <v>-5.741577205653642</v>
      </c>
      <c r="BA40" s="28">
        <f t="shared" si="12"/>
        <v>8.9244639963027677</v>
      </c>
      <c r="BB40" s="28">
        <f t="shared" si="12"/>
        <v>28.982325429045854</v>
      </c>
      <c r="BC40" s="28">
        <f t="shared" si="12"/>
        <v>26.376000287285603</v>
      </c>
      <c r="BD40" s="28">
        <f t="shared" si="12"/>
        <v>3.1436355591658978</v>
      </c>
      <c r="BE40" s="28">
        <f t="shared" si="12"/>
        <v>-22.54705305345016</v>
      </c>
      <c r="BF40" s="28">
        <f t="shared" si="12"/>
        <v>-30.605939885426395</v>
      </c>
      <c r="BG40" s="28">
        <f t="shared" si="12"/>
        <v>-14.73097318465511</v>
      </c>
      <c r="BH40" s="28">
        <f t="shared" si="12"/>
        <v>12.663618658002735</v>
      </c>
      <c r="BI40" s="28">
        <f t="shared" si="12"/>
        <v>30.155257175624879</v>
      </c>
      <c r="BJ40" s="28">
        <f t="shared" si="12"/>
        <v>24.065476165429427</v>
      </c>
      <c r="BK40" s="28">
        <f t="shared" si="12"/>
        <v>-0.84351392297965189</v>
      </c>
      <c r="BL40" s="28">
        <f t="shared" si="12"/>
        <v>-25.092875888187368</v>
      </c>
      <c r="BM40" s="28">
        <f t="shared" si="12"/>
        <v>-30.059529892179508</v>
      </c>
    </row>
    <row r="41" spans="1:65" x14ac:dyDescent="0.25">
      <c r="A41" s="8">
        <v>0</v>
      </c>
      <c r="B41" s="8">
        <v>0</v>
      </c>
      <c r="C41" s="8">
        <v>2</v>
      </c>
      <c r="D41" s="8">
        <v>0</v>
      </c>
      <c r="E41" s="8">
        <v>0</v>
      </c>
      <c r="F41" s="114">
        <v>29</v>
      </c>
      <c r="G41" s="8">
        <v>0</v>
      </c>
      <c r="H41" s="97"/>
      <c r="K41" s="28">
        <f t="shared" si="10"/>
        <v>25.415515179674252</v>
      </c>
      <c r="L41" s="28">
        <f t="shared" si="13"/>
        <v>-19.224702219247483</v>
      </c>
      <c r="M41" s="28">
        <f t="shared" si="13"/>
        <v>-28.785208932111665</v>
      </c>
      <c r="N41" s="28">
        <f t="shared" si="13"/>
        <v>-28.999975786615575</v>
      </c>
      <c r="O41" s="28">
        <f t="shared" si="13"/>
        <v>28.506624617950159</v>
      </c>
      <c r="P41" s="28">
        <f t="shared" si="13"/>
        <v>-4.5026701428124234</v>
      </c>
      <c r="Q41" s="28">
        <f t="shared" si="13"/>
        <v>18.359888435974636</v>
      </c>
      <c r="R41" s="28">
        <f t="shared" si="13"/>
        <v>5.775384691712218</v>
      </c>
      <c r="S41" s="28">
        <f t="shared" si="13"/>
        <v>-7.8495481349434222</v>
      </c>
      <c r="T41" s="28">
        <f t="shared" si="13"/>
        <v>-26.341196810749008</v>
      </c>
      <c r="U41" s="28">
        <f t="shared" si="13"/>
        <v>-2.3195966021219259</v>
      </c>
      <c r="V41" s="28">
        <f t="shared" si="13"/>
        <v>1.0278905561185716</v>
      </c>
      <c r="W41" s="28">
        <f t="shared" si="13"/>
        <v>-13.388813001248915</v>
      </c>
      <c r="X41" s="28">
        <f t="shared" si="13"/>
        <v>27.427602035736278</v>
      </c>
      <c r="Y41" s="28">
        <f t="shared" si="13"/>
        <v>28.772851431523087</v>
      </c>
      <c r="Z41" s="28">
        <f t="shared" si="13"/>
        <v>-16.778019379869232</v>
      </c>
      <c r="AA41" s="28">
        <f t="shared" si="13"/>
        <v>-24.891890537687154</v>
      </c>
      <c r="AB41" s="28">
        <f t="shared" si="13"/>
        <v>-25.819396377624219</v>
      </c>
      <c r="AC41" s="28">
        <f t="shared" si="13"/>
        <v>-28.663842613998774</v>
      </c>
      <c r="AD41" s="28">
        <f t="shared" si="13"/>
        <v>28.677194650167454</v>
      </c>
      <c r="AE41" s="28">
        <f t="shared" si="13"/>
        <v>5.1856866908782253</v>
      </c>
      <c r="AF41" s="28">
        <f t="shared" si="13"/>
        <v>28.483506920495582</v>
      </c>
      <c r="AG41" s="28">
        <f t="shared" si="13"/>
        <v>27.559864500662524</v>
      </c>
      <c r="AH41" s="28">
        <f t="shared" si="13"/>
        <v>-28.240818694485</v>
      </c>
      <c r="AI41" s="28">
        <f t="shared" si="13"/>
        <v>27.186640574467074</v>
      </c>
      <c r="AJ41" s="28">
        <f t="shared" si="13"/>
        <v>-2.8453227936998919</v>
      </c>
      <c r="AK41" s="28">
        <f t="shared" si="13"/>
        <v>-28.100386943247877</v>
      </c>
      <c r="AL41" s="28">
        <f t="shared" si="13"/>
        <v>-1.6033728654005632</v>
      </c>
      <c r="AM41" s="28">
        <f t="shared" si="13"/>
        <v>26.270660989681769</v>
      </c>
      <c r="AN41" s="28">
        <f t="shared" si="13"/>
        <v>19.322558423779338</v>
      </c>
      <c r="AO41" s="28">
        <f t="shared" si="13"/>
        <v>14.820262666497545</v>
      </c>
      <c r="AP41" s="28">
        <f t="shared" si="13"/>
        <v>28.775808532466655</v>
      </c>
      <c r="AQ41" s="28">
        <f t="shared" si="13"/>
        <v>-16.957447759082896</v>
      </c>
      <c r="AR41" s="28">
        <f t="shared" ref="L41:AS49" si="14">($F41+$G41*AR$4)*SIN(($A41*AR$5+$B41*AR$6+$C41*AR$7+$D41*AR$8+$E41*AR$9)*$C$5)</f>
        <v>-26.843353425785434</v>
      </c>
      <c r="AS41" s="28">
        <f t="shared" si="14"/>
        <v>-24.101065003097794</v>
      </c>
      <c r="AT41" s="28">
        <f t="shared" si="12"/>
        <v>-27.807906724980413</v>
      </c>
      <c r="AU41" s="28">
        <f t="shared" si="12"/>
        <v>-26.355109069771704</v>
      </c>
      <c r="AV41" s="28">
        <f t="shared" si="12"/>
        <v>28.094418434785943</v>
      </c>
      <c r="AW41" s="28">
        <f t="shared" si="12"/>
        <v>-28.842985586241301</v>
      </c>
      <c r="AX41" s="28">
        <f t="shared" si="12"/>
        <v>-19.97460835510379</v>
      </c>
      <c r="AY41" s="28">
        <f t="shared" si="12"/>
        <v>-8.6739195033741741</v>
      </c>
      <c r="AZ41" s="28">
        <f t="shared" si="12"/>
        <v>4.3997668566361785</v>
      </c>
      <c r="BA41" s="28">
        <f t="shared" si="12"/>
        <v>28.086762639700979</v>
      </c>
      <c r="BB41" s="28">
        <f t="shared" si="12"/>
        <v>22.036299969124503</v>
      </c>
      <c r="BC41" s="28">
        <f t="shared" si="12"/>
        <v>11.481494720699997</v>
      </c>
      <c r="BD41" s="28">
        <f t="shared" si="12"/>
        <v>-1.4201920641361556</v>
      </c>
      <c r="BE41" s="28">
        <f t="shared" si="12"/>
        <v>-14.031583672731358</v>
      </c>
      <c r="BF41" s="28">
        <f t="shared" si="12"/>
        <v>-23.77484134505513</v>
      </c>
      <c r="BG41" s="28">
        <f t="shared" si="12"/>
        <v>-28.658388888931402</v>
      </c>
      <c r="BH41" s="28">
        <f t="shared" si="12"/>
        <v>-27.68400195801749</v>
      </c>
      <c r="BI41" s="28">
        <f t="shared" si="12"/>
        <v>-21.050850673685783</v>
      </c>
      <c r="BJ41" s="28">
        <f t="shared" si="12"/>
        <v>-10.114788141833182</v>
      </c>
      <c r="BK41" s="28">
        <f t="shared" si="12"/>
        <v>2.8887934815965641</v>
      </c>
      <c r="BL41" s="28">
        <f t="shared" si="12"/>
        <v>15.301889610832321</v>
      </c>
      <c r="BM41" s="28">
        <f t="shared" si="12"/>
        <v>0.39494043640304738</v>
      </c>
    </row>
    <row r="42" spans="1:65" x14ac:dyDescent="0.25">
      <c r="A42" s="8">
        <v>-2</v>
      </c>
      <c r="B42" s="8">
        <v>0</v>
      </c>
      <c r="C42" s="8">
        <v>1</v>
      </c>
      <c r="D42" s="8">
        <v>2</v>
      </c>
      <c r="E42" s="8">
        <v>2</v>
      </c>
      <c r="F42" s="114">
        <v>29</v>
      </c>
      <c r="G42" s="8">
        <v>0</v>
      </c>
      <c r="H42" s="97"/>
      <c r="K42" s="28">
        <f t="shared" si="10"/>
        <v>28.536441881770365</v>
      </c>
      <c r="L42" s="28">
        <f t="shared" si="14"/>
        <v>-2.8680000180045355</v>
      </c>
      <c r="M42" s="28">
        <f t="shared" si="14"/>
        <v>-12.395803518230446</v>
      </c>
      <c r="N42" s="28">
        <f t="shared" si="14"/>
        <v>-11.843837999356923</v>
      </c>
      <c r="O42" s="28">
        <f t="shared" si="14"/>
        <v>-25.148070362591927</v>
      </c>
      <c r="P42" s="28">
        <f t="shared" si="14"/>
        <v>-26.699932824125877</v>
      </c>
      <c r="Q42" s="28">
        <f t="shared" si="14"/>
        <v>-26.225753344739847</v>
      </c>
      <c r="R42" s="28">
        <f t="shared" si="14"/>
        <v>-12.131134620410824</v>
      </c>
      <c r="S42" s="28">
        <f t="shared" si="14"/>
        <v>-6.0218601196181085</v>
      </c>
      <c r="T42" s="28">
        <f t="shared" si="14"/>
        <v>17.446276529948641</v>
      </c>
      <c r="U42" s="28">
        <f t="shared" si="14"/>
        <v>-26.887276776924878</v>
      </c>
      <c r="V42" s="28">
        <f t="shared" si="14"/>
        <v>10.037312661668267</v>
      </c>
      <c r="W42" s="28">
        <f t="shared" si="14"/>
        <v>15.054999878852971</v>
      </c>
      <c r="X42" s="28">
        <f t="shared" si="14"/>
        <v>21.453689787153351</v>
      </c>
      <c r="Y42" s="28">
        <f t="shared" si="14"/>
        <v>25.781302605216052</v>
      </c>
      <c r="Z42" s="28">
        <f t="shared" si="14"/>
        <v>-22.521387068237122</v>
      </c>
      <c r="AA42" s="28">
        <f t="shared" si="14"/>
        <v>28.951061322186359</v>
      </c>
      <c r="AB42" s="28">
        <f t="shared" si="14"/>
        <v>15.834374163481309</v>
      </c>
      <c r="AC42" s="28">
        <f t="shared" si="14"/>
        <v>28.208245261005334</v>
      </c>
      <c r="AD42" s="28">
        <f t="shared" si="14"/>
        <v>-28.874880781724638</v>
      </c>
      <c r="AE42" s="28">
        <f t="shared" si="14"/>
        <v>20.876955721068011</v>
      </c>
      <c r="AF42" s="28">
        <f t="shared" si="14"/>
        <v>-9.8262496814495552</v>
      </c>
      <c r="AG42" s="28">
        <f t="shared" si="14"/>
        <v>24.198838892826139</v>
      </c>
      <c r="AH42" s="28">
        <f t="shared" si="14"/>
        <v>-15.205515568330817</v>
      </c>
      <c r="AI42" s="28">
        <f t="shared" si="14"/>
        <v>-27.292668864568597</v>
      </c>
      <c r="AJ42" s="28">
        <f t="shared" si="14"/>
        <v>-9.1101959159960302</v>
      </c>
      <c r="AK42" s="28">
        <f t="shared" si="14"/>
        <v>-4.2326438553360228</v>
      </c>
      <c r="AL42" s="28">
        <f t="shared" si="14"/>
        <v>13.424694950872004</v>
      </c>
      <c r="AM42" s="28">
        <f t="shared" si="14"/>
        <v>-23.810523725381458</v>
      </c>
      <c r="AN42" s="28">
        <f t="shared" si="14"/>
        <v>-26.749161259927142</v>
      </c>
      <c r="AO42" s="28">
        <f t="shared" si="14"/>
        <v>15.040297849629173</v>
      </c>
      <c r="AP42" s="28">
        <f t="shared" si="14"/>
        <v>-25.276783283669396</v>
      </c>
      <c r="AQ42" s="28">
        <f t="shared" si="14"/>
        <v>25.109740514687921</v>
      </c>
      <c r="AR42" s="28">
        <f t="shared" si="14"/>
        <v>6.9069574539447203</v>
      </c>
      <c r="AS42" s="28">
        <f t="shared" si="14"/>
        <v>26.204995987246971</v>
      </c>
      <c r="AT42" s="28">
        <f t="shared" si="12"/>
        <v>0.71392457284162303</v>
      </c>
      <c r="AU42" s="28">
        <f t="shared" si="12"/>
        <v>-13.676936321125226</v>
      </c>
      <c r="AV42" s="28">
        <f t="shared" si="12"/>
        <v>-27.678675923717982</v>
      </c>
      <c r="AW42" s="28">
        <f t="shared" si="12"/>
        <v>22.463414793933104</v>
      </c>
      <c r="AX42" s="28">
        <f t="shared" si="12"/>
        <v>10.202290106048801</v>
      </c>
      <c r="AY42" s="28">
        <f t="shared" si="12"/>
        <v>2.8104360287703849</v>
      </c>
      <c r="AZ42" s="28">
        <f t="shared" si="12"/>
        <v>-4.7738670782156438</v>
      </c>
      <c r="BA42" s="28">
        <f t="shared" si="12"/>
        <v>-5.1460246879726972</v>
      </c>
      <c r="BB42" s="28">
        <f t="shared" si="12"/>
        <v>-12.373927326806777</v>
      </c>
      <c r="BC42" s="28">
        <f t="shared" si="12"/>
        <v>-18.754505819853087</v>
      </c>
      <c r="BD42" s="28">
        <f t="shared" si="12"/>
        <v>-23.850840014147597</v>
      </c>
      <c r="BE42" s="28">
        <f t="shared" si="12"/>
        <v>-27.31395040590359</v>
      </c>
      <c r="BF42" s="28">
        <f t="shared" si="12"/>
        <v>-28.906695061380816</v>
      </c>
      <c r="BG42" s="28">
        <f t="shared" si="12"/>
        <v>-28.520008283877409</v>
      </c>
      <c r="BH42" s="28">
        <f t="shared" si="12"/>
        <v>-26.180369058983725</v>
      </c>
      <c r="BI42" s="28">
        <f t="shared" si="12"/>
        <v>-22.047987864390951</v>
      </c>
      <c r="BJ42" s="28">
        <f t="shared" si="12"/>
        <v>-16.40583600524792</v>
      </c>
      <c r="BK42" s="28">
        <f t="shared" si="12"/>
        <v>-9.6402687087769809</v>
      </c>
      <c r="BL42" s="28">
        <f t="shared" si="12"/>
        <v>-2.2145688421817784</v>
      </c>
      <c r="BM42" s="28">
        <f t="shared" si="12"/>
        <v>12.394694964950922</v>
      </c>
    </row>
    <row r="43" spans="1:65" x14ac:dyDescent="0.25">
      <c r="A43" s="8">
        <v>0</v>
      </c>
      <c r="B43" s="8">
        <v>0</v>
      </c>
      <c r="C43" s="8">
        <v>0</v>
      </c>
      <c r="D43" s="8">
        <v>2</v>
      </c>
      <c r="E43" s="8">
        <v>0</v>
      </c>
      <c r="F43" s="114">
        <v>-22</v>
      </c>
      <c r="G43" s="8">
        <v>0</v>
      </c>
      <c r="H43" s="97"/>
      <c r="K43" s="28">
        <f t="shared" si="10"/>
        <v>-9.9845655801723492</v>
      </c>
      <c r="L43" s="28">
        <f t="shared" si="14"/>
        <v>8.7566234083198999</v>
      </c>
      <c r="M43" s="28">
        <f t="shared" si="14"/>
        <v>7.8617787026626846</v>
      </c>
      <c r="N43" s="28">
        <f t="shared" si="14"/>
        <v>2.5071874871683248</v>
      </c>
      <c r="O43" s="28">
        <f t="shared" si="14"/>
        <v>18.214914565523671</v>
      </c>
      <c r="P43" s="28">
        <f t="shared" si="14"/>
        <v>-9.1823737931397158</v>
      </c>
      <c r="Q43" s="28">
        <f t="shared" si="14"/>
        <v>3.0031645636951358</v>
      </c>
      <c r="R43" s="28">
        <f t="shared" si="14"/>
        <v>-21.974547048061588</v>
      </c>
      <c r="S43" s="28">
        <f t="shared" si="14"/>
        <v>15.271820574373679</v>
      </c>
      <c r="T43" s="28">
        <f t="shared" si="14"/>
        <v>-12.847580333851329</v>
      </c>
      <c r="U43" s="28">
        <f t="shared" si="14"/>
        <v>15.162718443737154</v>
      </c>
      <c r="V43" s="28">
        <f t="shared" si="14"/>
        <v>21.132696249620022</v>
      </c>
      <c r="W43" s="28">
        <f t="shared" si="14"/>
        <v>9.1363101710485175</v>
      </c>
      <c r="X43" s="28">
        <f t="shared" si="14"/>
        <v>-21.970831384342208</v>
      </c>
      <c r="Y43" s="28">
        <f t="shared" si="14"/>
        <v>-20.174102578381468</v>
      </c>
      <c r="Z43" s="28">
        <f t="shared" si="14"/>
        <v>4.1250581798624602</v>
      </c>
      <c r="AA43" s="28">
        <f t="shared" si="14"/>
        <v>-11.16452732408157</v>
      </c>
      <c r="AB43" s="28">
        <f t="shared" si="14"/>
        <v>21.991434404076063</v>
      </c>
      <c r="AC43" s="28">
        <f t="shared" si="14"/>
        <v>21.405074233417547</v>
      </c>
      <c r="AD43" s="28">
        <f t="shared" si="14"/>
        <v>21.059273181802528</v>
      </c>
      <c r="AE43" s="28">
        <f t="shared" si="14"/>
        <v>-21.650878702597026</v>
      </c>
      <c r="AF43" s="28">
        <f t="shared" si="14"/>
        <v>-10.708917523222926</v>
      </c>
      <c r="AG43" s="28">
        <f t="shared" si="14"/>
        <v>17.118570717595048</v>
      </c>
      <c r="AH43" s="28">
        <f t="shared" si="14"/>
        <v>-2.5612380894302427</v>
      </c>
      <c r="AI43" s="28">
        <f t="shared" si="14"/>
        <v>13.162450242510886</v>
      </c>
      <c r="AJ43" s="28">
        <f t="shared" si="14"/>
        <v>-21.918405750700948</v>
      </c>
      <c r="AK43" s="28">
        <f t="shared" si="14"/>
        <v>10.397678084553743</v>
      </c>
      <c r="AL43" s="28">
        <f t="shared" si="14"/>
        <v>17.853975684112626</v>
      </c>
      <c r="AM43" s="28">
        <f t="shared" si="14"/>
        <v>21.976855118280724</v>
      </c>
      <c r="AN43" s="28">
        <f t="shared" si="14"/>
        <v>21.988901318975021</v>
      </c>
      <c r="AO43" s="28">
        <f t="shared" si="14"/>
        <v>-21.903417635099551</v>
      </c>
      <c r="AP43" s="28">
        <f t="shared" si="14"/>
        <v>-11.418472435869793</v>
      </c>
      <c r="AQ43" s="28">
        <f t="shared" si="14"/>
        <v>-7.5532777363388108</v>
      </c>
      <c r="AR43" s="28">
        <f t="shared" si="14"/>
        <v>14.824938344364401</v>
      </c>
      <c r="AS43" s="28">
        <f t="shared" si="14"/>
        <v>-19.366900844324231</v>
      </c>
      <c r="AT43" s="28">
        <f t="shared" si="12"/>
        <v>-10.122873308308156</v>
      </c>
      <c r="AU43" s="28">
        <f t="shared" si="12"/>
        <v>5.0796698446275554</v>
      </c>
      <c r="AV43" s="28">
        <f t="shared" si="12"/>
        <v>-16.757304324934527</v>
      </c>
      <c r="AW43" s="28">
        <f t="shared" si="12"/>
        <v>2.1361108988176976</v>
      </c>
      <c r="AX43" s="28">
        <f t="shared" si="12"/>
        <v>-16.225018146110948</v>
      </c>
      <c r="AY43" s="28">
        <f t="shared" si="12"/>
        <v>-21.145391061217275</v>
      </c>
      <c r="AZ43" s="28">
        <f t="shared" ref="AT43:BM55" si="15">($F43+$G43*AZ$4)*SIN(($A43*AZ$5+$B43*AZ$6+$C43*AZ$7+$D43*AZ$8+$E43*AZ$9)*$C$5)</f>
        <v>-21.636047843805969</v>
      </c>
      <c r="BA43" s="28">
        <f t="shared" si="15"/>
        <v>3.1656621247300061</v>
      </c>
      <c r="BB43" s="28">
        <f t="shared" si="15"/>
        <v>12.534225233408234</v>
      </c>
      <c r="BC43" s="28">
        <f t="shared" si="15"/>
        <v>19.277012372002847</v>
      </c>
      <c r="BD43" s="28">
        <f t="shared" si="15"/>
        <v>21.981487216216269</v>
      </c>
      <c r="BE43" s="28">
        <f t="shared" si="15"/>
        <v>20.081093403315371</v>
      </c>
      <c r="BF43" s="28">
        <f t="shared" si="15"/>
        <v>13.97394157155518</v>
      </c>
      <c r="BG43" s="28">
        <f t="shared" si="15"/>
        <v>4.9394097620132209</v>
      </c>
      <c r="BH43" s="28">
        <f t="shared" si="15"/>
        <v>-5.1298715608224494</v>
      </c>
      <c r="BI43" s="28">
        <f t="shared" si="15"/>
        <v>-14.124503814914826</v>
      </c>
      <c r="BJ43" s="28">
        <f t="shared" si="15"/>
        <v>-20.16021503358472</v>
      </c>
      <c r="BK43" s="28">
        <f t="shared" si="15"/>
        <v>-21.972593162241758</v>
      </c>
      <c r="BL43" s="28">
        <f t="shared" si="15"/>
        <v>-19.181965835789601</v>
      </c>
      <c r="BM43" s="28">
        <f t="shared" si="15"/>
        <v>16.91394711361167</v>
      </c>
    </row>
    <row r="44" spans="1:65" x14ac:dyDescent="0.25">
      <c r="A44" s="8">
        <v>0</v>
      </c>
      <c r="B44" s="8">
        <v>0</v>
      </c>
      <c r="C44" s="8">
        <v>-1</v>
      </c>
      <c r="D44" s="8">
        <v>2</v>
      </c>
      <c r="E44" s="8">
        <v>1</v>
      </c>
      <c r="F44" s="114">
        <v>21</v>
      </c>
      <c r="G44" s="8">
        <v>0</v>
      </c>
      <c r="H44" s="97"/>
      <c r="K44" s="28">
        <f t="shared" si="10"/>
        <v>16.909597055913295</v>
      </c>
      <c r="L44" s="28">
        <f t="shared" si="14"/>
        <v>-20.955482013746881</v>
      </c>
      <c r="M44" s="28">
        <f t="shared" si="14"/>
        <v>-12.039939239625426</v>
      </c>
      <c r="N44" s="28">
        <f t="shared" si="14"/>
        <v>1.2361551586064525</v>
      </c>
      <c r="O44" s="28">
        <f t="shared" si="14"/>
        <v>-6.9823473082369194</v>
      </c>
      <c r="P44" s="28">
        <f t="shared" si="14"/>
        <v>1.861139327983883</v>
      </c>
      <c r="Q44" s="28">
        <f t="shared" si="14"/>
        <v>-19.818168124645588</v>
      </c>
      <c r="R44" s="28">
        <f t="shared" si="14"/>
        <v>1.5711220278263298</v>
      </c>
      <c r="S44" s="28">
        <f t="shared" si="14"/>
        <v>15.598793478086751</v>
      </c>
      <c r="T44" s="28">
        <f t="shared" si="14"/>
        <v>-2.8316905947363882</v>
      </c>
      <c r="U44" s="28">
        <f t="shared" si="14"/>
        <v>5.2124311085962525</v>
      </c>
      <c r="V44" s="28">
        <f t="shared" si="14"/>
        <v>-1.8286040060562421</v>
      </c>
      <c r="W44" s="28">
        <f t="shared" si="14"/>
        <v>11.790175986405274</v>
      </c>
      <c r="X44" s="28">
        <f t="shared" si="14"/>
        <v>-0.28660739614722008</v>
      </c>
      <c r="Y44" s="28">
        <f t="shared" si="14"/>
        <v>4.5662607573350131</v>
      </c>
      <c r="Z44" s="28">
        <f t="shared" si="14"/>
        <v>18.463103170121045</v>
      </c>
      <c r="AA44" s="28">
        <f t="shared" si="14"/>
        <v>19.360699036975316</v>
      </c>
      <c r="AB44" s="28">
        <f t="shared" si="14"/>
        <v>-5.6382543757165751</v>
      </c>
      <c r="AC44" s="28">
        <f t="shared" si="14"/>
        <v>-18.498651858164472</v>
      </c>
      <c r="AD44" s="28">
        <f t="shared" si="14"/>
        <v>19.577538254600803</v>
      </c>
      <c r="AE44" s="28">
        <f t="shared" si="14"/>
        <v>-3.9964571892196057</v>
      </c>
      <c r="AF44" s="28">
        <f t="shared" si="14"/>
        <v>-16.55803463673967</v>
      </c>
      <c r="AG44" s="28">
        <f t="shared" si="14"/>
        <v>3.3597109247890384</v>
      </c>
      <c r="AH44" s="28">
        <f t="shared" si="14"/>
        <v>3.6628594884911734</v>
      </c>
      <c r="AI44" s="28">
        <f t="shared" si="14"/>
        <v>-4.8252267022481963</v>
      </c>
      <c r="AJ44" s="28">
        <f t="shared" si="14"/>
        <v>5.074396228523355</v>
      </c>
      <c r="AK44" s="28">
        <f t="shared" si="14"/>
        <v>19.925869077090855</v>
      </c>
      <c r="AL44" s="28">
        <f t="shared" si="14"/>
        <v>-3.6482989201128762</v>
      </c>
      <c r="AM44" s="28">
        <f t="shared" si="14"/>
        <v>19.618394005090472</v>
      </c>
      <c r="AN44" s="28">
        <f t="shared" si="14"/>
        <v>-20.400100713493096</v>
      </c>
      <c r="AO44" s="28">
        <f t="shared" si="14"/>
        <v>-16.98898910676667</v>
      </c>
      <c r="AP44" s="28">
        <f t="shared" si="14"/>
        <v>-7.962128642004533</v>
      </c>
      <c r="AQ44" s="28">
        <f t="shared" si="14"/>
        <v>19.958408057055991</v>
      </c>
      <c r="AR44" s="28">
        <f t="shared" si="14"/>
        <v>12.533268004994033</v>
      </c>
      <c r="AS44" s="28">
        <f t="shared" si="14"/>
        <v>-17.244220146689379</v>
      </c>
      <c r="AT44" s="28">
        <f t="shared" si="15"/>
        <v>-9.6642133587562373</v>
      </c>
      <c r="AU44" s="28">
        <f t="shared" si="15"/>
        <v>3.8872376575714411</v>
      </c>
      <c r="AV44" s="28">
        <f t="shared" si="15"/>
        <v>-4.852965566252303</v>
      </c>
      <c r="AW44" s="28">
        <f t="shared" si="15"/>
        <v>2.4216782305382067</v>
      </c>
      <c r="AX44" s="28">
        <f t="shared" si="15"/>
        <v>-7.2330394591283431</v>
      </c>
      <c r="AY44" s="28">
        <f t="shared" si="15"/>
        <v>-11.586943488216981</v>
      </c>
      <c r="AZ44" s="28">
        <f t="shared" si="15"/>
        <v>-15.31550003729895</v>
      </c>
      <c r="BA44" s="28">
        <f t="shared" si="15"/>
        <v>-20.988274775256102</v>
      </c>
      <c r="BB44" s="28">
        <f t="shared" si="15"/>
        <v>-20.583807622043956</v>
      </c>
      <c r="BC44" s="28">
        <f t="shared" si="15"/>
        <v>-19.068432122819772</v>
      </c>
      <c r="BD44" s="28">
        <f t="shared" si="15"/>
        <v>-16.523933111559586</v>
      </c>
      <c r="BE44" s="28">
        <f t="shared" si="15"/>
        <v>-13.087637230677847</v>
      </c>
      <c r="BF44" s="28">
        <f t="shared" si="15"/>
        <v>-8.9450014103856184</v>
      </c>
      <c r="BG44" s="28">
        <f t="shared" si="15"/>
        <v>-4.3196037559168641</v>
      </c>
      <c r="BH44" s="28">
        <f t="shared" si="15"/>
        <v>0.53892296547527441</v>
      </c>
      <c r="BI44" s="28">
        <f t="shared" si="15"/>
        <v>5.368364007836516</v>
      </c>
      <c r="BJ44" s="28">
        <f t="shared" si="15"/>
        <v>9.9080743798609543</v>
      </c>
      <c r="BK44" s="28">
        <f t="shared" si="15"/>
        <v>13.913045857948074</v>
      </c>
      <c r="BL44" s="28">
        <f t="shared" si="15"/>
        <v>17.167130082998028</v>
      </c>
      <c r="BM44" s="28">
        <f t="shared" si="15"/>
        <v>-4.373755691268757</v>
      </c>
    </row>
    <row r="45" spans="1:65" x14ac:dyDescent="0.25">
      <c r="A45" s="8">
        <v>0</v>
      </c>
      <c r="B45" s="8">
        <v>2</v>
      </c>
      <c r="C45" s="8">
        <v>0</v>
      </c>
      <c r="D45" s="8">
        <v>0</v>
      </c>
      <c r="E45" s="8">
        <v>0</v>
      </c>
      <c r="F45" s="114">
        <v>17</v>
      </c>
      <c r="G45">
        <v>-0.1</v>
      </c>
      <c r="H45" s="97"/>
      <c r="K45" s="28">
        <f t="shared" si="10"/>
        <v>-1.2546131909843341</v>
      </c>
      <c r="L45" s="28">
        <f t="shared" si="14"/>
        <v>-0.59860618962578638</v>
      </c>
      <c r="M45" s="28">
        <f t="shared" si="14"/>
        <v>18.029640751011055</v>
      </c>
      <c r="N45" s="28">
        <f t="shared" si="14"/>
        <v>-1.4652601513757197</v>
      </c>
      <c r="O45" s="28">
        <f t="shared" si="14"/>
        <v>-1.6053611415093243</v>
      </c>
      <c r="P45" s="28">
        <f t="shared" si="14"/>
        <v>12.250603323080652</v>
      </c>
      <c r="Q45" s="28">
        <f t="shared" si="14"/>
        <v>-8.7804114258613417</v>
      </c>
      <c r="R45" s="28">
        <f t="shared" si="14"/>
        <v>12.143953198113753</v>
      </c>
      <c r="S45" s="28">
        <f t="shared" si="14"/>
        <v>-8.4059487329419937</v>
      </c>
      <c r="T45" s="28">
        <f t="shared" si="14"/>
        <v>-0.614656552112118</v>
      </c>
      <c r="U45" s="28">
        <f t="shared" si="14"/>
        <v>2.2940412269692509</v>
      </c>
      <c r="V45" s="28">
        <f t="shared" si="14"/>
        <v>2.1397672752496066</v>
      </c>
      <c r="W45" s="28">
        <f t="shared" si="14"/>
        <v>-15.563613387722345</v>
      </c>
      <c r="X45" s="28">
        <f t="shared" si="14"/>
        <v>16.379155321035864</v>
      </c>
      <c r="Y45" s="28">
        <f t="shared" si="14"/>
        <v>16.708883690447333</v>
      </c>
      <c r="Z45" s="28">
        <f t="shared" si="14"/>
        <v>19.805102795220474</v>
      </c>
      <c r="AA45" s="28">
        <f t="shared" si="14"/>
        <v>-4.4538462336650468</v>
      </c>
      <c r="AB45" s="28">
        <f t="shared" si="14"/>
        <v>4.060563699222298</v>
      </c>
      <c r="AC45" s="28">
        <f t="shared" si="14"/>
        <v>12.306462595717317</v>
      </c>
      <c r="AD45" s="28">
        <f t="shared" si="14"/>
        <v>-2.9420648492850257</v>
      </c>
      <c r="AE45" s="28">
        <f t="shared" si="14"/>
        <v>-4.48336726552734</v>
      </c>
      <c r="AF45" s="28">
        <f t="shared" si="14"/>
        <v>16.949798529484827</v>
      </c>
      <c r="AG45" s="28">
        <f t="shared" si="14"/>
        <v>-1.9976439639972028</v>
      </c>
      <c r="AH45" s="28">
        <f t="shared" si="14"/>
        <v>-1.7563743573424739</v>
      </c>
      <c r="AI45" s="28">
        <f t="shared" si="14"/>
        <v>-2.7413587412767715</v>
      </c>
      <c r="AJ45" s="28">
        <f t="shared" si="14"/>
        <v>-16.779979192320233</v>
      </c>
      <c r="AK45" s="28">
        <f t="shared" si="14"/>
        <v>-9.7750637435403736</v>
      </c>
      <c r="AL45" s="28">
        <f t="shared" si="14"/>
        <v>17.020764354380521</v>
      </c>
      <c r="AM45" s="28">
        <f t="shared" si="14"/>
        <v>-7.9772973928794562</v>
      </c>
      <c r="AN45" s="28">
        <f t="shared" si="14"/>
        <v>-5.2513258565508822</v>
      </c>
      <c r="AO45" s="28">
        <f t="shared" si="14"/>
        <v>15.875455777522975</v>
      </c>
      <c r="AP45" s="28">
        <f t="shared" si="14"/>
        <v>1.8955306880235809</v>
      </c>
      <c r="AQ45" s="28">
        <f t="shared" si="14"/>
        <v>-13.442500092291194</v>
      </c>
      <c r="AR45" s="28">
        <f t="shared" si="14"/>
        <v>0.14465594415333571</v>
      </c>
      <c r="AS45" s="28">
        <f t="shared" si="14"/>
        <v>8.0639219067683818</v>
      </c>
      <c r="AT45" s="28">
        <f t="shared" si="15"/>
        <v>17.589876097386654</v>
      </c>
      <c r="AU45" s="28">
        <f t="shared" si="15"/>
        <v>-0.98008231464035822</v>
      </c>
      <c r="AV45" s="28">
        <f t="shared" si="15"/>
        <v>16.929520164122408</v>
      </c>
      <c r="AW45" s="28">
        <f t="shared" si="15"/>
        <v>-7.8334076976322056</v>
      </c>
      <c r="AX45" s="28">
        <f t="shared" si="15"/>
        <v>-6.771103597223096</v>
      </c>
      <c r="AY45" s="28">
        <f t="shared" si="15"/>
        <v>-6.2293223801185764</v>
      </c>
      <c r="AZ45" s="28">
        <f t="shared" si="15"/>
        <v>-5.6801688458438688</v>
      </c>
      <c r="BA45" s="28">
        <f t="shared" si="15"/>
        <v>-15.632965412401177</v>
      </c>
      <c r="BB45" s="28">
        <f t="shared" si="15"/>
        <v>-15.390698914121835</v>
      </c>
      <c r="BC45" s="28">
        <f t="shared" si="15"/>
        <v>-15.13021738348303</v>
      </c>
      <c r="BD45" s="28">
        <f t="shared" si="15"/>
        <v>-14.851829109923861</v>
      </c>
      <c r="BE45" s="28">
        <f t="shared" si="15"/>
        <v>-14.555863575663082</v>
      </c>
      <c r="BF45" s="28">
        <f t="shared" si="15"/>
        <v>-14.242671065755374</v>
      </c>
      <c r="BG45" s="28">
        <f t="shared" si="15"/>
        <v>-13.912622253506992</v>
      </c>
      <c r="BH45" s="28">
        <f t="shared" si="15"/>
        <v>-13.566107761783499</v>
      </c>
      <c r="BI45" s="28">
        <f t="shared" si="15"/>
        <v>-13.203537700686105</v>
      </c>
      <c r="BJ45" s="28">
        <f t="shared" si="15"/>
        <v>-12.825341182179754</v>
      </c>
      <c r="BK45" s="28">
        <f t="shared" si="15"/>
        <v>-12.431965812223321</v>
      </c>
      <c r="BL45" s="28">
        <f t="shared" si="15"/>
        <v>-12.023877161019445</v>
      </c>
      <c r="BM45" s="28">
        <f t="shared" si="15"/>
        <v>17.021926122880515</v>
      </c>
    </row>
    <row r="46" spans="1:65" x14ac:dyDescent="0.25">
      <c r="A46" s="8">
        <v>2</v>
      </c>
      <c r="B46" s="8">
        <v>0</v>
      </c>
      <c r="C46" s="8">
        <v>-1</v>
      </c>
      <c r="D46" s="8">
        <v>0</v>
      </c>
      <c r="E46" s="8">
        <v>1</v>
      </c>
      <c r="F46" s="114">
        <v>16</v>
      </c>
      <c r="G46" s="8">
        <v>0</v>
      </c>
      <c r="H46" s="97"/>
      <c r="K46" s="28">
        <f t="shared" si="10"/>
        <v>11.641028088901752</v>
      </c>
      <c r="L46" s="28">
        <f t="shared" si="14"/>
        <v>-9.4190893294512179</v>
      </c>
      <c r="M46" s="28">
        <f t="shared" si="14"/>
        <v>-15.242664297514491</v>
      </c>
      <c r="N46" s="28">
        <f t="shared" si="14"/>
        <v>-11.467115456780835</v>
      </c>
      <c r="O46" s="28">
        <f t="shared" si="14"/>
        <v>14.932696407573196</v>
      </c>
      <c r="P46" s="28">
        <f t="shared" si="14"/>
        <v>-11.575183392006416</v>
      </c>
      <c r="Q46" s="28">
        <f t="shared" si="14"/>
        <v>12.260357497139378</v>
      </c>
      <c r="R46" s="28">
        <f t="shared" si="14"/>
        <v>15.465146435981394</v>
      </c>
      <c r="S46" s="28">
        <f t="shared" si="14"/>
        <v>-14.788522881248577</v>
      </c>
      <c r="T46" s="28">
        <f t="shared" si="14"/>
        <v>-12.22354502657385</v>
      </c>
      <c r="U46" s="28">
        <f t="shared" si="14"/>
        <v>-7.7317807116623367</v>
      </c>
      <c r="V46" s="28">
        <f t="shared" si="14"/>
        <v>2.6283586240699739E-2</v>
      </c>
      <c r="W46" s="28">
        <f t="shared" si="14"/>
        <v>-9.3840019122941953</v>
      </c>
      <c r="X46" s="28">
        <f t="shared" si="14"/>
        <v>14.180751950860758</v>
      </c>
      <c r="Y46" s="28">
        <f t="shared" si="14"/>
        <v>15.354933101380281</v>
      </c>
      <c r="Z46" s="28">
        <f t="shared" si="14"/>
        <v>-10.332437953173924</v>
      </c>
      <c r="AA46" s="28">
        <f t="shared" si="14"/>
        <v>9.1144301799759067</v>
      </c>
      <c r="AB46" s="28">
        <f t="shared" si="14"/>
        <v>15.238173983071388</v>
      </c>
      <c r="AC46" s="28">
        <f t="shared" si="14"/>
        <v>6.3078247540444821</v>
      </c>
      <c r="AD46" s="28">
        <f t="shared" si="14"/>
        <v>13.248854846077357</v>
      </c>
      <c r="AE46" s="28">
        <f t="shared" si="14"/>
        <v>10.925214723339836</v>
      </c>
      <c r="AF46" s="28">
        <f t="shared" si="14"/>
        <v>15.315252715974271</v>
      </c>
      <c r="AG46" s="28">
        <f t="shared" si="14"/>
        <v>6.3325872281541047</v>
      </c>
      <c r="AH46" s="28">
        <f t="shared" si="14"/>
        <v>-10.316757828397547</v>
      </c>
      <c r="AI46" s="28">
        <f t="shared" si="14"/>
        <v>-7.6734064271012832</v>
      </c>
      <c r="AJ46" s="28">
        <f t="shared" si="14"/>
        <v>11.901406187904559</v>
      </c>
      <c r="AK46" s="28">
        <f t="shared" si="14"/>
        <v>-1.8052039672082181</v>
      </c>
      <c r="AL46" s="28">
        <f t="shared" si="14"/>
        <v>15.158030068129271</v>
      </c>
      <c r="AM46" s="28">
        <f t="shared" si="14"/>
        <v>15.930296064951307</v>
      </c>
      <c r="AN46" s="28">
        <f t="shared" si="14"/>
        <v>12.153540647767885</v>
      </c>
      <c r="AO46" s="28">
        <f t="shared" si="14"/>
        <v>-10.582266106556915</v>
      </c>
      <c r="AP46" s="28">
        <f t="shared" si="14"/>
        <v>3.6090294779747065</v>
      </c>
      <c r="AQ46" s="28">
        <f t="shared" si="14"/>
        <v>9.8199819416220127</v>
      </c>
      <c r="AR46" s="28">
        <f t="shared" si="14"/>
        <v>-15.317750704994596</v>
      </c>
      <c r="AS46" s="28">
        <f t="shared" si="14"/>
        <v>-4.6006404565210888</v>
      </c>
      <c r="AT46" s="28">
        <f t="shared" si="15"/>
        <v>-12.092198224786548</v>
      </c>
      <c r="AU46" s="28">
        <f t="shared" si="15"/>
        <v>-10.591758686817085</v>
      </c>
      <c r="AV46" s="28">
        <f t="shared" si="15"/>
        <v>-9.6201245977179681</v>
      </c>
      <c r="AW46" s="28">
        <f t="shared" si="15"/>
        <v>-15.656113781372349</v>
      </c>
      <c r="AX46" s="28">
        <f t="shared" si="15"/>
        <v>-15.721781312611437</v>
      </c>
      <c r="AY46" s="28">
        <f t="shared" si="15"/>
        <v>-14.838704317924138</v>
      </c>
      <c r="AZ46" s="28">
        <f t="shared" si="15"/>
        <v>-13.384014012231194</v>
      </c>
      <c r="BA46" s="28">
        <f t="shared" si="15"/>
        <v>8.973398216240847</v>
      </c>
      <c r="BB46" s="28">
        <f t="shared" si="15"/>
        <v>11.387960999228786</v>
      </c>
      <c r="BC46" s="28">
        <f t="shared" si="15"/>
        <v>13.363839247945329</v>
      </c>
      <c r="BD46" s="28">
        <f t="shared" si="15"/>
        <v>14.824918614146506</v>
      </c>
      <c r="BE46" s="28">
        <f t="shared" si="15"/>
        <v>15.714915719145718</v>
      </c>
      <c r="BF46" s="28">
        <f t="shared" si="15"/>
        <v>15.999546289802247</v>
      </c>
      <c r="BG46" s="28">
        <f t="shared" si="15"/>
        <v>15.667845849749847</v>
      </c>
      <c r="BH46" s="28">
        <f t="shared" si="15"/>
        <v>14.732592090532766</v>
      </c>
      <c r="BI46" s="28">
        <f t="shared" si="15"/>
        <v>13.229812652213523</v>
      </c>
      <c r="BJ46" s="28">
        <f t="shared" si="15"/>
        <v>11.217397274486061</v>
      </c>
      <c r="BK46" s="28">
        <f t="shared" si="15"/>
        <v>8.7728677808637219</v>
      </c>
      <c r="BL46" s="28">
        <f t="shared" si="15"/>
        <v>5.9903918000124898</v>
      </c>
      <c r="BM46" s="28">
        <f t="shared" si="15"/>
        <v>15.303516114275229</v>
      </c>
    </row>
    <row r="47" spans="1:65" x14ac:dyDescent="0.25">
      <c r="A47" s="8">
        <v>-2</v>
      </c>
      <c r="B47" s="8">
        <v>2</v>
      </c>
      <c r="C47" s="8">
        <v>0</v>
      </c>
      <c r="D47" s="8">
        <v>2</v>
      </c>
      <c r="E47" s="8">
        <v>2</v>
      </c>
      <c r="F47" s="114">
        <v>-16</v>
      </c>
      <c r="G47">
        <v>0.1</v>
      </c>
      <c r="H47" s="97"/>
      <c r="K47" s="28">
        <f t="shared" si="10"/>
        <v>4.4541118430714635</v>
      </c>
      <c r="L47" s="28">
        <f t="shared" si="14"/>
        <v>7.6424041669593539</v>
      </c>
      <c r="M47" s="28">
        <f t="shared" si="14"/>
        <v>0.36742947508050794</v>
      </c>
      <c r="N47" s="28">
        <f t="shared" si="14"/>
        <v>4.4068636279612035</v>
      </c>
      <c r="O47" s="28">
        <f t="shared" si="14"/>
        <v>4.1428617697688752</v>
      </c>
      <c r="P47" s="28">
        <f t="shared" si="14"/>
        <v>14.196718358292872</v>
      </c>
      <c r="Q47" s="28">
        <f t="shared" si="14"/>
        <v>-9.5691190438903497</v>
      </c>
      <c r="R47" s="28">
        <f t="shared" si="14"/>
        <v>14.321589502161212</v>
      </c>
      <c r="S47" s="28">
        <f t="shared" si="14"/>
        <v>-8.8943819458914781</v>
      </c>
      <c r="T47" s="28">
        <f t="shared" si="14"/>
        <v>5.0603175245704204</v>
      </c>
      <c r="U47" s="28">
        <f t="shared" si="14"/>
        <v>7.5187206170246554</v>
      </c>
      <c r="V47" s="28">
        <f t="shared" si="14"/>
        <v>7.2655245565234292</v>
      </c>
      <c r="W47" s="28">
        <f t="shared" si="14"/>
        <v>16.656650646609187</v>
      </c>
      <c r="X47" s="28">
        <f t="shared" si="14"/>
        <v>17.147248440330848</v>
      </c>
      <c r="Y47" s="28">
        <f t="shared" si="14"/>
        <v>17.509796134604578</v>
      </c>
      <c r="Z47" s="28">
        <f t="shared" si="14"/>
        <v>16.557590717557481</v>
      </c>
      <c r="AA47" s="28">
        <f t="shared" si="14"/>
        <v>-14.743963847045826</v>
      </c>
      <c r="AB47" s="28">
        <f t="shared" si="14"/>
        <v>-18.707230766865258</v>
      </c>
      <c r="AC47" s="28">
        <f t="shared" si="14"/>
        <v>22.636179948637622</v>
      </c>
      <c r="AD47" s="28">
        <f t="shared" si="14"/>
        <v>11.392795453048965</v>
      </c>
      <c r="AE47" s="28">
        <f t="shared" si="14"/>
        <v>13.2990018562533</v>
      </c>
      <c r="AF47" s="28">
        <f t="shared" si="14"/>
        <v>-4.0032092971976878</v>
      </c>
      <c r="AG47" s="28">
        <f t="shared" si="14"/>
        <v>3.8217531368167847</v>
      </c>
      <c r="AH47" s="28">
        <f t="shared" si="14"/>
        <v>3.8751758816001169</v>
      </c>
      <c r="AI47" s="28">
        <f t="shared" si="14"/>
        <v>1.6221305260176571</v>
      </c>
      <c r="AJ47" s="28">
        <f t="shared" si="14"/>
        <v>-1.6295341972247148</v>
      </c>
      <c r="AK47" s="28">
        <f t="shared" si="14"/>
        <v>15.934758981832699</v>
      </c>
      <c r="AL47" s="28">
        <f t="shared" si="14"/>
        <v>-7.2472230726379721</v>
      </c>
      <c r="AM47" s="28">
        <f t="shared" si="14"/>
        <v>-8.0787775102352608</v>
      </c>
      <c r="AN47" s="28">
        <f t="shared" si="14"/>
        <v>14.080562442943259</v>
      </c>
      <c r="AO47" s="28">
        <f t="shared" si="14"/>
        <v>-14.805329419749391</v>
      </c>
      <c r="AP47" s="28">
        <f t="shared" si="14"/>
        <v>3.5498125888896945</v>
      </c>
      <c r="AQ47" s="28">
        <f t="shared" si="14"/>
        <v>12.244237297089098</v>
      </c>
      <c r="AR47" s="28">
        <f t="shared" si="14"/>
        <v>5.6897354654255521</v>
      </c>
      <c r="AS47" s="28">
        <f t="shared" si="14"/>
        <v>-8.2556100083932744</v>
      </c>
      <c r="AT47" s="28">
        <f t="shared" si="15"/>
        <v>14.235190264369804</v>
      </c>
      <c r="AU47" s="28">
        <f t="shared" si="15"/>
        <v>8.5956828300465542</v>
      </c>
      <c r="AV47" s="28">
        <f t="shared" si="15"/>
        <v>17.882133548292394</v>
      </c>
      <c r="AW47" s="28">
        <f t="shared" si="15"/>
        <v>-8.057245982581799</v>
      </c>
      <c r="AX47" s="28">
        <f t="shared" si="15"/>
        <v>-6.0720747932454211</v>
      </c>
      <c r="AY47" s="28">
        <f t="shared" si="15"/>
        <v>-5.0371301673419513</v>
      </c>
      <c r="AZ47" s="28">
        <f t="shared" si="15"/>
        <v>-3.9783457529037753</v>
      </c>
      <c r="BA47" s="28">
        <f t="shared" si="15"/>
        <v>-15.203583805690259</v>
      </c>
      <c r="BB47" s="28">
        <f t="shared" si="15"/>
        <v>-15.518559177806504</v>
      </c>
      <c r="BC47" s="28">
        <f t="shared" si="15"/>
        <v>-15.760086935511806</v>
      </c>
      <c r="BD47" s="28">
        <f t="shared" si="15"/>
        <v>-15.927023981557621</v>
      </c>
      <c r="BE47" s="28">
        <f t="shared" si="15"/>
        <v>-16.018580248089759</v>
      </c>
      <c r="BF47" s="28">
        <f t="shared" si="15"/>
        <v>-16.034322435857202</v>
      </c>
      <c r="BG47" s="28">
        <f t="shared" si="15"/>
        <v>-15.97417606483001</v>
      </c>
      <c r="BH47" s="28">
        <f t="shared" si="15"/>
        <v>-15.838425826585587</v>
      </c>
      <c r="BI47" s="28">
        <f t="shared" si="15"/>
        <v>-15.627714236781209</v>
      </c>
      <c r="BJ47" s="28">
        <f t="shared" si="15"/>
        <v>-15.343038594058434</v>
      </c>
      <c r="BK47" s="28">
        <f t="shared" si="15"/>
        <v>-14.985746259852705</v>
      </c>
      <c r="BL47" s="28">
        <f t="shared" si="15"/>
        <v>-14.557528281348812</v>
      </c>
      <c r="BM47" s="28">
        <f t="shared" si="15"/>
        <v>-7.0982004887472794</v>
      </c>
    </row>
    <row r="48" spans="1:65" x14ac:dyDescent="0.25">
      <c r="A48" s="8">
        <v>0</v>
      </c>
      <c r="B48" s="8">
        <v>1</v>
      </c>
      <c r="C48" s="8">
        <v>0</v>
      </c>
      <c r="D48" s="8">
        <v>0</v>
      </c>
      <c r="E48" s="8">
        <v>1</v>
      </c>
      <c r="F48" s="114">
        <v>-15</v>
      </c>
      <c r="G48" s="8">
        <v>0</v>
      </c>
      <c r="H48" s="97"/>
      <c r="K48" s="28">
        <f t="shared" si="10"/>
        <v>-10.055395770189026</v>
      </c>
      <c r="L48" s="28">
        <f t="shared" si="14"/>
        <v>-10.959842068257538</v>
      </c>
      <c r="M48" s="28">
        <f t="shared" si="14"/>
        <v>-4.6509944071989429</v>
      </c>
      <c r="N48" s="28">
        <f t="shared" si="14"/>
        <v>-12.640700015912298</v>
      </c>
      <c r="O48" s="28">
        <f t="shared" si="14"/>
        <v>-9.2987526583268263</v>
      </c>
      <c r="P48" s="28">
        <f t="shared" si="14"/>
        <v>-9.2656481069521988</v>
      </c>
      <c r="Q48" s="28">
        <f t="shared" si="14"/>
        <v>-2.0917799813699554</v>
      </c>
      <c r="R48" s="28">
        <f t="shared" si="14"/>
        <v>-4.7757202314201841</v>
      </c>
      <c r="S48" s="28">
        <f t="shared" si="14"/>
        <v>-6.7321863960085571</v>
      </c>
      <c r="T48" s="28">
        <f t="shared" si="14"/>
        <v>14.679058755599804</v>
      </c>
      <c r="U48" s="28">
        <f t="shared" si="14"/>
        <v>12.245364201901802</v>
      </c>
      <c r="V48" s="28">
        <f t="shared" si="14"/>
        <v>14.440800860710373</v>
      </c>
      <c r="W48" s="28">
        <f t="shared" si="14"/>
        <v>-11.955998271918372</v>
      </c>
      <c r="X48" s="28">
        <f t="shared" si="14"/>
        <v>-5.8228427136541967</v>
      </c>
      <c r="Y48" s="28">
        <f t="shared" si="14"/>
        <v>-5.5970631294253366</v>
      </c>
      <c r="Z48" s="28">
        <f t="shared" si="14"/>
        <v>-11.324737278518343</v>
      </c>
      <c r="AA48" s="28">
        <f t="shared" si="14"/>
        <v>14.580441471263455</v>
      </c>
      <c r="AB48" s="28">
        <f t="shared" si="14"/>
        <v>-14.692331950171548</v>
      </c>
      <c r="AC48" s="28">
        <f t="shared" si="14"/>
        <v>-13.766998074861547</v>
      </c>
      <c r="AD48" s="28">
        <f t="shared" si="14"/>
        <v>-14.40204495804668</v>
      </c>
      <c r="AE48" s="28">
        <f t="shared" si="14"/>
        <v>-3.1296209953101513</v>
      </c>
      <c r="AF48" s="28">
        <f t="shared" si="14"/>
        <v>14.081400924048063</v>
      </c>
      <c r="AG48" s="28">
        <f t="shared" si="14"/>
        <v>2.4322000760269269</v>
      </c>
      <c r="AH48" s="28">
        <f t="shared" si="14"/>
        <v>-12.706005617038496</v>
      </c>
      <c r="AI48" s="28">
        <f t="shared" si="14"/>
        <v>-14.744582188412904</v>
      </c>
      <c r="AJ48" s="28">
        <f t="shared" si="14"/>
        <v>-12.444315082460271</v>
      </c>
      <c r="AK48" s="28">
        <f t="shared" si="14"/>
        <v>-14.824518907570102</v>
      </c>
      <c r="AL48" s="28">
        <f t="shared" si="14"/>
        <v>14.327879856089627</v>
      </c>
      <c r="AM48" s="28">
        <f t="shared" si="14"/>
        <v>13.814689084889155</v>
      </c>
      <c r="AN48" s="28">
        <f t="shared" si="14"/>
        <v>0.95484439191368242</v>
      </c>
      <c r="AO48" s="28">
        <f t="shared" si="14"/>
        <v>2.2111933124457352</v>
      </c>
      <c r="AP48" s="28">
        <f t="shared" si="14"/>
        <v>-0.46687915070511821</v>
      </c>
      <c r="AQ48" s="28">
        <f t="shared" si="14"/>
        <v>-2.6508617784858814</v>
      </c>
      <c r="AR48" s="28">
        <f t="shared" si="14"/>
        <v>-10.674432665588508</v>
      </c>
      <c r="AS48" s="28">
        <f t="shared" si="14"/>
        <v>5.2369806849442124</v>
      </c>
      <c r="AT48" s="28">
        <f t="shared" si="15"/>
        <v>4.2991880932824316</v>
      </c>
      <c r="AU48" s="28">
        <f t="shared" si="15"/>
        <v>7.8687020378155568</v>
      </c>
      <c r="AV48" s="28">
        <f t="shared" si="15"/>
        <v>12.998889105693783</v>
      </c>
      <c r="AW48" s="28">
        <f t="shared" si="15"/>
        <v>13.331504428097427</v>
      </c>
      <c r="AX48" s="28">
        <f t="shared" si="15"/>
        <v>13.099868048423959</v>
      </c>
      <c r="AY48" s="28">
        <f t="shared" si="15"/>
        <v>12.979194956529126</v>
      </c>
      <c r="AZ48" s="28">
        <f t="shared" si="15"/>
        <v>12.855082905527285</v>
      </c>
      <c r="BA48" s="28">
        <f t="shared" si="15"/>
        <v>14.826028115754415</v>
      </c>
      <c r="BB48" s="28">
        <f t="shared" si="15"/>
        <v>14.786986293747157</v>
      </c>
      <c r="BC48" s="28">
        <f t="shared" si="15"/>
        <v>14.744026521408927</v>
      </c>
      <c r="BD48" s="28">
        <f t="shared" si="15"/>
        <v>14.697160181333793</v>
      </c>
      <c r="BE48" s="28">
        <f t="shared" si="15"/>
        <v>14.646399691196418</v>
      </c>
      <c r="BF48" s="28">
        <f t="shared" si="15"/>
        <v>14.591758500463671</v>
      </c>
      <c r="BG48" s="28">
        <f t="shared" si="15"/>
        <v>14.533251086830116</v>
      </c>
      <c r="BH48" s="28">
        <f t="shared" si="15"/>
        <v>14.470892952382002</v>
      </c>
      <c r="BI48" s="28">
        <f t="shared" si="15"/>
        <v>14.404700619490505</v>
      </c>
      <c r="BJ48" s="28">
        <f t="shared" si="15"/>
        <v>14.334691626433347</v>
      </c>
      <c r="BK48" s="28">
        <f t="shared" si="15"/>
        <v>14.260884522747793</v>
      </c>
      <c r="BL48" s="28">
        <f t="shared" si="15"/>
        <v>14.183298864316269</v>
      </c>
      <c r="BM48" s="28">
        <f t="shared" si="15"/>
        <v>14.316912346114458</v>
      </c>
    </row>
    <row r="49" spans="1:65" x14ac:dyDescent="0.25">
      <c r="A49" s="8">
        <v>-2</v>
      </c>
      <c r="B49" s="8">
        <v>0</v>
      </c>
      <c r="C49" s="8">
        <v>1</v>
      </c>
      <c r="D49" s="8">
        <v>0</v>
      </c>
      <c r="E49" s="8">
        <v>1</v>
      </c>
      <c r="F49" s="114">
        <v>-13</v>
      </c>
      <c r="G49" s="8">
        <v>0</v>
      </c>
      <c r="H49" s="97"/>
      <c r="K49" s="28">
        <f t="shared" si="10"/>
        <v>-7.1343038760420088</v>
      </c>
      <c r="L49" s="28">
        <f t="shared" si="14"/>
        <v>-11.239160956774157</v>
      </c>
      <c r="M49" s="28">
        <f t="shared" si="14"/>
        <v>-8.1478613266127482</v>
      </c>
      <c r="N49" s="28">
        <f t="shared" si="14"/>
        <v>-5.3510886663294208</v>
      </c>
      <c r="O49" s="28">
        <f t="shared" si="14"/>
        <v>8.3291048592455894</v>
      </c>
      <c r="P49" s="28">
        <f t="shared" si="14"/>
        <v>-12.644896577160218</v>
      </c>
      <c r="Q49" s="28">
        <f t="shared" si="14"/>
        <v>11.787748310307313</v>
      </c>
      <c r="R49" s="28">
        <f t="shared" si="14"/>
        <v>11.942027613385362</v>
      </c>
      <c r="S49" s="28">
        <f t="shared" si="14"/>
        <v>-9.004074772563305</v>
      </c>
      <c r="T49" s="28">
        <f t="shared" si="14"/>
        <v>6.1288235946935217</v>
      </c>
      <c r="U49" s="28">
        <f t="shared" si="14"/>
        <v>-7.2851792247691254</v>
      </c>
      <c r="V49" s="28">
        <f t="shared" si="14"/>
        <v>5.3351328244567187</v>
      </c>
      <c r="W49" s="28">
        <f t="shared" si="14"/>
        <v>-2.4409578409644626</v>
      </c>
      <c r="X49" s="28">
        <f t="shared" si="14"/>
        <v>2.9181516860372998</v>
      </c>
      <c r="Y49" s="28">
        <f t="shared" si="14"/>
        <v>0.36353177968594419</v>
      </c>
      <c r="Z49" s="28">
        <f t="shared" si="14"/>
        <v>-8.385772340368927</v>
      </c>
      <c r="AA49" s="28">
        <f t="shared" ref="L49:AS56" si="16">($F49+$G49*AA$4)*SIN(($A49*AA$5+$B49*AA$6+$C49*AA$7+$D49*AA$8+$E49*AA$9)*$C$5)</f>
        <v>9.8149811356453451</v>
      </c>
      <c r="AB49" s="28">
        <f t="shared" si="16"/>
        <v>12.417863950068302</v>
      </c>
      <c r="AC49" s="28">
        <f t="shared" si="16"/>
        <v>1.7410661207229112</v>
      </c>
      <c r="AD49" s="28">
        <f t="shared" si="16"/>
        <v>7.1549478214277435</v>
      </c>
      <c r="AE49" s="28">
        <f t="shared" si="16"/>
        <v>-10.225410156915444</v>
      </c>
      <c r="AF49" s="28">
        <f t="shared" si="16"/>
        <v>4.0554735432831315</v>
      </c>
      <c r="AG49" s="28">
        <f t="shared" si="16"/>
        <v>2.5735340931127175</v>
      </c>
      <c r="AH49" s="28">
        <f t="shared" si="16"/>
        <v>-6.4983315933970367</v>
      </c>
      <c r="AI49" s="28">
        <f t="shared" si="16"/>
        <v>-0.40231002938424437</v>
      </c>
      <c r="AJ49" s="28">
        <f t="shared" si="16"/>
        <v>11.317180164028994</v>
      </c>
      <c r="AK49" s="28">
        <f t="shared" si="16"/>
        <v>2.4913595386595175</v>
      </c>
      <c r="AL49" s="28">
        <f t="shared" si="16"/>
        <v>10.517796322667699</v>
      </c>
      <c r="AM49" s="28">
        <f t="shared" si="16"/>
        <v>-11.945398168063061</v>
      </c>
      <c r="AN49" s="28">
        <f t="shared" si="16"/>
        <v>-11.271281212329814</v>
      </c>
      <c r="AO49" s="28">
        <f t="shared" si="16"/>
        <v>-2.3925805321987919</v>
      </c>
      <c r="AP49" s="28">
        <f t="shared" si="16"/>
        <v>-0.69618925137611076</v>
      </c>
      <c r="AQ49" s="28">
        <f t="shared" si="16"/>
        <v>-1.3574758879017137</v>
      </c>
      <c r="AR49" s="28">
        <f t="shared" si="16"/>
        <v>-3.7007418750918943</v>
      </c>
      <c r="AS49" s="28">
        <f t="shared" si="16"/>
        <v>-10.307764135738719</v>
      </c>
      <c r="AT49" s="28">
        <f t="shared" si="15"/>
        <v>-5.3769404945750319</v>
      </c>
      <c r="AU49" s="28">
        <f t="shared" si="15"/>
        <v>-4.1300038866574695</v>
      </c>
      <c r="AV49" s="28">
        <f t="shared" si="15"/>
        <v>7.2358232120486834</v>
      </c>
      <c r="AW49" s="28">
        <f t="shared" si="15"/>
        <v>-0.86962009573681465</v>
      </c>
      <c r="AX49" s="28">
        <f t="shared" si="15"/>
        <v>4.2276408296104808</v>
      </c>
      <c r="AY49" s="28">
        <f t="shared" si="15"/>
        <v>6.5681310858484725</v>
      </c>
      <c r="AZ49" s="28">
        <f t="shared" si="15"/>
        <v>8.6508405038478955</v>
      </c>
      <c r="BA49" s="28">
        <f t="shared" si="15"/>
        <v>9.947984089294323</v>
      </c>
      <c r="BB49" s="28">
        <f t="shared" si="15"/>
        <v>8.1029776926016428</v>
      </c>
      <c r="BC49" s="28">
        <f t="shared" si="15"/>
        <v>5.9399520063163509</v>
      </c>
      <c r="BD49" s="28">
        <f t="shared" si="15"/>
        <v>3.5437997597748474</v>
      </c>
      <c r="BE49" s="28">
        <f t="shared" si="15"/>
        <v>1.0085632500493671</v>
      </c>
      <c r="BF49" s="28">
        <f t="shared" si="15"/>
        <v>-1.5662565561158328</v>
      </c>
      <c r="BG49" s="28">
        <f t="shared" si="15"/>
        <v>-4.0796051579909198</v>
      </c>
      <c r="BH49" s="28">
        <f t="shared" si="15"/>
        <v>-6.4328406281987451</v>
      </c>
      <c r="BI49" s="28">
        <f t="shared" si="15"/>
        <v>-8.5336050335388691</v>
      </c>
      <c r="BJ49" s="28">
        <f t="shared" si="15"/>
        <v>-10.299449226413461</v>
      </c>
      <c r="BK49" s="28">
        <f t="shared" si="15"/>
        <v>-11.661068744065739</v>
      </c>
      <c r="BL49" s="28">
        <f t="shared" si="15"/>
        <v>-12.565023815574063</v>
      </c>
      <c r="BM49" s="28">
        <f t="shared" si="15"/>
        <v>10.283926562772191</v>
      </c>
    </row>
    <row r="50" spans="1:65" x14ac:dyDescent="0.25">
      <c r="A50" s="8">
        <v>0</v>
      </c>
      <c r="B50" s="8">
        <v>-1</v>
      </c>
      <c r="C50" s="8">
        <v>0</v>
      </c>
      <c r="D50" s="8">
        <v>0</v>
      </c>
      <c r="E50" s="8">
        <v>1</v>
      </c>
      <c r="F50" s="114">
        <v>-12</v>
      </c>
      <c r="G50" s="8">
        <v>0</v>
      </c>
      <c r="H50" s="97"/>
      <c r="K50" s="28">
        <f t="shared" si="10"/>
        <v>-7.3667890898719897</v>
      </c>
      <c r="L50" s="28">
        <f t="shared" si="16"/>
        <v>9.0502393459759158</v>
      </c>
      <c r="M50" s="28">
        <f t="shared" si="16"/>
        <v>11.983011802444501</v>
      </c>
      <c r="N50" s="28">
        <f t="shared" si="16"/>
        <v>-9.5180976961880006</v>
      </c>
      <c r="O50" s="28">
        <f t="shared" si="16"/>
        <v>-6.5166329450101728</v>
      </c>
      <c r="P50" s="28">
        <f t="shared" si="16"/>
        <v>1.651755754482666</v>
      </c>
      <c r="Q50" s="28">
        <f t="shared" si="16"/>
        <v>4.6995329675657249</v>
      </c>
      <c r="R50" s="28">
        <f t="shared" si="16"/>
        <v>5.444882142262597</v>
      </c>
      <c r="S50" s="28">
        <f t="shared" si="16"/>
        <v>0.61653483831184586</v>
      </c>
      <c r="T50" s="28">
        <f t="shared" si="16"/>
        <v>11.824407394537211</v>
      </c>
      <c r="U50" s="28">
        <f t="shared" si="16"/>
        <v>10.624513239064395</v>
      </c>
      <c r="V50" s="28">
        <f t="shared" si="16"/>
        <v>11.864143032689</v>
      </c>
      <c r="W50" s="28">
        <f t="shared" si="16"/>
        <v>-1.2792107450171206</v>
      </c>
      <c r="X50" s="28">
        <f t="shared" si="16"/>
        <v>-11.8765563362681</v>
      </c>
      <c r="Y50" s="28">
        <f t="shared" si="16"/>
        <v>-11.90572275304225</v>
      </c>
      <c r="Z50" s="28">
        <f t="shared" si="16"/>
        <v>9.0523894116018973</v>
      </c>
      <c r="AA50" s="28">
        <f t="shared" si="16"/>
        <v>-11.999063099454307</v>
      </c>
      <c r="AB50" s="28">
        <f t="shared" si="16"/>
        <v>11.018164423637918</v>
      </c>
      <c r="AC50" s="28">
        <f t="shared" si="16"/>
        <v>11.886929828222989</v>
      </c>
      <c r="AD50" s="28">
        <f t="shared" si="16"/>
        <v>11.928130487499605</v>
      </c>
      <c r="AE50" s="28">
        <f t="shared" si="16"/>
        <v>-0.67853491726732007</v>
      </c>
      <c r="AF50" s="28">
        <f t="shared" si="16"/>
        <v>-3.0744067471870498</v>
      </c>
      <c r="AG50" s="28">
        <f t="shared" si="16"/>
        <v>0.53715741734141342</v>
      </c>
      <c r="AH50" s="28">
        <f t="shared" si="16"/>
        <v>-9.4514752590977817</v>
      </c>
      <c r="AI50" s="28">
        <f t="shared" si="16"/>
        <v>-11.28748915043461</v>
      </c>
      <c r="AJ50" s="28">
        <f t="shared" si="16"/>
        <v>8.2748761496698719</v>
      </c>
      <c r="AK50" s="28">
        <f t="shared" si="16"/>
        <v>10.757878577533436</v>
      </c>
      <c r="AL50" s="28">
        <f t="shared" si="16"/>
        <v>-3.7315775376836697</v>
      </c>
      <c r="AM50" s="28">
        <f t="shared" si="16"/>
        <v>11.953550245765843</v>
      </c>
      <c r="AN50" s="28">
        <f t="shared" si="16"/>
        <v>2.9711803392366547</v>
      </c>
      <c r="AO50" s="28">
        <f t="shared" si="16"/>
        <v>10.443088426109172</v>
      </c>
      <c r="AP50" s="28">
        <f t="shared" si="16"/>
        <v>1.7079401665587148</v>
      </c>
      <c r="AQ50" s="28">
        <f t="shared" si="16"/>
        <v>-8.036763542114608</v>
      </c>
      <c r="AR50" s="28">
        <f t="shared" si="16"/>
        <v>-8.4682653481536718</v>
      </c>
      <c r="AS50" s="28">
        <f t="shared" si="16"/>
        <v>-9.0199118814285306</v>
      </c>
      <c r="AT50" s="28">
        <f t="shared" si="15"/>
        <v>11.999941337048208</v>
      </c>
      <c r="AU50" s="28">
        <f t="shared" si="15"/>
        <v>-5.6954911166002393</v>
      </c>
      <c r="AV50" s="28">
        <f t="shared" si="15"/>
        <v>10.055613354958773</v>
      </c>
      <c r="AW50" s="28">
        <f t="shared" si="15"/>
        <v>6.9421880512994036</v>
      </c>
      <c r="AX50" s="28">
        <f t="shared" si="15"/>
        <v>7.2935221024234274</v>
      </c>
      <c r="AY50" s="28">
        <f t="shared" si="15"/>
        <v>7.4650415136063604</v>
      </c>
      <c r="AZ50" s="28">
        <f t="shared" si="15"/>
        <v>7.6341082875650148</v>
      </c>
      <c r="BA50" s="28">
        <f t="shared" si="15"/>
        <v>3.0438064671783587</v>
      </c>
      <c r="BB50" s="28">
        <f t="shared" si="15"/>
        <v>3.2536955827970107</v>
      </c>
      <c r="BC50" s="28">
        <f t="shared" si="15"/>
        <v>3.4625156976765279</v>
      </c>
      <c r="BD50" s="28">
        <f t="shared" si="15"/>
        <v>3.6701982040264363</v>
      </c>
      <c r="BE50" s="28">
        <f t="shared" si="15"/>
        <v>3.876674867821142</v>
      </c>
      <c r="BF50" s="28">
        <f t="shared" si="15"/>
        <v>4.0818778512097431</v>
      </c>
      <c r="BG50" s="28">
        <f t="shared" si="15"/>
        <v>4.2857397348151158</v>
      </c>
      <c r="BH50" s="28">
        <f t="shared" si="15"/>
        <v>4.4881935398722899</v>
      </c>
      <c r="BI50" s="28">
        <f t="shared" si="15"/>
        <v>4.6891727502429843</v>
      </c>
      <c r="BJ50" s="28">
        <f t="shared" si="15"/>
        <v>4.8886113342656241</v>
      </c>
      <c r="BK50" s="28">
        <f t="shared" si="15"/>
        <v>5.0864437664522217</v>
      </c>
      <c r="BL50" s="28">
        <f t="shared" si="15"/>
        <v>5.2826050490133314</v>
      </c>
      <c r="BM50" s="28">
        <f t="shared" si="15"/>
        <v>-3.7003147673219772</v>
      </c>
    </row>
    <row r="51" spans="1:65" x14ac:dyDescent="0.25">
      <c r="A51" s="8">
        <v>0</v>
      </c>
      <c r="B51" s="8">
        <v>0</v>
      </c>
      <c r="C51" s="8">
        <v>2</v>
      </c>
      <c r="D51" s="8">
        <v>-2</v>
      </c>
      <c r="E51" s="8">
        <v>0</v>
      </c>
      <c r="F51" s="114">
        <v>11</v>
      </c>
      <c r="G51" s="8">
        <v>0</v>
      </c>
      <c r="H51" s="97"/>
      <c r="K51" s="28">
        <f t="shared" si="10"/>
        <v>-6.1861211094635786</v>
      </c>
      <c r="L51" s="28">
        <f t="shared" si="16"/>
        <v>9.9675988796173964</v>
      </c>
      <c r="M51" s="28">
        <f t="shared" si="16"/>
        <v>9.7200286797967212</v>
      </c>
      <c r="N51" s="28">
        <f t="shared" si="16"/>
        <v>10.926705785745826</v>
      </c>
      <c r="O51" s="28">
        <f t="shared" si="16"/>
        <v>-4.3910499887356345</v>
      </c>
      <c r="P51" s="28">
        <f t="shared" si="16"/>
        <v>-2.9834777986811294</v>
      </c>
      <c r="Q51" s="28">
        <f t="shared" si="16"/>
        <v>5.7365746831937576</v>
      </c>
      <c r="R51" s="28">
        <f t="shared" si="16"/>
        <v>10.661837856330264</v>
      </c>
      <c r="S51" s="28">
        <f t="shared" si="16"/>
        <v>5.2077040601318254</v>
      </c>
      <c r="T51" s="28">
        <f t="shared" si="16"/>
        <v>-5.4238073966986935</v>
      </c>
      <c r="U51" s="28">
        <f t="shared" si="16"/>
        <v>-8.1945680284732045</v>
      </c>
      <c r="V51" s="28">
        <f t="shared" si="16"/>
        <v>10.45131408241202</v>
      </c>
      <c r="W51" s="28">
        <f t="shared" si="16"/>
        <v>0.56771865782412168</v>
      </c>
      <c r="X51" s="28">
        <f t="shared" si="16"/>
        <v>-3.0326198635799968</v>
      </c>
      <c r="Y51" s="28">
        <f t="shared" si="16"/>
        <v>-3.093237667434237</v>
      </c>
      <c r="Z51" s="28">
        <f t="shared" si="16"/>
        <v>-7.9334956816416602</v>
      </c>
      <c r="AA51" s="28">
        <f t="shared" si="16"/>
        <v>-10.999766709604035</v>
      </c>
      <c r="AB51" s="28">
        <f t="shared" si="16"/>
        <v>-4.7333895902322691</v>
      </c>
      <c r="AC51" s="28">
        <f t="shared" si="16"/>
        <v>0.88650999090190652</v>
      </c>
      <c r="AD51" s="28">
        <f t="shared" si="16"/>
        <v>1.5801265162483438</v>
      </c>
      <c r="AE51" s="28">
        <f t="shared" si="16"/>
        <v>-10.301928994457311</v>
      </c>
      <c r="AF51" s="28">
        <f t="shared" si="16"/>
        <v>-8.4316493699397839</v>
      </c>
      <c r="AG51" s="28">
        <f t="shared" si="16"/>
        <v>-3.902437842644368</v>
      </c>
      <c r="AH51" s="28">
        <f t="shared" si="16"/>
        <v>10.93029736033167</v>
      </c>
      <c r="AI51" s="28">
        <f t="shared" si="16"/>
        <v>5.9722157927200588</v>
      </c>
      <c r="AJ51" s="28">
        <f t="shared" si="16"/>
        <v>10.813460119188633</v>
      </c>
      <c r="AK51" s="28">
        <f t="shared" si="16"/>
        <v>8.1083430361166258</v>
      </c>
      <c r="AL51" s="28">
        <f t="shared" si="16"/>
        <v>-8.5579815938006281</v>
      </c>
      <c r="AM51" s="28">
        <f t="shared" si="16"/>
        <v>-5.1108279131953038</v>
      </c>
      <c r="AN51" s="28">
        <f t="shared" si="16"/>
        <v>-8.4312106050213451</v>
      </c>
      <c r="AO51" s="28">
        <f t="shared" si="16"/>
        <v>9.9397640609489297</v>
      </c>
      <c r="AP51" s="28">
        <f t="shared" si="16"/>
        <v>-10.038222954473293</v>
      </c>
      <c r="AQ51" s="28">
        <f t="shared" si="16"/>
        <v>2.977466041399174</v>
      </c>
      <c r="AR51" s="28">
        <f t="shared" si="16"/>
        <v>-4.7179798302708678</v>
      </c>
      <c r="AS51" s="28">
        <f t="shared" si="16"/>
        <v>9.722395615715083</v>
      </c>
      <c r="AT51" s="28">
        <f t="shared" si="15"/>
        <v>-7.9286335605313125</v>
      </c>
      <c r="AU51" s="28">
        <f t="shared" si="15"/>
        <v>8.6669240115361568</v>
      </c>
      <c r="AV51" s="28">
        <f t="shared" si="15"/>
        <v>-4.827241742192677</v>
      </c>
      <c r="AW51" s="28">
        <f t="shared" si="15"/>
        <v>-10.99974130087638</v>
      </c>
      <c r="AX51" s="28">
        <f t="shared" si="15"/>
        <v>-10.99814398769521</v>
      </c>
      <c r="AY51" s="28">
        <f t="shared" si="15"/>
        <v>-10.996803733564612</v>
      </c>
      <c r="AZ51" s="28">
        <f t="shared" si="15"/>
        <v>-10.995101520488745</v>
      </c>
      <c r="BA51" s="28">
        <f t="shared" si="15"/>
        <v>-10.936819790875553</v>
      </c>
      <c r="BB51" s="28">
        <f t="shared" si="15"/>
        <v>-10.943393968742255</v>
      </c>
      <c r="BC51" s="28">
        <f t="shared" si="15"/>
        <v>-10.949607945639089</v>
      </c>
      <c r="BD51" s="28">
        <f t="shared" si="15"/>
        <v>-10.955461517035721</v>
      </c>
      <c r="BE51" s="28">
        <f t="shared" si="15"/>
        <v>-10.960954490259276</v>
      </c>
      <c r="BF51" s="28">
        <f t="shared" si="15"/>
        <v>-10.966086684509357</v>
      </c>
      <c r="BG51" s="28">
        <f t="shared" si="15"/>
        <v>-10.97085793086298</v>
      </c>
      <c r="BH51" s="28">
        <f t="shared" si="15"/>
        <v>-10.975268072274773</v>
      </c>
      <c r="BI51" s="28">
        <f t="shared" si="15"/>
        <v>-10.979316963582336</v>
      </c>
      <c r="BJ51" s="28">
        <f t="shared" si="15"/>
        <v>-10.983004471518534</v>
      </c>
      <c r="BK51" s="28">
        <f t="shared" si="15"/>
        <v>-10.986330474710643</v>
      </c>
      <c r="BL51" s="28">
        <f t="shared" si="15"/>
        <v>-10.989294863682336</v>
      </c>
      <c r="BM51" s="28">
        <f t="shared" si="15"/>
        <v>-8.5519851226705743</v>
      </c>
    </row>
    <row r="52" spans="1:65" x14ac:dyDescent="0.25">
      <c r="A52" s="8">
        <v>2</v>
      </c>
      <c r="B52" s="8">
        <v>0</v>
      </c>
      <c r="C52" s="8">
        <v>-1</v>
      </c>
      <c r="D52" s="8">
        <v>2</v>
      </c>
      <c r="E52" s="8">
        <v>1</v>
      </c>
      <c r="F52" s="114">
        <v>-10</v>
      </c>
      <c r="G52" s="8">
        <v>0</v>
      </c>
      <c r="H52" s="97"/>
      <c r="K52" s="28">
        <f t="shared" si="10"/>
        <v>9.5967369219605274</v>
      </c>
      <c r="L52" s="28">
        <f t="shared" si="16"/>
        <v>-2.183023629034305</v>
      </c>
      <c r="M52" s="28">
        <f t="shared" si="16"/>
        <v>-9.9840282417806669</v>
      </c>
      <c r="N52" s="28">
        <f t="shared" si="16"/>
        <v>-7.9150180701191317</v>
      </c>
      <c r="O52" s="28">
        <f t="shared" si="16"/>
        <v>8.2072094693461111</v>
      </c>
      <c r="P52" s="28">
        <f t="shared" si="16"/>
        <v>-9.4557139575956501</v>
      </c>
      <c r="Q52" s="28">
        <f t="shared" si="16"/>
        <v>-8.4680752685936316</v>
      </c>
      <c r="R52" s="28">
        <f t="shared" si="16"/>
        <v>3.0258161673540549</v>
      </c>
      <c r="S52" s="28">
        <f t="shared" si="16"/>
        <v>9.3027778488034691</v>
      </c>
      <c r="T52" s="28">
        <f t="shared" si="16"/>
        <v>2.4335355534618315</v>
      </c>
      <c r="U52" s="28">
        <f t="shared" si="16"/>
        <v>-2.5326793117086495</v>
      </c>
      <c r="V52" s="28">
        <f t="shared" si="16"/>
        <v>9.6103250603283055</v>
      </c>
      <c r="W52" s="28">
        <f t="shared" si="16"/>
        <v>-8.6989480956826526</v>
      </c>
      <c r="X52" s="28">
        <f t="shared" si="16"/>
        <v>-5.0812764356621942</v>
      </c>
      <c r="Y52" s="28">
        <f t="shared" si="16"/>
        <v>1.2504023746000783</v>
      </c>
      <c r="Z52" s="28">
        <f t="shared" si="16"/>
        <v>4.9116082871912221</v>
      </c>
      <c r="AA52" s="28">
        <f t="shared" si="16"/>
        <v>-0.73759229880969734</v>
      </c>
      <c r="AB52" s="28">
        <f t="shared" si="16"/>
        <v>-2.7820282892888408</v>
      </c>
      <c r="AC52" s="28">
        <f t="shared" si="16"/>
        <v>-8.030937466882186</v>
      </c>
      <c r="AD52" s="28">
        <f t="shared" si="16"/>
        <v>2.9712311764539456</v>
      </c>
      <c r="AE52" s="28">
        <f t="shared" si="16"/>
        <v>5.9782386316858442</v>
      </c>
      <c r="AF52" s="28">
        <f t="shared" si="16"/>
        <v>6.9526758149867778</v>
      </c>
      <c r="AG52" s="28">
        <f t="shared" si="16"/>
        <v>-4.6597638419370178</v>
      </c>
      <c r="AH52" s="28">
        <f t="shared" si="16"/>
        <v>-5.5142682073043972</v>
      </c>
      <c r="AI52" s="28">
        <f t="shared" si="16"/>
        <v>-1.4071571085062358</v>
      </c>
      <c r="AJ52" s="28">
        <f t="shared" si="16"/>
        <v>-7.2988547707702809</v>
      </c>
      <c r="AK52" s="28">
        <f t="shared" si="16"/>
        <v>3.7017498198901366</v>
      </c>
      <c r="AL52" s="28">
        <f t="shared" si="16"/>
        <v>2.9375174514541018</v>
      </c>
      <c r="AM52" s="28">
        <f t="shared" si="16"/>
        <v>-0.47485189810726947</v>
      </c>
      <c r="AN52" s="28">
        <f t="shared" si="16"/>
        <v>6.7419175058459055</v>
      </c>
      <c r="AO52" s="28">
        <f t="shared" si="16"/>
        <v>8.0865417207986745</v>
      </c>
      <c r="AP52" s="28">
        <f t="shared" si="16"/>
        <v>-3.1284174650875092</v>
      </c>
      <c r="AQ52" s="28">
        <f t="shared" si="16"/>
        <v>8.47501987853747</v>
      </c>
      <c r="AR52" s="28">
        <f t="shared" si="16"/>
        <v>9.0203102901815644</v>
      </c>
      <c r="AS52" s="28">
        <f t="shared" si="16"/>
        <v>7.0673010585719176</v>
      </c>
      <c r="AT52" s="28">
        <f t="shared" si="15"/>
        <v>9.7231923579152202</v>
      </c>
      <c r="AU52" s="28">
        <f t="shared" si="15"/>
        <v>-8.1715642846705467</v>
      </c>
      <c r="AV52" s="28">
        <f t="shared" si="15"/>
        <v>-9.982127552782682</v>
      </c>
      <c r="AW52" s="28">
        <f t="shared" si="15"/>
        <v>9.5386123565680876</v>
      </c>
      <c r="AX52" s="28">
        <f t="shared" si="15"/>
        <v>5.2666786284089344</v>
      </c>
      <c r="AY52" s="28">
        <f t="shared" si="15"/>
        <v>-1.035157864116528</v>
      </c>
      <c r="AZ52" s="28">
        <f t="shared" si="15"/>
        <v>-6.9042693233127714</v>
      </c>
      <c r="BA52" s="28">
        <f t="shared" si="15"/>
        <v>6.7413419486642345</v>
      </c>
      <c r="BB52" s="28">
        <f t="shared" si="15"/>
        <v>9.85136931773601</v>
      </c>
      <c r="BC52" s="28">
        <f t="shared" si="15"/>
        <v>8.8432478865296176</v>
      </c>
      <c r="BD52" s="28">
        <f t="shared" si="15"/>
        <v>4.1384007007550441</v>
      </c>
      <c r="BE52" s="28">
        <f t="shared" si="15"/>
        <v>-2.2964140997696862</v>
      </c>
      <c r="BF52" s="28">
        <f t="shared" si="15"/>
        <v>-7.7712633701389198</v>
      </c>
      <c r="BG52" s="28">
        <f t="shared" si="15"/>
        <v>-9.9975064932803228</v>
      </c>
      <c r="BH52" s="28">
        <f t="shared" si="15"/>
        <v>-8.0445113762264189</v>
      </c>
      <c r="BI52" s="28">
        <f t="shared" si="15"/>
        <v>-2.7286847781885584</v>
      </c>
      <c r="BJ52" s="28">
        <f t="shared" si="15"/>
        <v>3.7278086229352687</v>
      </c>
      <c r="BK52" s="28">
        <f t="shared" si="15"/>
        <v>8.6259734188684245</v>
      </c>
      <c r="BL52" s="28">
        <f t="shared" si="15"/>
        <v>9.9182392843881111</v>
      </c>
      <c r="BM52" s="28">
        <f t="shared" si="15"/>
        <v>3.8726939438436867</v>
      </c>
    </row>
    <row r="53" spans="1:65" x14ac:dyDescent="0.25">
      <c r="A53" s="8">
        <v>2</v>
      </c>
      <c r="B53" s="8">
        <v>0</v>
      </c>
      <c r="C53" s="8">
        <v>1</v>
      </c>
      <c r="D53" s="8">
        <v>2</v>
      </c>
      <c r="E53" s="8">
        <v>2</v>
      </c>
      <c r="F53" s="114">
        <v>-8</v>
      </c>
      <c r="G53" s="8">
        <v>0</v>
      </c>
      <c r="H53" s="97"/>
      <c r="K53" s="28">
        <f t="shared" si="10"/>
        <v>0.71570042117379795</v>
      </c>
      <c r="L53" s="28">
        <f t="shared" si="16"/>
        <v>1.6742506767925114</v>
      </c>
      <c r="M53" s="28">
        <f t="shared" si="16"/>
        <v>4.9453877886125817</v>
      </c>
      <c r="N53" s="28">
        <f t="shared" si="16"/>
        <v>-7.9910963593763888</v>
      </c>
      <c r="O53" s="28">
        <f t="shared" si="16"/>
        <v>-1.5732906064402552</v>
      </c>
      <c r="P53" s="28">
        <f t="shared" si="16"/>
        <v>-7.239966836537338</v>
      </c>
      <c r="Q53" s="28">
        <f t="shared" si="16"/>
        <v>7.9998290674718575</v>
      </c>
      <c r="R53" s="28">
        <f t="shared" si="16"/>
        <v>-0.26747131743210756</v>
      </c>
      <c r="S53" s="28">
        <f t="shared" si="16"/>
        <v>5.2392492690228742</v>
      </c>
      <c r="T53" s="28">
        <f t="shared" si="16"/>
        <v>-6.0972234613200706</v>
      </c>
      <c r="U53" s="28">
        <f t="shared" si="16"/>
        <v>7.448091932625605</v>
      </c>
      <c r="V53" s="28">
        <f t="shared" si="16"/>
        <v>-0.25888424891615974</v>
      </c>
      <c r="W53" s="28">
        <f t="shared" si="16"/>
        <v>2.9070415651075345</v>
      </c>
      <c r="X53" s="28">
        <f t="shared" si="16"/>
        <v>1.6361751397606468</v>
      </c>
      <c r="Y53" s="28">
        <f t="shared" si="16"/>
        <v>-6.3038944258574254</v>
      </c>
      <c r="Z53" s="28">
        <f t="shared" si="16"/>
        <v>7.2381779497379464</v>
      </c>
      <c r="AA53" s="28">
        <f t="shared" si="16"/>
        <v>6.6487388307625519</v>
      </c>
      <c r="AB53" s="28">
        <f t="shared" si="16"/>
        <v>-7.9478050943541145</v>
      </c>
      <c r="AC53" s="28">
        <f t="shared" si="16"/>
        <v>6.3946858877530639</v>
      </c>
      <c r="AD53" s="28">
        <f t="shared" si="16"/>
        <v>-7.9922326528363241</v>
      </c>
      <c r="AE53" s="28">
        <f t="shared" si="16"/>
        <v>-4.98932598607764</v>
      </c>
      <c r="AF53" s="28">
        <f t="shared" si="16"/>
        <v>-1.0610843747584695</v>
      </c>
      <c r="AG53" s="28">
        <f t="shared" si="16"/>
        <v>-7.9833922665135555</v>
      </c>
      <c r="AH53" s="28">
        <f t="shared" si="16"/>
        <v>-6.5848465742464777</v>
      </c>
      <c r="AI53" s="28">
        <f t="shared" si="16"/>
        <v>3.6934564981629485</v>
      </c>
      <c r="AJ53" s="28">
        <f t="shared" si="16"/>
        <v>-5.8961371225642285</v>
      </c>
      <c r="AK53" s="28">
        <f t="shared" si="16"/>
        <v>-7.9977939371318607</v>
      </c>
      <c r="AL53" s="28">
        <f t="shared" si="16"/>
        <v>-1.8566547401839191</v>
      </c>
      <c r="AM53" s="28">
        <f t="shared" si="16"/>
        <v>-2.5827877198242879</v>
      </c>
      <c r="AN53" s="28">
        <f t="shared" si="16"/>
        <v>-6.7572091546569832E-2</v>
      </c>
      <c r="AO53" s="28">
        <f t="shared" si="16"/>
        <v>-4.157077886646543</v>
      </c>
      <c r="AP53" s="28">
        <f t="shared" si="16"/>
        <v>-2.7854940631201832</v>
      </c>
      <c r="AQ53" s="28">
        <f t="shared" si="16"/>
        <v>-2.6914006460020632</v>
      </c>
      <c r="AR53" s="28">
        <f t="shared" si="16"/>
        <v>5.3310897007272908</v>
      </c>
      <c r="AS53" s="28">
        <f t="shared" si="16"/>
        <v>-5.5749454351452856</v>
      </c>
      <c r="AT53" s="28">
        <f t="shared" si="15"/>
        <v>7.9443116300144423</v>
      </c>
      <c r="AU53" s="28">
        <f t="shared" si="15"/>
        <v>-6.9371355523107416</v>
      </c>
      <c r="AV53" s="28">
        <f t="shared" si="15"/>
        <v>-7.6818514095930999</v>
      </c>
      <c r="AW53" s="28">
        <f t="shared" si="15"/>
        <v>7.6284693570509843</v>
      </c>
      <c r="AX53" s="28">
        <f t="shared" si="15"/>
        <v>-6.5967331969436938</v>
      </c>
      <c r="AY53" s="28">
        <f t="shared" si="15"/>
        <v>-6.9733815688439051</v>
      </c>
      <c r="AZ53" s="28">
        <f t="shared" si="15"/>
        <v>0.43899928607315647</v>
      </c>
      <c r="BA53" s="28">
        <f t="shared" si="15"/>
        <v>-7.9053011089082785</v>
      </c>
      <c r="BB53" s="28">
        <f t="shared" si="15"/>
        <v>-2.3891455186478958</v>
      </c>
      <c r="BC53" s="28">
        <f t="shared" si="15"/>
        <v>5.7956040798482693</v>
      </c>
      <c r="BD53" s="28">
        <f t="shared" si="15"/>
        <v>7.5068617118978809</v>
      </c>
      <c r="BE53" s="28">
        <f t="shared" si="15"/>
        <v>0.83321100379507052</v>
      </c>
      <c r="BF53" s="28">
        <f t="shared" si="15"/>
        <v>-6.7711079599568835</v>
      </c>
      <c r="BG53" s="28">
        <f t="shared" si="15"/>
        <v>-6.8123304148905737</v>
      </c>
      <c r="BH53" s="28">
        <f t="shared" si="15"/>
        <v>0.75558771432674543</v>
      </c>
      <c r="BI53" s="28">
        <f t="shared" si="15"/>
        <v>7.4795401531304906</v>
      </c>
      <c r="BJ53" s="28">
        <f t="shared" si="15"/>
        <v>5.8491015004882625</v>
      </c>
      <c r="BK53" s="28">
        <f t="shared" si="15"/>
        <v>-2.3145839117386036</v>
      </c>
      <c r="BL53" s="28">
        <f t="shared" si="15"/>
        <v>-7.8929580860099335</v>
      </c>
      <c r="BM53" s="28">
        <f t="shared" si="15"/>
        <v>-0.52683846054632311</v>
      </c>
    </row>
    <row r="54" spans="1:65" x14ac:dyDescent="0.25">
      <c r="A54" s="8">
        <v>0</v>
      </c>
      <c r="B54" s="8">
        <v>1</v>
      </c>
      <c r="C54" s="8">
        <v>0</v>
      </c>
      <c r="D54" s="8">
        <v>2</v>
      </c>
      <c r="E54" s="8">
        <v>2</v>
      </c>
      <c r="F54" s="114">
        <v>7</v>
      </c>
      <c r="G54" s="8">
        <v>0</v>
      </c>
      <c r="H54" s="97"/>
      <c r="K54" s="28">
        <f t="shared" si="10"/>
        <v>6.6158883450637331</v>
      </c>
      <c r="L54" s="28">
        <f t="shared" si="16"/>
        <v>-2.2287385738943128</v>
      </c>
      <c r="M54" s="28">
        <f t="shared" si="16"/>
        <v>-0.55617384620937926</v>
      </c>
      <c r="N54" s="28">
        <f t="shared" si="16"/>
        <v>6.7342130422320592</v>
      </c>
      <c r="O54" s="28">
        <f t="shared" si="16"/>
        <v>2.1656922040653672</v>
      </c>
      <c r="P54" s="28">
        <f t="shared" si="16"/>
        <v>-3.350679208307854</v>
      </c>
      <c r="Q54" s="28">
        <f t="shared" si="16"/>
        <v>1.0155820751515152</v>
      </c>
      <c r="R54" s="28">
        <f t="shared" si="16"/>
        <v>6.6901194387540173</v>
      </c>
      <c r="S54" s="28">
        <f t="shared" si="16"/>
        <v>6.9399570496774103</v>
      </c>
      <c r="T54" s="28">
        <f t="shared" si="16"/>
        <v>-1.5763010874232588</v>
      </c>
      <c r="U54" s="28">
        <f t="shared" si="16"/>
        <v>-2.7576368849605108</v>
      </c>
      <c r="V54" s="28">
        <f t="shared" si="16"/>
        <v>6.8542078604023864</v>
      </c>
      <c r="W54" s="28">
        <f t="shared" si="16"/>
        <v>-1.3061487459404049</v>
      </c>
      <c r="X54" s="28">
        <f t="shared" si="16"/>
        <v>1.4433202670184526</v>
      </c>
      <c r="Y54" s="28">
        <f t="shared" si="16"/>
        <v>4.4277531903932204</v>
      </c>
      <c r="Z54" s="28">
        <f t="shared" si="16"/>
        <v>-4.3330521944773723</v>
      </c>
      <c r="AA54" s="28">
        <f t="shared" si="16"/>
        <v>4.3834667673660412</v>
      </c>
      <c r="AB54" s="28">
        <f t="shared" si="16"/>
        <v>-3.2330283001824687</v>
      </c>
      <c r="AC54" s="28">
        <f t="shared" si="16"/>
        <v>-4.9071777726951264</v>
      </c>
      <c r="AD54" s="28">
        <f t="shared" si="16"/>
        <v>4.8890102487235536</v>
      </c>
      <c r="AE54" s="28">
        <f t="shared" si="16"/>
        <v>0.75872115534830553</v>
      </c>
      <c r="AF54" s="28">
        <f t="shared" si="16"/>
        <v>-6.5001142804431424</v>
      </c>
      <c r="AG54" s="28">
        <f t="shared" si="16"/>
        <v>-4.0955362673647331</v>
      </c>
      <c r="AH54" s="28">
        <f t="shared" si="16"/>
        <v>6.0919714193448673</v>
      </c>
      <c r="AI54" s="28">
        <f t="shared" si="16"/>
        <v>-1.3288588275433513</v>
      </c>
      <c r="AJ54" s="28">
        <f t="shared" si="16"/>
        <v>2.7094831129375527</v>
      </c>
      <c r="AK54" s="28">
        <f t="shared" si="16"/>
        <v>-6.1683254171325874</v>
      </c>
      <c r="AL54" s="28">
        <f t="shared" si="16"/>
        <v>-3.0286419387858845</v>
      </c>
      <c r="AM54" s="28">
        <f t="shared" si="16"/>
        <v>5.7687130963968132</v>
      </c>
      <c r="AN54" s="28">
        <f t="shared" si="16"/>
        <v>-0.42894952372724204</v>
      </c>
      <c r="AO54" s="28">
        <f t="shared" si="16"/>
        <v>1.474257273507692</v>
      </c>
      <c r="AP54" s="28">
        <f t="shared" si="16"/>
        <v>6.3697347667766371</v>
      </c>
      <c r="AQ54" s="28">
        <f t="shared" si="16"/>
        <v>6.3003930466326343</v>
      </c>
      <c r="AR54" s="28">
        <f t="shared" si="16"/>
        <v>5.2124855301581139</v>
      </c>
      <c r="AS54" s="28">
        <f t="shared" si="16"/>
        <v>-6.9527387651590846</v>
      </c>
      <c r="AT54" s="28">
        <f t="shared" si="15"/>
        <v>4.7289314715746187</v>
      </c>
      <c r="AU54" s="28">
        <f t="shared" si="15"/>
        <v>1.8144316043097324</v>
      </c>
      <c r="AV54" s="28">
        <f t="shared" si="15"/>
        <v>-2.5368877876818017</v>
      </c>
      <c r="AW54" s="28">
        <f t="shared" si="15"/>
        <v>6.2190236102329468</v>
      </c>
      <c r="AX54" s="28">
        <f t="shared" si="15"/>
        <v>6.207216514434986</v>
      </c>
      <c r="AY54" s="28">
        <f t="shared" si="15"/>
        <v>4.0279015937121772</v>
      </c>
      <c r="AZ54" s="28">
        <f t="shared" si="15"/>
        <v>0.94883157322139433</v>
      </c>
      <c r="BA54" s="28">
        <f t="shared" si="15"/>
        <v>-6.0019687379514322</v>
      </c>
      <c r="BB54" s="28">
        <f t="shared" si="15"/>
        <v>-6.9859325826267868</v>
      </c>
      <c r="BC54" s="28">
        <f t="shared" si="15"/>
        <v>-6.4093745720046149</v>
      </c>
      <c r="BD54" s="28">
        <f t="shared" si="15"/>
        <v>-4.4010865840050579</v>
      </c>
      <c r="BE54" s="28">
        <f t="shared" si="15"/>
        <v>-1.4096812068609161</v>
      </c>
      <c r="BF54" s="28">
        <f t="shared" si="15"/>
        <v>1.8966196128387685</v>
      </c>
      <c r="BG54" s="28">
        <f t="shared" si="15"/>
        <v>4.7792523936652183</v>
      </c>
      <c r="BH54" s="28">
        <f t="shared" si="15"/>
        <v>6.5942928775337091</v>
      </c>
      <c r="BI54" s="28">
        <f t="shared" si="15"/>
        <v>6.9362962208369652</v>
      </c>
      <c r="BJ54" s="28">
        <f t="shared" si="15"/>
        <v>5.7288655094314365</v>
      </c>
      <c r="BK54" s="28">
        <f t="shared" si="15"/>
        <v>3.2417173475919574</v>
      </c>
      <c r="BL54" s="28">
        <f t="shared" si="15"/>
        <v>3.0432399468742266E-2</v>
      </c>
      <c r="BM54" s="28">
        <f t="shared" si="15"/>
        <v>-3.4755401215080557</v>
      </c>
    </row>
    <row r="55" spans="1:65" x14ac:dyDescent="0.25">
      <c r="A55" s="8">
        <v>-2</v>
      </c>
      <c r="B55" s="8">
        <v>1</v>
      </c>
      <c r="C55" s="8">
        <v>1</v>
      </c>
      <c r="D55" s="8">
        <v>0</v>
      </c>
      <c r="E55" s="8">
        <v>0</v>
      </c>
      <c r="F55" s="114">
        <v>-7</v>
      </c>
      <c r="G55" s="8">
        <v>0</v>
      </c>
      <c r="H55" s="97"/>
      <c r="K55" s="28">
        <f t="shared" si="10"/>
        <v>-0.55990062141126273</v>
      </c>
      <c r="L55" s="28">
        <f t="shared" si="16"/>
        <v>-1.3209217250596379</v>
      </c>
      <c r="M55" s="28">
        <f t="shared" si="16"/>
        <v>-5.6801414604306428</v>
      </c>
      <c r="N55" s="28">
        <f t="shared" si="16"/>
        <v>6.8147726747149902</v>
      </c>
      <c r="O55" s="28">
        <f t="shared" si="16"/>
        <v>-6.6846234876964035</v>
      </c>
      <c r="P55" s="28">
        <f t="shared" si="16"/>
        <v>-6.9676451771883112</v>
      </c>
      <c r="Q55" s="28">
        <f t="shared" si="16"/>
        <v>-4.6842938793933246</v>
      </c>
      <c r="R55" s="28">
        <f t="shared" si="16"/>
        <v>6.9853406156411202</v>
      </c>
      <c r="S55" s="28">
        <f t="shared" si="16"/>
        <v>4.582531923464602</v>
      </c>
      <c r="T55" s="28">
        <f t="shared" si="16"/>
        <v>5.52043572406581</v>
      </c>
      <c r="U55" s="28">
        <f t="shared" si="16"/>
        <v>-6.9566311601299535</v>
      </c>
      <c r="V55" s="28">
        <f t="shared" si="16"/>
        <v>6.7421418036478356</v>
      </c>
      <c r="W55" s="28">
        <f t="shared" si="16"/>
        <v>2.0398066242313062</v>
      </c>
      <c r="X55" s="28">
        <f t="shared" si="16"/>
        <v>-6.9759933849234219</v>
      </c>
      <c r="Y55" s="28">
        <f t="shared" si="16"/>
        <v>-6.9667779181309752</v>
      </c>
      <c r="Z55" s="28">
        <f t="shared" si="16"/>
        <v>1.0708832494543539</v>
      </c>
      <c r="AA55" s="28">
        <f t="shared" si="16"/>
        <v>-4.6557668131894161</v>
      </c>
      <c r="AB55" s="28">
        <f t="shared" si="16"/>
        <v>0.74715961865226421</v>
      </c>
      <c r="AC55" s="28">
        <f t="shared" si="16"/>
        <v>6.9999673683363364</v>
      </c>
      <c r="AD55" s="28">
        <f t="shared" si="16"/>
        <v>-5.3883705554784287</v>
      </c>
      <c r="AE55" s="28">
        <f t="shared" si="16"/>
        <v>5.7415952858717905</v>
      </c>
      <c r="AF55" s="28">
        <f t="shared" si="16"/>
        <v>-0.40692719730531057</v>
      </c>
      <c r="AG55" s="28">
        <f t="shared" si="16"/>
        <v>1.6915006524473086</v>
      </c>
      <c r="AH55" s="28">
        <f t="shared" si="16"/>
        <v>6.9311165940238455</v>
      </c>
      <c r="AI55" s="28">
        <f t="shared" si="16"/>
        <v>6.6547494898726924</v>
      </c>
      <c r="AJ55" s="28">
        <f t="shared" si="16"/>
        <v>-6.7885321281533546</v>
      </c>
      <c r="AK55" s="28">
        <f t="shared" si="16"/>
        <v>-6.7534833740489963</v>
      </c>
      <c r="AL55" s="28">
        <f t="shared" si="16"/>
        <v>-4.1033130702628569</v>
      </c>
      <c r="AM55" s="28">
        <f t="shared" si="16"/>
        <v>-3.316515290473308</v>
      </c>
      <c r="AN55" s="28">
        <f t="shared" si="16"/>
        <v>-5.0165780946844487</v>
      </c>
      <c r="AO55" s="28">
        <f t="shared" si="16"/>
        <v>-5.3531213925916701</v>
      </c>
      <c r="AP55" s="28">
        <f t="shared" si="16"/>
        <v>1.3659235092475932</v>
      </c>
      <c r="AQ55" s="28">
        <f t="shared" si="16"/>
        <v>5.2052885436974385</v>
      </c>
      <c r="AR55" s="28">
        <f t="shared" si="16"/>
        <v>-6.1473123352676549</v>
      </c>
      <c r="AS55" s="28">
        <f t="shared" si="16"/>
        <v>-0.454590964263411</v>
      </c>
      <c r="AT55" s="28">
        <f t="shared" si="15"/>
        <v>-6.3821984270125434</v>
      </c>
      <c r="AU55" s="28">
        <f t="shared" si="15"/>
        <v>1.192844658528261</v>
      </c>
      <c r="AV55" s="28">
        <f t="shared" si="15"/>
        <v>2.7469247784800648</v>
      </c>
      <c r="AW55" s="28">
        <f t="shared" si="15"/>
        <v>-4.4224827266526363</v>
      </c>
      <c r="AX55" s="28">
        <f t="shared" si="15"/>
        <v>-2.2155991854836761</v>
      </c>
      <c r="AY55" s="28">
        <f t="shared" si="15"/>
        <v>-0.98888993342064824</v>
      </c>
      <c r="AZ55" s="28">
        <f t="shared" si="15"/>
        <v>0.26988219748841041</v>
      </c>
      <c r="BA55" s="28">
        <f t="shared" si="15"/>
        <v>6.324450030522172</v>
      </c>
      <c r="BB55" s="28">
        <f t="shared" si="15"/>
        <v>5.6838823969791488</v>
      </c>
      <c r="BC55" s="28">
        <f t="shared" ref="BC55:BM55" si="17">($F55+$G55*BC$4)*SIN(($A55*BC$5+$B55*BC$6+$C55*BC$7+$D55*BC$8+$E55*BC$9)*$C$5)</f>
        <v>4.8590256665635181</v>
      </c>
      <c r="BD55" s="28">
        <f t="shared" si="17"/>
        <v>3.8766242529111619</v>
      </c>
      <c r="BE55" s="28">
        <f t="shared" si="17"/>
        <v>2.7685306569603743</v>
      </c>
      <c r="BF55" s="28">
        <f t="shared" si="17"/>
        <v>1.5706727100333961</v>
      </c>
      <c r="BG55" s="28">
        <f t="shared" si="17"/>
        <v>0.32188868211784816</v>
      </c>
      <c r="BH55" s="28">
        <f t="shared" si="17"/>
        <v>-0.93733197525684409</v>
      </c>
      <c r="BI55" s="28">
        <f t="shared" si="17"/>
        <v>-2.1661614227002834</v>
      </c>
      <c r="BJ55" s="28">
        <f t="shared" si="17"/>
        <v>-3.3247571980839865</v>
      </c>
      <c r="BK55" s="28">
        <f t="shared" si="17"/>
        <v>-4.3755540327883695</v>
      </c>
      <c r="BL55" s="28">
        <f t="shared" si="17"/>
        <v>-5.2844818341975035</v>
      </c>
      <c r="BM55" s="28">
        <f t="shared" si="17"/>
        <v>-3.9472393176408942</v>
      </c>
    </row>
    <row r="56" spans="1:65" x14ac:dyDescent="0.25">
      <c r="A56" s="8">
        <v>0</v>
      </c>
      <c r="B56" s="8">
        <v>-1</v>
      </c>
      <c r="C56" s="8">
        <v>0</v>
      </c>
      <c r="D56" s="8">
        <v>2</v>
      </c>
      <c r="E56" s="8">
        <v>2</v>
      </c>
      <c r="F56" s="114">
        <v>-7</v>
      </c>
      <c r="G56" s="8">
        <v>0</v>
      </c>
      <c r="H56" s="97"/>
      <c r="K56" s="28">
        <f t="shared" si="10"/>
        <v>-6.7663276849077718</v>
      </c>
      <c r="L56" s="28">
        <f t="shared" si="16"/>
        <v>-1.9942847622621043</v>
      </c>
      <c r="M56" s="28">
        <f t="shared" si="16"/>
        <v>-6.8837403147416678</v>
      </c>
      <c r="N56" s="28">
        <f t="shared" si="16"/>
        <v>-6.8738297073797234</v>
      </c>
      <c r="O56" s="28">
        <f t="shared" si="16"/>
        <v>-1.5274534517815701</v>
      </c>
      <c r="P56" s="28">
        <f t="shared" si="16"/>
        <v>-2.1005459768735801</v>
      </c>
      <c r="Q56" s="28">
        <f t="shared" si="16"/>
        <v>2.7047077825854045</v>
      </c>
      <c r="R56" s="28">
        <f t="shared" si="16"/>
        <v>-6.1553912582562917</v>
      </c>
      <c r="S56" s="28">
        <f t="shared" si="16"/>
        <v>-5.5814372356856907</v>
      </c>
      <c r="T56" s="28">
        <f t="shared" si="16"/>
        <v>1.8204337633179615</v>
      </c>
      <c r="U56" s="28">
        <f t="shared" si="16"/>
        <v>1.8853061236247701</v>
      </c>
      <c r="V56" s="28">
        <f t="shared" si="16"/>
        <v>-6.9769601388365086</v>
      </c>
      <c r="W56" s="28">
        <f t="shared" si="16"/>
        <v>5.2196583472344065</v>
      </c>
      <c r="X56" s="28">
        <f t="shared" si="16"/>
        <v>5.1222803953426013</v>
      </c>
      <c r="Y56" s="28">
        <f t="shared" si="16"/>
        <v>2.5844209656120687</v>
      </c>
      <c r="Z56" s="28">
        <f t="shared" si="16"/>
        <v>-6.0468567695594606</v>
      </c>
      <c r="AA56" s="28">
        <f t="shared" si="16"/>
        <v>5.4887641998557157</v>
      </c>
      <c r="AB56" s="28">
        <f t="shared" si="16"/>
        <v>-4.426208750821341</v>
      </c>
      <c r="AC56" s="28">
        <f t="shared" si="16"/>
        <v>-1.6037207174851245</v>
      </c>
      <c r="AD56" s="28">
        <f t="shared" si="16"/>
        <v>3.9489987482842683</v>
      </c>
      <c r="AE56" s="28">
        <f t="shared" si="16"/>
        <v>-1.1024978999363828</v>
      </c>
      <c r="AF56" s="28">
        <f t="shared" si="16"/>
        <v>-1.9849867055542028</v>
      </c>
      <c r="AG56" s="28">
        <f t="shared" si="16"/>
        <v>4.7358224205706909</v>
      </c>
      <c r="AH56" s="28">
        <f t="shared" si="16"/>
        <v>-6.4155923942566071</v>
      </c>
      <c r="AI56" s="28">
        <f t="shared" si="16"/>
        <v>0.20625124501190634</v>
      </c>
      <c r="AJ56" s="28">
        <f t="shared" si="16"/>
        <v>-5.9084361178199138</v>
      </c>
      <c r="AK56" s="28">
        <f t="shared" si="16"/>
        <v>-6.9499103629541512</v>
      </c>
      <c r="AL56" s="28">
        <f t="shared" si="16"/>
        <v>6.2625034417410133</v>
      </c>
      <c r="AM56" s="28">
        <f t="shared" si="16"/>
        <v>-6.9545976283330866</v>
      </c>
      <c r="AN56" s="28">
        <f t="shared" si="16"/>
        <v>-2.5653206012134482</v>
      </c>
      <c r="AO56" s="28">
        <f t="shared" si="16"/>
        <v>6.9161642850382954</v>
      </c>
      <c r="AP56" s="28">
        <f t="shared" si="16"/>
        <v>6.6535752370847234</v>
      </c>
      <c r="AQ56" s="28">
        <f t="shared" si="16"/>
        <v>1.4482335249176128</v>
      </c>
      <c r="AR56" s="28">
        <f t="shared" ref="L56:AS64" si="18">($F56+$G56*AR$4)*SIN(($A56*AR$5+$B56*AR$6+$C56*AR$7+$D56*AR$8+$E56*AR$9)*$C$5)</f>
        <v>-5.1729648629857881</v>
      </c>
      <c r="AS56" s="28">
        <f t="shared" si="18"/>
        <v>-6.5067081955672137</v>
      </c>
      <c r="AT56" s="28">
        <f t="shared" ref="AT56:BM68" si="19">($F56+$G56*AT$4)*SIN(($A56*AT$5+$B56*AT$6+$C56*AT$7+$D56*AT$8+$E56*AT$9)*$C$5)</f>
        <v>-6.3094789499449311</v>
      </c>
      <c r="AU56" s="28">
        <f t="shared" si="19"/>
        <v>2.2011901495624469</v>
      </c>
      <c r="AV56" s="28">
        <f t="shared" si="19"/>
        <v>6.9648680889198928</v>
      </c>
      <c r="AW56" s="28">
        <f t="shared" si="19"/>
        <v>-6.999997402142343</v>
      </c>
      <c r="AX56" s="28">
        <f t="shared" si="19"/>
        <v>-4.4099777437712824</v>
      </c>
      <c r="AY56" s="28">
        <f t="shared" si="19"/>
        <v>-1.6558129205743111</v>
      </c>
      <c r="AZ56" s="28">
        <f t="shared" si="19"/>
        <v>1.4176563797952142</v>
      </c>
      <c r="BA56" s="28">
        <f t="shared" si="19"/>
        <v>5.6916940808646785</v>
      </c>
      <c r="BB56" s="28">
        <f t="shared" si="19"/>
        <v>3.3971555123532231</v>
      </c>
      <c r="BC56" s="28">
        <f t="shared" si="19"/>
        <v>0.44751457609776513</v>
      </c>
      <c r="BD56" s="28">
        <f t="shared" si="19"/>
        <v>-2.5884243990245426</v>
      </c>
      <c r="BE56" s="28">
        <f t="shared" si="19"/>
        <v>-5.1252154998638293</v>
      </c>
      <c r="BF56" s="28">
        <f t="shared" si="19"/>
        <v>-6.6736677398797886</v>
      </c>
      <c r="BG56" s="28">
        <f t="shared" si="19"/>
        <v>-6.9351799142925801</v>
      </c>
      <c r="BH56" s="28">
        <f t="shared" si="19"/>
        <v>-5.8593224080820079</v>
      </c>
      <c r="BI56" s="28">
        <f t="shared" si="19"/>
        <v>-3.6535619672151833</v>
      </c>
      <c r="BJ56" s="28">
        <f t="shared" si="19"/>
        <v>-0.74325412287830794</v>
      </c>
      <c r="BK56" s="28">
        <f t="shared" si="19"/>
        <v>2.3103817304358936</v>
      </c>
      <c r="BL56" s="28">
        <f t="shared" si="19"/>
        <v>4.918487040176565</v>
      </c>
      <c r="BM56" s="28">
        <f t="shared" si="19"/>
        <v>6.039339411621345</v>
      </c>
    </row>
    <row r="57" spans="1:65" x14ac:dyDescent="0.25">
      <c r="A57" s="8">
        <v>2</v>
      </c>
      <c r="B57" s="8">
        <v>0</v>
      </c>
      <c r="C57" s="8">
        <v>0</v>
      </c>
      <c r="D57" s="8">
        <v>2</v>
      </c>
      <c r="E57" s="8">
        <v>1</v>
      </c>
      <c r="F57" s="114">
        <v>-7</v>
      </c>
      <c r="G57" s="8">
        <v>0</v>
      </c>
      <c r="H57" s="97"/>
      <c r="K57" s="28">
        <f t="shared" si="10"/>
        <v>-1.7264515220886953</v>
      </c>
      <c r="L57" s="28">
        <f t="shared" si="18"/>
        <v>3.8503911734030942</v>
      </c>
      <c r="M57" s="28">
        <f t="shared" si="18"/>
        <v>-4.9280887670214799</v>
      </c>
      <c r="N57" s="28">
        <f t="shared" si="18"/>
        <v>0.88812650453296638</v>
      </c>
      <c r="O57" s="28">
        <f t="shared" si="18"/>
        <v>1.8646601346986609</v>
      </c>
      <c r="P57" s="28">
        <f t="shared" si="18"/>
        <v>-6.7762793053031913</v>
      </c>
      <c r="Q57" s="28">
        <f t="shared" si="18"/>
        <v>1.5143966370978719</v>
      </c>
      <c r="R57" s="28">
        <f t="shared" si="18"/>
        <v>6.8503412720399206</v>
      </c>
      <c r="S57" s="28">
        <f t="shared" si="18"/>
        <v>-6.1000534269612139</v>
      </c>
      <c r="T57" s="28">
        <f t="shared" si="18"/>
        <v>6.6362332543883671</v>
      </c>
      <c r="U57" s="28">
        <f t="shared" si="18"/>
        <v>6.8373063624715762</v>
      </c>
      <c r="V57" s="28">
        <f t="shared" si="18"/>
        <v>-6.7604694788499691</v>
      </c>
      <c r="W57" s="28">
        <f t="shared" si="18"/>
        <v>-1.906631136789616</v>
      </c>
      <c r="X57" s="28">
        <f t="shared" si="18"/>
        <v>-0.60811638492584208</v>
      </c>
      <c r="Y57" s="28">
        <f t="shared" si="18"/>
        <v>-5.7875744766950978</v>
      </c>
      <c r="Z57" s="28">
        <f t="shared" si="18"/>
        <v>4.7658243806266452</v>
      </c>
      <c r="AA57" s="28">
        <f t="shared" si="18"/>
        <v>3.8935967768198934</v>
      </c>
      <c r="AB57" s="28">
        <f t="shared" si="18"/>
        <v>-4.7192172981190472</v>
      </c>
      <c r="AC57" s="28">
        <f t="shared" si="18"/>
        <v>-0.49565510321658579</v>
      </c>
      <c r="AD57" s="28">
        <f t="shared" si="18"/>
        <v>3.7087634558718894</v>
      </c>
      <c r="AE57" s="28">
        <f t="shared" si="18"/>
        <v>4.6716102651447118</v>
      </c>
      <c r="AF57" s="28">
        <f t="shared" si="18"/>
        <v>6.9787706679680817</v>
      </c>
      <c r="AG57" s="28">
        <f t="shared" si="18"/>
        <v>6.2757976371390258</v>
      </c>
      <c r="AH57" s="28">
        <f t="shared" si="18"/>
        <v>-2.1752648288585195</v>
      </c>
      <c r="AI57" s="28">
        <f t="shared" si="18"/>
        <v>5.1274046876657655</v>
      </c>
      <c r="AJ57" s="28">
        <f t="shared" si="18"/>
        <v>5.0301572125650873</v>
      </c>
      <c r="AK57" s="28">
        <f t="shared" si="18"/>
        <v>3.5451723294300868</v>
      </c>
      <c r="AL57" s="28">
        <f t="shared" si="18"/>
        <v>-6.745478844805854</v>
      </c>
      <c r="AM57" s="28">
        <f t="shared" si="18"/>
        <v>-6.0774136761519371</v>
      </c>
      <c r="AN57" s="28">
        <f t="shared" si="18"/>
        <v>3.1471651046102225</v>
      </c>
      <c r="AO57" s="28">
        <f t="shared" si="18"/>
        <v>-2.4707429246373995</v>
      </c>
      <c r="AP57" s="28">
        <f t="shared" si="18"/>
        <v>-2.7581470858480333</v>
      </c>
      <c r="AQ57" s="28">
        <f t="shared" si="18"/>
        <v>6.787114293209215</v>
      </c>
      <c r="AR57" s="28">
        <f t="shared" si="18"/>
        <v>3.5574354521839946</v>
      </c>
      <c r="AS57" s="28">
        <f t="shared" si="18"/>
        <v>-6.6989362103492951</v>
      </c>
      <c r="AT57" s="28">
        <f t="shared" si="19"/>
        <v>2.7626449364344845</v>
      </c>
      <c r="AU57" s="28">
        <f t="shared" si="19"/>
        <v>0.30888110380498551</v>
      </c>
      <c r="AV57" s="28">
        <f t="shared" si="19"/>
        <v>-3.9543508404049108</v>
      </c>
      <c r="AW57" s="28">
        <f t="shared" si="19"/>
        <v>2.9078604945448245</v>
      </c>
      <c r="AX57" s="28">
        <f t="shared" si="19"/>
        <v>5.6304393728293727</v>
      </c>
      <c r="AY57" s="28">
        <f t="shared" si="19"/>
        <v>0.33708385384102796</v>
      </c>
      <c r="AZ57" s="28">
        <f t="shared" si="19"/>
        <v>-5.2042293340108499</v>
      </c>
      <c r="BA57" s="28">
        <f t="shared" si="19"/>
        <v>6.9774963852287888</v>
      </c>
      <c r="BB57" s="28">
        <f t="shared" si="19"/>
        <v>3.9766429757138901</v>
      </c>
      <c r="BC57" s="28">
        <f t="shared" si="19"/>
        <v>-1.9494146847311109</v>
      </c>
      <c r="BD57" s="28">
        <f t="shared" si="19"/>
        <v>-6.4414899239663459</v>
      </c>
      <c r="BE57" s="28">
        <f t="shared" si="19"/>
        <v>-6.195228374366887</v>
      </c>
      <c r="BF57" s="28">
        <f t="shared" si="19"/>
        <v>-1.3917791448984169</v>
      </c>
      <c r="BG57" s="28">
        <f t="shared" si="19"/>
        <v>4.4354578110011627</v>
      </c>
      <c r="BH57" s="28">
        <f t="shared" si="19"/>
        <v>6.9999879755943502</v>
      </c>
      <c r="BI57" s="28">
        <f t="shared" si="19"/>
        <v>4.4153521960276034</v>
      </c>
      <c r="BJ57" s="28">
        <f t="shared" si="19"/>
        <v>-1.4172007568945022</v>
      </c>
      <c r="BK57" s="28">
        <f t="shared" si="19"/>
        <v>-6.2072659371422096</v>
      </c>
      <c r="BL57" s="28">
        <f t="shared" si="19"/>
        <v>-6.4312886497145803</v>
      </c>
      <c r="BM57" s="28">
        <f t="shared" si="19"/>
        <v>-6.4351568778971027</v>
      </c>
    </row>
    <row r="58" spans="1:65" x14ac:dyDescent="0.25">
      <c r="A58" s="8">
        <v>2</v>
      </c>
      <c r="B58" s="8">
        <v>0</v>
      </c>
      <c r="C58" s="8">
        <v>1</v>
      </c>
      <c r="D58" s="8">
        <v>0</v>
      </c>
      <c r="E58" s="8">
        <v>0</v>
      </c>
      <c r="F58" s="114">
        <v>6</v>
      </c>
      <c r="G58" s="8">
        <v>0</v>
      </c>
      <c r="H58" s="97"/>
      <c r="K58" s="28">
        <f t="shared" si="10"/>
        <v>5.559563103790568</v>
      </c>
      <c r="L58" s="28">
        <f t="shared" si="18"/>
        <v>5.21492824103305</v>
      </c>
      <c r="M58" s="28">
        <f t="shared" si="18"/>
        <v>-1.0178555880171145</v>
      </c>
      <c r="N58" s="28">
        <f t="shared" si="18"/>
        <v>1.1102642363254913</v>
      </c>
      <c r="O58" s="28">
        <f t="shared" si="18"/>
        <v>0.41552750299295244</v>
      </c>
      <c r="P58" s="28">
        <f t="shared" si="18"/>
        <v>-5.6520220711334304</v>
      </c>
      <c r="Q58" s="28">
        <f t="shared" si="18"/>
        <v>-5.9575529351447525</v>
      </c>
      <c r="R58" s="28">
        <f t="shared" si="18"/>
        <v>-5.9475912661199608</v>
      </c>
      <c r="S58" s="28">
        <f t="shared" si="18"/>
        <v>-5.6867299451533277</v>
      </c>
      <c r="T58" s="28">
        <f t="shared" si="18"/>
        <v>-5.3788322168581288</v>
      </c>
      <c r="U58" s="28">
        <f t="shared" si="18"/>
        <v>5.9963647404961655</v>
      </c>
      <c r="V58" s="28">
        <f t="shared" si="18"/>
        <v>5.9081813413089064</v>
      </c>
      <c r="W58" s="28">
        <f t="shared" si="18"/>
        <v>4.5936353711251092</v>
      </c>
      <c r="X58" s="28">
        <f t="shared" si="18"/>
        <v>0.60277230478549826</v>
      </c>
      <c r="Y58" s="28">
        <f t="shared" si="18"/>
        <v>4.1082187890926187</v>
      </c>
      <c r="Z58" s="28">
        <f t="shared" si="18"/>
        <v>-5.8100860925978548</v>
      </c>
      <c r="AA58" s="28">
        <f t="shared" si="18"/>
        <v>-5.88963473792362</v>
      </c>
      <c r="AB58" s="28">
        <f t="shared" si="18"/>
        <v>2.7067326148474509</v>
      </c>
      <c r="AC58" s="28">
        <f t="shared" si="18"/>
        <v>5.4731533509473334</v>
      </c>
      <c r="AD58" s="28">
        <f t="shared" si="18"/>
        <v>3.5938869812242373</v>
      </c>
      <c r="AE58" s="28">
        <f t="shared" si="18"/>
        <v>-4.7814170568957177</v>
      </c>
      <c r="AF58" s="28">
        <f t="shared" si="18"/>
        <v>-3.3110195230927939</v>
      </c>
      <c r="AG58" s="28">
        <f t="shared" si="18"/>
        <v>-4.8847634605116177</v>
      </c>
      <c r="AH58" s="28">
        <f t="shared" si="18"/>
        <v>-0.84121306888520664</v>
      </c>
      <c r="AI58" s="28">
        <f t="shared" si="18"/>
        <v>3.3387790053560966</v>
      </c>
      <c r="AJ58" s="28">
        <f t="shared" si="18"/>
        <v>5.192050025615373</v>
      </c>
      <c r="AK58" s="28">
        <f t="shared" si="18"/>
        <v>-5.8683776065642519</v>
      </c>
      <c r="AL58" s="28">
        <f t="shared" si="18"/>
        <v>5.9724442555069119</v>
      </c>
      <c r="AM58" s="28">
        <f t="shared" si="18"/>
        <v>-4.6396482422476728</v>
      </c>
      <c r="AN58" s="28">
        <f t="shared" si="18"/>
        <v>-5.8464622545308931</v>
      </c>
      <c r="AO58" s="28">
        <f t="shared" si="18"/>
        <v>5.786430636533991</v>
      </c>
      <c r="AP58" s="28">
        <f t="shared" si="18"/>
        <v>-9.6751877456805649E-2</v>
      </c>
      <c r="AQ58" s="28">
        <f t="shared" si="18"/>
        <v>-3.2050483879172589</v>
      </c>
      <c r="AR58" s="28">
        <f t="shared" si="18"/>
        <v>0.63740785500131913</v>
      </c>
      <c r="AS58" s="28">
        <f t="shared" si="18"/>
        <v>4.7063600564908077</v>
      </c>
      <c r="AT58" s="28">
        <f t="shared" si="19"/>
        <v>-0.4347357876182531</v>
      </c>
      <c r="AU58" s="28">
        <f t="shared" si="19"/>
        <v>-1.3697373976710148</v>
      </c>
      <c r="AV58" s="28">
        <f t="shared" si="19"/>
        <v>2.1535691058210493</v>
      </c>
      <c r="AW58" s="28">
        <f t="shared" si="19"/>
        <v>3.1052074979962856</v>
      </c>
      <c r="AX58" s="28">
        <f t="shared" si="19"/>
        <v>5.7586675352965955</v>
      </c>
      <c r="AY58" s="28">
        <f t="shared" si="19"/>
        <v>3.5476824508088036</v>
      </c>
      <c r="AZ58" s="28">
        <f t="shared" si="19"/>
        <v>-0.12550464275931311</v>
      </c>
      <c r="BA58" s="28">
        <f t="shared" si="19"/>
        <v>0.68028247315082857</v>
      </c>
      <c r="BB58" s="28">
        <f t="shared" si="19"/>
        <v>4.1646880063953828</v>
      </c>
      <c r="BC58" s="28">
        <f t="shared" si="19"/>
        <v>5.932588397320111</v>
      </c>
      <c r="BD58" s="28">
        <f t="shared" si="19"/>
        <v>5.2553311976417705</v>
      </c>
      <c r="BE58" s="28">
        <f t="shared" si="19"/>
        <v>2.4120526749954814</v>
      </c>
      <c r="BF58" s="28">
        <f t="shared" si="19"/>
        <v>-1.425370142221299</v>
      </c>
      <c r="BG58" s="28">
        <f t="shared" si="19"/>
        <v>-4.6753167367077513</v>
      </c>
      <c r="BH58" s="28">
        <f t="shared" si="19"/>
        <v>-5.9982990043923348</v>
      </c>
      <c r="BI58" s="28">
        <f t="shared" si="19"/>
        <v>-4.8490405975136737</v>
      </c>
      <c r="BJ58" s="28">
        <f t="shared" si="19"/>
        <v>-1.7012163657230839</v>
      </c>
      <c r="BK58" s="28">
        <f t="shared" si="19"/>
        <v>2.1477760293342305</v>
      </c>
      <c r="BL58" s="28">
        <f t="shared" si="19"/>
        <v>5.1115475883210362</v>
      </c>
      <c r="BM58" s="28">
        <f t="shared" si="19"/>
        <v>5.8866722062155636</v>
      </c>
    </row>
    <row r="59" spans="1:65" x14ac:dyDescent="0.25">
      <c r="A59" s="8">
        <v>-2</v>
      </c>
      <c r="B59" s="8">
        <v>0</v>
      </c>
      <c r="C59" s="8">
        <v>2</v>
      </c>
      <c r="D59" s="8">
        <v>2</v>
      </c>
      <c r="E59" s="8">
        <v>2</v>
      </c>
      <c r="F59" s="114">
        <v>6</v>
      </c>
      <c r="G59" s="8">
        <v>0</v>
      </c>
      <c r="H59" s="97"/>
      <c r="K59" s="28">
        <f t="shared" si="10"/>
        <v>-3.9255606344450618</v>
      </c>
      <c r="L59" s="28">
        <f t="shared" si="18"/>
        <v>-1.5615986096605385</v>
      </c>
      <c r="M59" s="28">
        <f t="shared" si="18"/>
        <v>2.3620701800502424</v>
      </c>
      <c r="N59" s="28">
        <f t="shared" si="18"/>
        <v>5.6067906268963048</v>
      </c>
      <c r="O59" s="28">
        <f t="shared" si="18"/>
        <v>-5.911732302676362</v>
      </c>
      <c r="P59" s="28">
        <f t="shared" si="18"/>
        <v>-5.3249973970020976</v>
      </c>
      <c r="Q59" s="28">
        <f t="shared" si="18"/>
        <v>-4.2356406520056344</v>
      </c>
      <c r="R59" s="28">
        <f t="shared" si="18"/>
        <v>5.1712670370454141</v>
      </c>
      <c r="S59" s="28">
        <f t="shared" si="18"/>
        <v>2.0360611545857705</v>
      </c>
      <c r="T59" s="28">
        <f t="shared" si="18"/>
        <v>5.9827368894557349</v>
      </c>
      <c r="U59" s="28">
        <f t="shared" si="18"/>
        <v>2.4690333371422954</v>
      </c>
      <c r="V59" s="28">
        <f t="shared" si="18"/>
        <v>-2.176136089192247</v>
      </c>
      <c r="W59" s="28">
        <f t="shared" si="18"/>
        <v>-5.7214648621843587</v>
      </c>
      <c r="X59" s="28">
        <f t="shared" si="18"/>
        <v>-5.9582365077396267</v>
      </c>
      <c r="Y59" s="28">
        <f t="shared" si="18"/>
        <v>-5.5887341569136977</v>
      </c>
      <c r="Z59" s="28">
        <f t="shared" si="18"/>
        <v>5.0162302022960237</v>
      </c>
      <c r="AA59" s="28">
        <f t="shared" si="18"/>
        <v>-5.038031775229654</v>
      </c>
      <c r="AB59" s="28">
        <f t="shared" si="18"/>
        <v>2.578254166126138</v>
      </c>
      <c r="AC59" s="28">
        <f t="shared" si="18"/>
        <v>2.7439491645919496</v>
      </c>
      <c r="AD59" s="28">
        <f t="shared" si="18"/>
        <v>4.3193704685274774</v>
      </c>
      <c r="AE59" s="28">
        <f t="shared" si="18"/>
        <v>4.6757809473885033</v>
      </c>
      <c r="AF59" s="28">
        <f t="shared" si="18"/>
        <v>3.0550488312093282</v>
      </c>
      <c r="AG59" s="28">
        <f t="shared" si="18"/>
        <v>-5.9943272759978825</v>
      </c>
      <c r="AH59" s="28">
        <f t="shared" si="18"/>
        <v>5.9577005036545376</v>
      </c>
      <c r="AI59" s="28">
        <f t="shared" si="18"/>
        <v>-4.8891820678485614</v>
      </c>
      <c r="AJ59" s="28">
        <f t="shared" si="18"/>
        <v>-5.5967973799063149</v>
      </c>
      <c r="AK59" s="28">
        <f t="shared" si="18"/>
        <v>-4.1499702871530779</v>
      </c>
      <c r="AL59" s="28">
        <f t="shared" si="18"/>
        <v>5.239552410151858</v>
      </c>
      <c r="AM59" s="28">
        <f t="shared" si="18"/>
        <v>-5.5344630539731439</v>
      </c>
      <c r="AN59" s="28">
        <f t="shared" si="18"/>
        <v>-0.19179899743269527</v>
      </c>
      <c r="AO59" s="28">
        <f t="shared" si="18"/>
        <v>5.7711994335755517</v>
      </c>
      <c r="AP59" s="28">
        <f t="shared" si="18"/>
        <v>5.8670909115489325</v>
      </c>
      <c r="AQ59" s="28">
        <f t="shared" si="18"/>
        <v>4.021624627704556</v>
      </c>
      <c r="AR59" s="28">
        <f t="shared" si="18"/>
        <v>4.4350089889790878</v>
      </c>
      <c r="AS59" s="28">
        <f t="shared" si="18"/>
        <v>-4.8210434531432984</v>
      </c>
      <c r="AT59" s="28">
        <f t="shared" si="19"/>
        <v>4.8939935874985325</v>
      </c>
      <c r="AU59" s="28">
        <f t="shared" si="19"/>
        <v>-5.9812533985051122</v>
      </c>
      <c r="AV59" s="28">
        <f t="shared" si="19"/>
        <v>-4.9259487420694548</v>
      </c>
      <c r="AW59" s="28">
        <f t="shared" si="19"/>
        <v>5.9301485609042004</v>
      </c>
      <c r="AX59" s="28">
        <f t="shared" si="19"/>
        <v>4.0430629967524103</v>
      </c>
      <c r="AY59" s="28">
        <f t="shared" si="19"/>
        <v>1.4782545319139835</v>
      </c>
      <c r="AZ59" s="28">
        <f t="shared" si="19"/>
        <v>-1.4350780383724511</v>
      </c>
      <c r="BA59" s="28">
        <f t="shared" si="19"/>
        <v>-5.3186638912083222</v>
      </c>
      <c r="BB59" s="28">
        <f t="shared" si="19"/>
        <v>-5.99974230631525</v>
      </c>
      <c r="BC59" s="28">
        <f t="shared" si="19"/>
        <v>-5.266277572691175</v>
      </c>
      <c r="BD59" s="28">
        <f t="shared" si="19"/>
        <v>-3.2911967029953422</v>
      </c>
      <c r="BE59" s="28">
        <f t="shared" si="19"/>
        <v>-0.54015921555743096</v>
      </c>
      <c r="BF59" s="28">
        <f t="shared" si="19"/>
        <v>2.3382301611286271</v>
      </c>
      <c r="BG59" s="28">
        <f t="shared" si="19"/>
        <v>4.6653412852122251</v>
      </c>
      <c r="BH59" s="28">
        <f t="shared" si="19"/>
        <v>5.8925174096629309</v>
      </c>
      <c r="BI59" s="28">
        <f t="shared" si="19"/>
        <v>5.7304305116109271</v>
      </c>
      <c r="BJ59" s="28">
        <f t="shared" si="19"/>
        <v>4.2172953841965661</v>
      </c>
      <c r="BK59" s="28">
        <f t="shared" si="19"/>
        <v>1.7098598372910252</v>
      </c>
      <c r="BL59" s="28">
        <f t="shared" si="19"/>
        <v>-1.2007047766073315</v>
      </c>
      <c r="BM59" s="28">
        <f t="shared" si="19"/>
        <v>5.4417030855675055</v>
      </c>
    </row>
    <row r="60" spans="1:65" x14ac:dyDescent="0.25">
      <c r="A60" s="8">
        <v>-2</v>
      </c>
      <c r="B60" s="8">
        <v>0</v>
      </c>
      <c r="C60" s="8">
        <v>1</v>
      </c>
      <c r="D60" s="8">
        <v>2</v>
      </c>
      <c r="E60" s="8">
        <v>1</v>
      </c>
      <c r="F60" s="114">
        <v>6</v>
      </c>
      <c r="G60" s="8">
        <v>0</v>
      </c>
      <c r="H60" s="97"/>
      <c r="K60" s="28">
        <f t="shared" si="10"/>
        <v>-5.210480723027743</v>
      </c>
      <c r="L60" s="28">
        <f t="shared" si="18"/>
        <v>-3.5585304639698583</v>
      </c>
      <c r="M60" s="28">
        <f t="shared" si="18"/>
        <v>-5.182967497191572</v>
      </c>
      <c r="N60" s="28">
        <f t="shared" si="18"/>
        <v>-3.0768074641039425</v>
      </c>
      <c r="O60" s="28">
        <f t="shared" si="18"/>
        <v>5.9699906922255437</v>
      </c>
      <c r="P60" s="28">
        <f t="shared" si="18"/>
        <v>-4.7221311990801418</v>
      </c>
      <c r="Q60" s="28">
        <f t="shared" si="18"/>
        <v>-5.0442051596820168</v>
      </c>
      <c r="R60" s="28">
        <f t="shared" si="18"/>
        <v>-2.1030912689313563</v>
      </c>
      <c r="S60" s="28">
        <f t="shared" si="18"/>
        <v>-1.2927745269082235E-2</v>
      </c>
      <c r="T60" s="28">
        <f t="shared" si="18"/>
        <v>-5.3862917093888036</v>
      </c>
      <c r="U60" s="28">
        <f t="shared" si="18"/>
        <v>-0.98869559944674557</v>
      </c>
      <c r="V60" s="28">
        <f t="shared" si="18"/>
        <v>5.9403196624493839</v>
      </c>
      <c r="W60" s="28">
        <f t="shared" si="18"/>
        <v>-3.4722563298548192</v>
      </c>
      <c r="X60" s="28">
        <f t="shared" si="18"/>
        <v>-5.9084614378572846</v>
      </c>
      <c r="Y60" s="28">
        <f t="shared" si="18"/>
        <v>-5.4329512540560332</v>
      </c>
      <c r="Z60" s="28">
        <f t="shared" si="18"/>
        <v>4.6613733000474911</v>
      </c>
      <c r="AA60" s="28">
        <f t="shared" si="18"/>
        <v>-5.8999348212027911</v>
      </c>
      <c r="AB60" s="28">
        <f t="shared" si="18"/>
        <v>-1.6147648895278106</v>
      </c>
      <c r="AC60" s="28">
        <f t="shared" si="18"/>
        <v>5.9707658228446627</v>
      </c>
      <c r="AD60" s="28">
        <f t="shared" si="18"/>
        <v>-5.7506136839981465</v>
      </c>
      <c r="AE60" s="28">
        <f t="shared" si="18"/>
        <v>4.4836453927486088</v>
      </c>
      <c r="AF60" s="28">
        <f t="shared" si="18"/>
        <v>4.409899105119953</v>
      </c>
      <c r="AG60" s="28">
        <f t="shared" si="18"/>
        <v>5.3223750052252923</v>
      </c>
      <c r="AH60" s="28">
        <f t="shared" si="18"/>
        <v>-2.37384808694729</v>
      </c>
      <c r="AI60" s="28">
        <f t="shared" si="18"/>
        <v>-3.4392573610660069</v>
      </c>
      <c r="AJ60" s="28">
        <f t="shared" si="18"/>
        <v>2.4920600903624335</v>
      </c>
      <c r="AK60" s="28">
        <f t="shared" si="18"/>
        <v>-1.7698389694280494</v>
      </c>
      <c r="AL60" s="28">
        <f t="shared" si="18"/>
        <v>-2.5423724624834838E-2</v>
      </c>
      <c r="AM60" s="28">
        <f t="shared" si="18"/>
        <v>-2.6176054179945707</v>
      </c>
      <c r="AN60" s="28">
        <f t="shared" si="18"/>
        <v>2.8228935825823367</v>
      </c>
      <c r="AO60" s="28">
        <f t="shared" si="18"/>
        <v>5.9749759787696837</v>
      </c>
      <c r="AP60" s="28">
        <f t="shared" si="18"/>
        <v>-3.3843103529335754</v>
      </c>
      <c r="AQ60" s="28">
        <f t="shared" si="18"/>
        <v>1.460279649238333</v>
      </c>
      <c r="AR60" s="28">
        <f t="shared" si="18"/>
        <v>5.1378740386131501</v>
      </c>
      <c r="AS60" s="28">
        <f t="shared" si="18"/>
        <v>0.96160344619643157</v>
      </c>
      <c r="AT60" s="28">
        <f t="shared" si="19"/>
        <v>4.7169151249498995</v>
      </c>
      <c r="AU60" s="28">
        <f t="shared" si="19"/>
        <v>-3.1682431783939569</v>
      </c>
      <c r="AV60" s="28">
        <f t="shared" si="19"/>
        <v>-1.6329558561348176</v>
      </c>
      <c r="AW60" s="28">
        <f t="shared" si="19"/>
        <v>-0.18180409634827638</v>
      </c>
      <c r="AX60" s="28">
        <f t="shared" si="19"/>
        <v>2.8667318864723663</v>
      </c>
      <c r="AY60" s="28">
        <f t="shared" si="19"/>
        <v>4.1400156791088065</v>
      </c>
      <c r="AZ60" s="28">
        <f t="shared" si="19"/>
        <v>5.1278166598292945</v>
      </c>
      <c r="BA60" s="28">
        <f t="shared" si="19"/>
        <v>5.0993915116562043</v>
      </c>
      <c r="BB60" s="28">
        <f t="shared" si="19"/>
        <v>5.7466304039824099</v>
      </c>
      <c r="BC60" s="28">
        <f t="shared" si="19"/>
        <v>5.9975992495537858</v>
      </c>
      <c r="BD60" s="28">
        <f t="shared" si="19"/>
        <v>5.8349920047979076</v>
      </c>
      <c r="BE60" s="28">
        <f t="shared" si="19"/>
        <v>5.2700215677014484</v>
      </c>
      <c r="BF60" s="28">
        <f t="shared" si="19"/>
        <v>4.3416465706701626</v>
      </c>
      <c r="BG60" s="28">
        <f t="shared" si="19"/>
        <v>3.1138849124857657</v>
      </c>
      <c r="BH60" s="28">
        <f t="shared" si="19"/>
        <v>1.6713992798720176</v>
      </c>
      <c r="BI60" s="28">
        <f t="shared" si="19"/>
        <v>0.11365906776550547</v>
      </c>
      <c r="BJ60" s="28">
        <f t="shared" si="19"/>
        <v>-1.4519187258386075</v>
      </c>
      <c r="BK60" s="28">
        <f t="shared" si="19"/>
        <v>-2.9173766472939553</v>
      </c>
      <c r="BL60" s="28">
        <f t="shared" si="19"/>
        <v>-4.1816612029365068</v>
      </c>
      <c r="BM60" s="28">
        <f t="shared" si="19"/>
        <v>0.21338131070561028</v>
      </c>
    </row>
    <row r="61" spans="1:65" x14ac:dyDescent="0.25">
      <c r="A61" s="8">
        <v>2</v>
      </c>
      <c r="B61" s="8">
        <v>0</v>
      </c>
      <c r="C61" s="8">
        <v>-2</v>
      </c>
      <c r="D61" s="8">
        <v>0</v>
      </c>
      <c r="E61" s="8">
        <v>1</v>
      </c>
      <c r="F61" s="114">
        <v>-6</v>
      </c>
      <c r="G61" s="8">
        <v>0</v>
      </c>
      <c r="H61" s="97"/>
      <c r="K61" s="28">
        <f t="shared" si="10"/>
        <v>5.7653363721256321</v>
      </c>
      <c r="L61" s="28">
        <f t="shared" si="18"/>
        <v>-1.5835226888198684</v>
      </c>
      <c r="M61" s="28">
        <f t="shared" si="18"/>
        <v>5.1543050367703485</v>
      </c>
      <c r="N61" s="28">
        <f t="shared" si="18"/>
        <v>-5.9993866147952479</v>
      </c>
      <c r="O61" s="28">
        <f t="shared" si="18"/>
        <v>-2.9313728820751663</v>
      </c>
      <c r="P61" s="28">
        <f t="shared" si="18"/>
        <v>4.0049609059136433</v>
      </c>
      <c r="Q61" s="28">
        <f t="shared" si="18"/>
        <v>-5.1761028859872482</v>
      </c>
      <c r="R61" s="28">
        <f t="shared" si="18"/>
        <v>-2.1110521173292609</v>
      </c>
      <c r="S61" s="28">
        <f t="shared" si="18"/>
        <v>-5.1808088987659024</v>
      </c>
      <c r="T61" s="28">
        <f t="shared" si="18"/>
        <v>-0.7880892166124196</v>
      </c>
      <c r="U61" s="28">
        <f t="shared" si="18"/>
        <v>-5.3647800273113599</v>
      </c>
      <c r="V61" s="28">
        <f t="shared" si="18"/>
        <v>-9.6495273638372486E-2</v>
      </c>
      <c r="W61" s="28">
        <f t="shared" si="18"/>
        <v>-5.5567594323407761</v>
      </c>
      <c r="X61" s="28">
        <f t="shared" si="18"/>
        <v>2.7135416344638381</v>
      </c>
      <c r="Y61" s="28">
        <f t="shared" si="18"/>
        <v>2.5439787734005659</v>
      </c>
      <c r="Z61" s="28">
        <f t="shared" si="18"/>
        <v>-5.5412878138997597</v>
      </c>
      <c r="AA61" s="28">
        <f t="shared" si="18"/>
        <v>0.53968037742026675</v>
      </c>
      <c r="AB61" s="28">
        <f t="shared" si="18"/>
        <v>1.4215507902069133</v>
      </c>
      <c r="AC61" s="28">
        <f t="shared" si="18"/>
        <v>2.6441145577937615</v>
      </c>
      <c r="AD61" s="28">
        <f t="shared" si="18"/>
        <v>0.69179506671094004</v>
      </c>
      <c r="AE61" s="28">
        <f t="shared" si="18"/>
        <v>-4.4739231516127989</v>
      </c>
      <c r="AF61" s="28">
        <f t="shared" si="18"/>
        <v>-2.3214357715244631</v>
      </c>
      <c r="AG61" s="28">
        <f t="shared" si="18"/>
        <v>5.1563780454951917</v>
      </c>
      <c r="AH61" s="28">
        <f t="shared" si="18"/>
        <v>-5.9972966602596287</v>
      </c>
      <c r="AI61" s="28">
        <f t="shared" si="18"/>
        <v>-2.6796247679605218</v>
      </c>
      <c r="AJ61" s="28">
        <f t="shared" si="18"/>
        <v>4.2245290327193619</v>
      </c>
      <c r="AK61" s="28">
        <f t="shared" si="18"/>
        <v>4.2924058898498689</v>
      </c>
      <c r="AL61" s="28">
        <f t="shared" si="18"/>
        <v>-1.7627896876523428</v>
      </c>
      <c r="AM61" s="28">
        <f t="shared" si="18"/>
        <v>-3.6792201545171581</v>
      </c>
      <c r="AN61" s="28">
        <f t="shared" si="18"/>
        <v>-2.0206488426307221</v>
      </c>
      <c r="AO61" s="28">
        <f t="shared" si="18"/>
        <v>-3.2877645537409643</v>
      </c>
      <c r="AP61" s="28">
        <f t="shared" si="18"/>
        <v>-2.8536933383659702</v>
      </c>
      <c r="AQ61" s="28">
        <f t="shared" si="18"/>
        <v>-2.049047381059685</v>
      </c>
      <c r="AR61" s="28">
        <f t="shared" si="18"/>
        <v>3.8023856940644953</v>
      </c>
      <c r="AS61" s="28">
        <f t="shared" si="18"/>
        <v>-5.8817568133568319</v>
      </c>
      <c r="AT61" s="28">
        <f t="shared" si="19"/>
        <v>5.8615004332665439</v>
      </c>
      <c r="AU61" s="28">
        <f t="shared" si="19"/>
        <v>5.9296643845228187</v>
      </c>
      <c r="AV61" s="28">
        <f t="shared" si="19"/>
        <v>5.9993211794618588</v>
      </c>
      <c r="AW61" s="28">
        <f t="shared" si="19"/>
        <v>4.8490534492154929</v>
      </c>
      <c r="AX61" s="28">
        <f t="shared" si="19"/>
        <v>5.0621909818037416</v>
      </c>
      <c r="AY61" s="28">
        <f t="shared" si="19"/>
        <v>5.1609411026007717</v>
      </c>
      <c r="AZ61" s="28">
        <f t="shared" si="19"/>
        <v>5.2545898400206354</v>
      </c>
      <c r="BA61" s="28">
        <f t="shared" si="19"/>
        <v>1.86354127319041</v>
      </c>
      <c r="BB61" s="28">
        <f t="shared" si="19"/>
        <v>2.0419074598825686</v>
      </c>
      <c r="BC61" s="28">
        <f t="shared" si="19"/>
        <v>2.218255302910169</v>
      </c>
      <c r="BD61" s="28">
        <f t="shared" si="19"/>
        <v>2.3924104895014873</v>
      </c>
      <c r="BE61" s="28">
        <f t="shared" si="19"/>
        <v>2.5642008742411084</v>
      </c>
      <c r="BF61" s="28">
        <f t="shared" si="19"/>
        <v>2.7334566492318415</v>
      </c>
      <c r="BG61" s="28">
        <f t="shared" si="19"/>
        <v>2.9000105118979413</v>
      </c>
      <c r="BH61" s="28">
        <f t="shared" si="19"/>
        <v>3.0636978304341458</v>
      </c>
      <c r="BI61" s="28">
        <f t="shared" si="19"/>
        <v>3.2243568064943964</v>
      </c>
      <c r="BJ61" s="28">
        <f t="shared" si="19"/>
        <v>3.3818286351202329</v>
      </c>
      <c r="BK61" s="28">
        <f t="shared" si="19"/>
        <v>3.5359576617179789</v>
      </c>
      <c r="BL61" s="28">
        <f t="shared" si="19"/>
        <v>3.6865915359278905</v>
      </c>
      <c r="BM61" s="28">
        <f t="shared" si="19"/>
        <v>-1.7900265364390635</v>
      </c>
    </row>
    <row r="62" spans="1:65" x14ac:dyDescent="0.25">
      <c r="A62" s="8">
        <v>2</v>
      </c>
      <c r="B62" s="8">
        <v>0</v>
      </c>
      <c r="C62" s="8">
        <v>0</v>
      </c>
      <c r="D62" s="8">
        <v>0</v>
      </c>
      <c r="E62" s="8">
        <v>1</v>
      </c>
      <c r="F62" s="114">
        <v>-6</v>
      </c>
      <c r="G62" s="8">
        <v>0</v>
      </c>
      <c r="H62" s="97"/>
      <c r="K62" s="28">
        <f t="shared" si="10"/>
        <v>-1.3203071640383004</v>
      </c>
      <c r="L62" s="28">
        <f t="shared" si="18"/>
        <v>-5.0220661826669257</v>
      </c>
      <c r="M62" s="28">
        <f t="shared" si="18"/>
        <v>2.4224288081320067</v>
      </c>
      <c r="N62" s="28">
        <f t="shared" si="18"/>
        <v>-7.8039149828044607E-2</v>
      </c>
      <c r="O62" s="28">
        <f t="shared" si="18"/>
        <v>-5.6845283158377704</v>
      </c>
      <c r="P62" s="28">
        <f t="shared" si="18"/>
        <v>4.6500666844421961</v>
      </c>
      <c r="Q62" s="28">
        <f t="shared" si="18"/>
        <v>2.0855511254944274</v>
      </c>
      <c r="R62" s="28">
        <f t="shared" si="18"/>
        <v>0.95026106729670223</v>
      </c>
      <c r="S62" s="28">
        <f t="shared" si="18"/>
        <v>-5.8065882107193607</v>
      </c>
      <c r="T62" s="28">
        <f t="shared" si="18"/>
        <v>5.7323301198284318</v>
      </c>
      <c r="U62" s="28">
        <f t="shared" si="18"/>
        <v>5.1326809506261597</v>
      </c>
      <c r="V62" s="28">
        <f t="shared" si="18"/>
        <v>0.11620486641262098</v>
      </c>
      <c r="W62" s="28">
        <f t="shared" si="18"/>
        <v>3.8841778250607137</v>
      </c>
      <c r="X62" s="28">
        <f t="shared" si="18"/>
        <v>5.9425586885935244</v>
      </c>
      <c r="Y62" s="28">
        <f t="shared" si="18"/>
        <v>5.0736359952687904</v>
      </c>
      <c r="Z62" s="28">
        <f t="shared" si="18"/>
        <v>3.1885351721474811</v>
      </c>
      <c r="AA62" s="28">
        <f t="shared" si="18"/>
        <v>5.4060699777740728</v>
      </c>
      <c r="AB62" s="28">
        <f t="shared" si="18"/>
        <v>4.5425765733148484</v>
      </c>
      <c r="AC62" s="28">
        <f t="shared" si="18"/>
        <v>-5.7249623626132093</v>
      </c>
      <c r="AD62" s="28">
        <f t="shared" si="18"/>
        <v>5.7907106178217935</v>
      </c>
      <c r="AE62" s="28">
        <f t="shared" si="18"/>
        <v>-3.6869045383568286</v>
      </c>
      <c r="AF62" s="28">
        <f t="shared" si="18"/>
        <v>-4.998000025841252</v>
      </c>
      <c r="AG62" s="28">
        <f t="shared" si="18"/>
        <v>-1.3107782600625582</v>
      </c>
      <c r="AH62" s="28">
        <f t="shared" si="18"/>
        <v>1.1878977071485772</v>
      </c>
      <c r="AI62" s="28">
        <f t="shared" si="18"/>
        <v>5.9653903919688984</v>
      </c>
      <c r="AJ62" s="28">
        <f t="shared" si="18"/>
        <v>-3.7861118393243913</v>
      </c>
      <c r="AK62" s="28">
        <f t="shared" si="18"/>
        <v>-5.1230760553577079</v>
      </c>
      <c r="AL62" s="28">
        <f t="shared" si="18"/>
        <v>2.0771854620977166</v>
      </c>
      <c r="AM62" s="28">
        <f t="shared" si="18"/>
        <v>-2.7352488550263359</v>
      </c>
      <c r="AN62" s="28">
        <f t="shared" si="18"/>
        <v>5.2710157132036297</v>
      </c>
      <c r="AO62" s="28">
        <f t="shared" si="18"/>
        <v>5.3909538028924713</v>
      </c>
      <c r="AP62" s="28">
        <f t="shared" si="18"/>
        <v>4.8829635210188798</v>
      </c>
      <c r="AQ62" s="28">
        <f t="shared" si="18"/>
        <v>-4.9597367767301197</v>
      </c>
      <c r="AR62" s="28">
        <f t="shared" si="18"/>
        <v>5.7350687990276317</v>
      </c>
      <c r="AS62" s="28">
        <f t="shared" si="18"/>
        <v>4.2563022615167982</v>
      </c>
      <c r="AT62" s="28">
        <f t="shared" si="19"/>
        <v>-0.43426375732912714</v>
      </c>
      <c r="AU62" s="28">
        <f t="shared" si="19"/>
        <v>-1.6416163812669919</v>
      </c>
      <c r="AV62" s="28">
        <f t="shared" si="19"/>
        <v>-1.5749600601853129</v>
      </c>
      <c r="AW62" s="28">
        <f t="shared" si="19"/>
        <v>3.0106062723002474</v>
      </c>
      <c r="AX62" s="28">
        <f t="shared" si="19"/>
        <v>5.8884336110998188</v>
      </c>
      <c r="AY62" s="28">
        <f t="shared" si="19"/>
        <v>5.8399824535602249</v>
      </c>
      <c r="AZ62" s="28">
        <f t="shared" si="19"/>
        <v>4.7543287915208028</v>
      </c>
      <c r="BA62" s="28">
        <f t="shared" si="19"/>
        <v>-5.9876436871272816</v>
      </c>
      <c r="BB62" s="28">
        <f t="shared" si="19"/>
        <v>-5.6144831232245416</v>
      </c>
      <c r="BC62" s="28">
        <f t="shared" si="19"/>
        <v>-4.244169570727105</v>
      </c>
      <c r="BD62" s="28">
        <f t="shared" si="19"/>
        <v>-2.1200757897111244</v>
      </c>
      <c r="BE62" s="28">
        <f t="shared" si="19"/>
        <v>0.38055130047933511</v>
      </c>
      <c r="BF62" s="28">
        <f t="shared" si="19"/>
        <v>2.8135910708344762</v>
      </c>
      <c r="BG62" s="28">
        <f t="shared" si="19"/>
        <v>4.746926650545352</v>
      </c>
      <c r="BH62" s="28">
        <f t="shared" si="19"/>
        <v>5.8371904830691239</v>
      </c>
      <c r="BI62" s="28">
        <f t="shared" si="19"/>
        <v>5.8907476753797692</v>
      </c>
      <c r="BJ62" s="28">
        <f t="shared" si="19"/>
        <v>4.8980862718405724</v>
      </c>
      <c r="BK62" s="28">
        <f t="shared" si="19"/>
        <v>3.0355066127508135</v>
      </c>
      <c r="BL62" s="28">
        <f t="shared" si="19"/>
        <v>0.6338097412031658</v>
      </c>
      <c r="BM62" s="28">
        <f t="shared" si="19"/>
        <v>1.7118698450949903</v>
      </c>
    </row>
    <row r="63" spans="1:65" x14ac:dyDescent="0.25">
      <c r="A63" s="8">
        <v>0</v>
      </c>
      <c r="B63" s="8">
        <v>-1</v>
      </c>
      <c r="C63" s="8">
        <v>1</v>
      </c>
      <c r="D63" s="8">
        <v>0</v>
      </c>
      <c r="E63" s="8">
        <v>0</v>
      </c>
      <c r="F63" s="114">
        <v>5</v>
      </c>
      <c r="G63" s="8">
        <v>0</v>
      </c>
      <c r="H63" s="97"/>
      <c r="K63" s="28">
        <f t="shared" si="10"/>
        <v>-4.3943377030423241</v>
      </c>
      <c r="L63" s="28">
        <f t="shared" si="18"/>
        <v>-4.6434666130827935</v>
      </c>
      <c r="M63" s="28">
        <f t="shared" si="18"/>
        <v>-4.9082035916683662</v>
      </c>
      <c r="N63" s="28">
        <f t="shared" si="18"/>
        <v>3.3821142255630621</v>
      </c>
      <c r="O63" s="28">
        <f t="shared" si="18"/>
        <v>3.372622909928253</v>
      </c>
      <c r="P63" s="28">
        <f t="shared" si="18"/>
        <v>-2.3084681464029009</v>
      </c>
      <c r="Q63" s="28">
        <f t="shared" si="18"/>
        <v>-4.9871813810021131</v>
      </c>
      <c r="R63" s="28">
        <f t="shared" si="18"/>
        <v>4.3933296612989787</v>
      </c>
      <c r="S63" s="28">
        <f t="shared" si="18"/>
        <v>0.60536944098557377</v>
      </c>
      <c r="T63" s="28">
        <f t="shared" si="18"/>
        <v>-4.1613738395525433</v>
      </c>
      <c r="U63" s="28">
        <f t="shared" si="18"/>
        <v>4.9983000164719691</v>
      </c>
      <c r="V63" s="28">
        <f t="shared" si="18"/>
        <v>0.21953553543730475</v>
      </c>
      <c r="W63" s="28">
        <f t="shared" si="18"/>
        <v>-1.3561321114691012</v>
      </c>
      <c r="X63" s="28">
        <f t="shared" si="18"/>
        <v>-0.527554057556744</v>
      </c>
      <c r="Y63" s="28">
        <f t="shared" si="18"/>
        <v>-1.556366360697111</v>
      </c>
      <c r="Z63" s="28">
        <f t="shared" si="18"/>
        <v>-4.2712729835128389</v>
      </c>
      <c r="AA63" s="28">
        <f t="shared" si="18"/>
        <v>4.045131994926888</v>
      </c>
      <c r="AB63" s="28">
        <f t="shared" si="18"/>
        <v>-3.0309097619630085</v>
      </c>
      <c r="AC63" s="28">
        <f t="shared" si="18"/>
        <v>-4.1581413116769621</v>
      </c>
      <c r="AD63" s="28">
        <f t="shared" si="18"/>
        <v>3.578511723956646</v>
      </c>
      <c r="AE63" s="28">
        <f t="shared" si="18"/>
        <v>-4.9952726631061752</v>
      </c>
      <c r="AF63" s="28">
        <f t="shared" si="18"/>
        <v>0.70194166220212861</v>
      </c>
      <c r="AG63" s="28">
        <f t="shared" si="18"/>
        <v>-3.1680377699530462</v>
      </c>
      <c r="AH63" s="28">
        <f t="shared" si="18"/>
        <v>3.7508113591734151</v>
      </c>
      <c r="AI63" s="28">
        <f t="shared" si="18"/>
        <v>-4.3218973930809472</v>
      </c>
      <c r="AJ63" s="28">
        <f t="shared" si="18"/>
        <v>3.0338711769691722</v>
      </c>
      <c r="AK63" s="28">
        <f t="shared" si="18"/>
        <v>1.7354652833232511</v>
      </c>
      <c r="AL63" s="28">
        <f t="shared" si="18"/>
        <v>3.6048355895548982</v>
      </c>
      <c r="AM63" s="28">
        <f t="shared" si="18"/>
        <v>4.742040268814427</v>
      </c>
      <c r="AN63" s="28">
        <f t="shared" si="18"/>
        <v>-2.4911867886231804</v>
      </c>
      <c r="AO63" s="28">
        <f t="shared" si="18"/>
        <v>1.6374181450425462</v>
      </c>
      <c r="AP63" s="28">
        <f t="shared" si="18"/>
        <v>3.5579859002956664</v>
      </c>
      <c r="AQ63" s="28">
        <f t="shared" si="18"/>
        <v>-3.5964003246841174</v>
      </c>
      <c r="AR63" s="28">
        <f t="shared" si="18"/>
        <v>-2.8048698795640892</v>
      </c>
      <c r="AS63" s="28">
        <f t="shared" si="18"/>
        <v>-3.3621252596733915</v>
      </c>
      <c r="AT63" s="28">
        <f t="shared" si="19"/>
        <v>4.9999767747563189</v>
      </c>
      <c r="AU63" s="28">
        <f t="shared" si="19"/>
        <v>-2.5764813010916421</v>
      </c>
      <c r="AV63" s="28">
        <f t="shared" si="19"/>
        <v>1.7652265674755578</v>
      </c>
      <c r="AW63" s="28">
        <f t="shared" si="19"/>
        <v>2.817356968821354</v>
      </c>
      <c r="AX63" s="28">
        <f t="shared" si="19"/>
        <v>0.87324260229288186</v>
      </c>
      <c r="AY63" s="28">
        <f t="shared" si="19"/>
        <v>-0.17634531704577044</v>
      </c>
      <c r="AZ63" s="28">
        <f t="shared" si="19"/>
        <v>-1.2181241602716235</v>
      </c>
      <c r="BA63" s="28">
        <f t="shared" si="19"/>
        <v>-4.984547757298083</v>
      </c>
      <c r="BB63" s="28">
        <f t="shared" si="19"/>
        <v>-4.9563805728458741</v>
      </c>
      <c r="BC63" s="28">
        <f t="shared" si="19"/>
        <v>-4.7087306498561912</v>
      </c>
      <c r="BD63" s="28">
        <f t="shared" si="19"/>
        <v>-4.2525646367715266</v>
      </c>
      <c r="BE63" s="28">
        <f t="shared" si="19"/>
        <v>-3.6080828721877634</v>
      </c>
      <c r="BF63" s="28">
        <f t="shared" si="19"/>
        <v>-2.803824855953911</v>
      </c>
      <c r="BG63" s="28">
        <f t="shared" si="19"/>
        <v>-1.875405438326935</v>
      </c>
      <c r="BH63" s="28">
        <f t="shared" si="19"/>
        <v>-0.86393769230485085</v>
      </c>
      <c r="BI63" s="28">
        <f t="shared" si="19"/>
        <v>0.18578769109609439</v>
      </c>
      <c r="BJ63" s="28">
        <f t="shared" si="19"/>
        <v>1.2272858630007186</v>
      </c>
      <c r="BK63" s="28">
        <f t="shared" si="19"/>
        <v>2.2144362990473785</v>
      </c>
      <c r="BL63" s="28">
        <f t="shared" si="19"/>
        <v>3.103525148398449</v>
      </c>
      <c r="BM63" s="28">
        <f t="shared" si="19"/>
        <v>3.4926069926957437</v>
      </c>
    </row>
    <row r="64" spans="1:65" x14ac:dyDescent="0.25">
      <c r="A64" s="8">
        <v>-2</v>
      </c>
      <c r="B64" s="8">
        <v>-1</v>
      </c>
      <c r="C64" s="8">
        <v>0</v>
      </c>
      <c r="D64" s="8">
        <v>2</v>
      </c>
      <c r="E64" s="8">
        <v>1</v>
      </c>
      <c r="F64" s="114">
        <v>-5</v>
      </c>
      <c r="G64" s="8">
        <v>0</v>
      </c>
      <c r="H64" s="97"/>
      <c r="K64" s="28">
        <f t="shared" si="10"/>
        <v>-4.4327154090355503</v>
      </c>
      <c r="L64" s="28">
        <f t="shared" si="18"/>
        <v>4.7910781629347685</v>
      </c>
      <c r="M64" s="28">
        <f t="shared" si="18"/>
        <v>4.1320127919346623</v>
      </c>
      <c r="N64" s="28">
        <f t="shared" si="18"/>
        <v>-4.8971713994047983</v>
      </c>
      <c r="O64" s="28">
        <f t="shared" si="18"/>
        <v>-4.273834057638088</v>
      </c>
      <c r="P64" s="28">
        <f t="shared" si="18"/>
        <v>2.7483044983261844</v>
      </c>
      <c r="Q64" s="28">
        <f t="shared" si="18"/>
        <v>-0.20848634962756088</v>
      </c>
      <c r="R64" s="28">
        <f t="shared" si="18"/>
        <v>3.9641275152999218</v>
      </c>
      <c r="S64" s="28">
        <f t="shared" si="18"/>
        <v>-1.916239833128891</v>
      </c>
      <c r="T64" s="28">
        <f t="shared" si="18"/>
        <v>4.2285266674381852</v>
      </c>
      <c r="U64" s="28">
        <f t="shared" si="18"/>
        <v>4.8165982273685728</v>
      </c>
      <c r="V64" s="28">
        <f t="shared" si="18"/>
        <v>4.9904585987895818</v>
      </c>
      <c r="W64" s="28">
        <f t="shared" si="18"/>
        <v>0.68490743853236125</v>
      </c>
      <c r="X64" s="28">
        <f t="shared" si="18"/>
        <v>-2.870154935339424</v>
      </c>
      <c r="Y64" s="28">
        <f t="shared" si="18"/>
        <v>-2.9438977839810594</v>
      </c>
      <c r="Z64" s="28">
        <f t="shared" si="18"/>
        <v>-2.3202312110556238</v>
      </c>
      <c r="AA64" s="28">
        <f t="shared" ref="L64:AS71" si="20">($F64+$G64*AA$4)*SIN(($A64*AA$5+$B64*AA$6+$C64*AA$7+$D64*AA$8+$E64*AA$9)*$C$5)</f>
        <v>-1.0952297872367136</v>
      </c>
      <c r="AB64" s="28">
        <f t="shared" si="20"/>
        <v>-0.86718333694394401</v>
      </c>
      <c r="AC64" s="28">
        <f t="shared" si="20"/>
        <v>-4.3010614049033506</v>
      </c>
      <c r="AD64" s="28">
        <f t="shared" si="20"/>
        <v>4.7228833828839738</v>
      </c>
      <c r="AE64" s="28">
        <f t="shared" si="20"/>
        <v>-2.4127931045885131</v>
      </c>
      <c r="AF64" s="28">
        <f t="shared" si="20"/>
        <v>-3.2095769664393119</v>
      </c>
      <c r="AG64" s="28">
        <f t="shared" si="20"/>
        <v>2.4966399302593705</v>
      </c>
      <c r="AH64" s="28">
        <f t="shared" si="20"/>
        <v>-4.8878265290700531</v>
      </c>
      <c r="AI64" s="28">
        <f t="shared" si="20"/>
        <v>-4.9848011240315238</v>
      </c>
      <c r="AJ64" s="28">
        <f t="shared" si="20"/>
        <v>1.582077890879575</v>
      </c>
      <c r="AK64" s="28">
        <f t="shared" si="20"/>
        <v>3.0938182207791205</v>
      </c>
      <c r="AL64" s="28">
        <f t="shared" si="20"/>
        <v>-3.4232277667294495</v>
      </c>
      <c r="AM64" s="28">
        <f t="shared" si="20"/>
        <v>4.680543536800319</v>
      </c>
      <c r="AN64" s="28">
        <f t="shared" si="20"/>
        <v>3.2115250073121269</v>
      </c>
      <c r="AO64" s="28">
        <f t="shared" si="20"/>
        <v>2.8618618656753569</v>
      </c>
      <c r="AP64" s="28">
        <f t="shared" si="20"/>
        <v>-1.497494890295711</v>
      </c>
      <c r="AQ64" s="28">
        <f t="shared" si="20"/>
        <v>-4.6258351185130397</v>
      </c>
      <c r="AR64" s="28">
        <f t="shared" si="20"/>
        <v>-2.1339659990086881</v>
      </c>
      <c r="AS64" s="28">
        <f t="shared" si="20"/>
        <v>-1.9678512716676977</v>
      </c>
      <c r="AT64" s="28">
        <f t="shared" si="19"/>
        <v>4.6516776892726064</v>
      </c>
      <c r="AU64" s="28">
        <f t="shared" si="19"/>
        <v>-0.21366766296606921</v>
      </c>
      <c r="AV64" s="28">
        <f t="shared" si="19"/>
        <v>4.9317834287854625</v>
      </c>
      <c r="AW64" s="28">
        <f t="shared" si="19"/>
        <v>4.3271718827362058</v>
      </c>
      <c r="AX64" s="28">
        <f t="shared" si="19"/>
        <v>4.4154117490141171</v>
      </c>
      <c r="AY64" s="28">
        <f t="shared" si="19"/>
        <v>4.4572134740036518</v>
      </c>
      <c r="AZ64" s="28">
        <f t="shared" si="19"/>
        <v>4.4975505173308115</v>
      </c>
      <c r="BA64" s="28">
        <f t="shared" si="19"/>
        <v>3.1654115761247521</v>
      </c>
      <c r="BB64" s="28">
        <f t="shared" si="19"/>
        <v>3.2350500060812952</v>
      </c>
      <c r="BC64" s="28">
        <f t="shared" si="19"/>
        <v>3.3036253686138495</v>
      </c>
      <c r="BD64" s="28">
        <f t="shared" si="19"/>
        <v>3.3711151292301249</v>
      </c>
      <c r="BE64" s="28">
        <f t="shared" si="19"/>
        <v>3.4374971101580392</v>
      </c>
      <c r="BF64" s="28">
        <f t="shared" si="19"/>
        <v>3.5027494976784896</v>
      </c>
      <c r="BG64" s="28">
        <f t="shared" si="19"/>
        <v>3.5668508492404949</v>
      </c>
      <c r="BH64" s="28">
        <f t="shared" si="19"/>
        <v>3.6297801005496364</v>
      </c>
      <c r="BI64" s="28">
        <f t="shared" si="19"/>
        <v>3.691516572467322</v>
      </c>
      <c r="BJ64" s="28">
        <f t="shared" si="19"/>
        <v>3.7520399778197837</v>
      </c>
      <c r="BK64" s="28">
        <f t="shared" si="19"/>
        <v>3.8113304280584797</v>
      </c>
      <c r="BL64" s="28">
        <f t="shared" si="19"/>
        <v>3.8693684397885688</v>
      </c>
      <c r="BM64" s="28">
        <f t="shared" si="19"/>
        <v>-3.4132287557940444</v>
      </c>
    </row>
    <row r="65" spans="1:65" x14ac:dyDescent="0.25">
      <c r="A65" s="8">
        <v>-2</v>
      </c>
      <c r="B65" s="8">
        <v>0</v>
      </c>
      <c r="C65" s="8">
        <v>0</v>
      </c>
      <c r="D65" s="8">
        <v>0</v>
      </c>
      <c r="E65" s="8">
        <v>1</v>
      </c>
      <c r="F65" s="114">
        <v>-5</v>
      </c>
      <c r="G65" s="8">
        <v>0</v>
      </c>
      <c r="H65" s="97"/>
      <c r="K65" s="28">
        <f t="shared" si="10"/>
        <v>4.9945360038531375</v>
      </c>
      <c r="L65" s="28">
        <f t="shared" si="20"/>
        <v>3.1513436848389329</v>
      </c>
      <c r="M65" s="28">
        <f t="shared" si="20"/>
        <v>-4.994450406886183</v>
      </c>
      <c r="N65" s="28">
        <f t="shared" si="20"/>
        <v>4.6785698640233768</v>
      </c>
      <c r="O65" s="28">
        <f t="shared" si="20"/>
        <v>1.1868733930164459E-2</v>
      </c>
      <c r="P65" s="28">
        <f t="shared" si="20"/>
        <v>-4.939033554229284</v>
      </c>
      <c r="Q65" s="28">
        <f t="shared" si="20"/>
        <v>-0.46188849152664935</v>
      </c>
      <c r="R65" s="28">
        <f t="shared" si="20"/>
        <v>-1.5061533862753498</v>
      </c>
      <c r="S65" s="28">
        <f t="shared" si="20"/>
        <v>3.923348798787595</v>
      </c>
      <c r="T65" s="28">
        <f t="shared" si="20"/>
        <v>4.9845278638591504</v>
      </c>
      <c r="U65" s="28">
        <f t="shared" si="20"/>
        <v>4.2499475623501901</v>
      </c>
      <c r="V65" s="28">
        <f t="shared" si="20"/>
        <v>-1.9708337935100402</v>
      </c>
      <c r="W65" s="28">
        <f t="shared" si="20"/>
        <v>4.9934839334665</v>
      </c>
      <c r="X65" s="28">
        <f t="shared" si="20"/>
        <v>1.9175341073342842</v>
      </c>
      <c r="Y65" s="28">
        <f t="shared" si="20"/>
        <v>3.6559073382443441</v>
      </c>
      <c r="Z65" s="28">
        <f t="shared" si="20"/>
        <v>-2.6610926599867457</v>
      </c>
      <c r="AA65" s="28">
        <f t="shared" si="20"/>
        <v>-4.9011946134858526</v>
      </c>
      <c r="AB65" s="28">
        <f t="shared" si="20"/>
        <v>-1.2304069533292441</v>
      </c>
      <c r="AC65" s="28">
        <f t="shared" si="20"/>
        <v>4.1963357239622852</v>
      </c>
      <c r="AD65" s="28">
        <f t="shared" si="20"/>
        <v>-4.959156027993715</v>
      </c>
      <c r="AE65" s="28">
        <f t="shared" si="20"/>
        <v>-3.6398029857275911</v>
      </c>
      <c r="AF65" s="28">
        <f t="shared" si="20"/>
        <v>4.65503141323655</v>
      </c>
      <c r="AG65" s="28">
        <f t="shared" si="20"/>
        <v>2.0747279391289948</v>
      </c>
      <c r="AH65" s="28">
        <f t="shared" si="20"/>
        <v>4.9458636741200852</v>
      </c>
      <c r="AI65" s="28">
        <f t="shared" si="20"/>
        <v>4.0146646042607141</v>
      </c>
      <c r="AJ65" s="28">
        <f t="shared" si="20"/>
        <v>2.2436170580293178</v>
      </c>
      <c r="AK65" s="28">
        <f t="shared" si="20"/>
        <v>3.2872437804867256</v>
      </c>
      <c r="AL65" s="28">
        <f t="shared" si="20"/>
        <v>2.8256250082801775</v>
      </c>
      <c r="AM65" s="28">
        <f t="shared" si="20"/>
        <v>-0.80231622402809222</v>
      </c>
      <c r="AN65" s="28">
        <f t="shared" si="20"/>
        <v>3.8734272473550337</v>
      </c>
      <c r="AO65" s="28">
        <f t="shared" si="20"/>
        <v>4.4950362090267202</v>
      </c>
      <c r="AP65" s="28">
        <f t="shared" si="20"/>
        <v>3.504878226737981</v>
      </c>
      <c r="AQ65" s="28">
        <f t="shared" si="20"/>
        <v>-2.0246003954888177</v>
      </c>
      <c r="AR65" s="28">
        <f t="shared" si="20"/>
        <v>1.4904333588909571</v>
      </c>
      <c r="AS65" s="28">
        <f t="shared" si="20"/>
        <v>4.5550985524374905</v>
      </c>
      <c r="AT65" s="28">
        <f t="shared" si="19"/>
        <v>-4.8847521348632226</v>
      </c>
      <c r="AU65" s="28">
        <f t="shared" si="19"/>
        <v>-4.8483727796684608</v>
      </c>
      <c r="AV65" s="28">
        <f t="shared" si="19"/>
        <v>-1.5746824945515028</v>
      </c>
      <c r="AW65" s="28">
        <f t="shared" si="19"/>
        <v>-3.9302588539823038</v>
      </c>
      <c r="AX65" s="28">
        <f t="shared" si="19"/>
        <v>-0.24328202583595931</v>
      </c>
      <c r="AY65" s="28">
        <f t="shared" si="19"/>
        <v>1.844317567721361</v>
      </c>
      <c r="AZ65" s="28">
        <f t="shared" si="19"/>
        <v>3.6015449068565037</v>
      </c>
      <c r="BA65" s="28">
        <f t="shared" si="19"/>
        <v>-0.19901215121929436</v>
      </c>
      <c r="BB65" s="28">
        <f t="shared" si="19"/>
        <v>-2.247808453580932</v>
      </c>
      <c r="BC65" s="28">
        <f t="shared" si="19"/>
        <v>-3.8939552560300617</v>
      </c>
      <c r="BD65" s="28">
        <f t="shared" si="19"/>
        <v>-4.8425785955515144</v>
      </c>
      <c r="BE65" s="28">
        <f t="shared" si="19"/>
        <v>-4.9237517541201479</v>
      </c>
      <c r="BF65" s="28">
        <f t="shared" si="19"/>
        <v>-4.122934199316509</v>
      </c>
      <c r="BG65" s="28">
        <f t="shared" si="19"/>
        <v>-2.5835762271139391</v>
      </c>
      <c r="BH65" s="28">
        <f t="shared" si="19"/>
        <v>-0.58142273770724384</v>
      </c>
      <c r="BI65" s="28">
        <f t="shared" si="19"/>
        <v>1.5248808958968074</v>
      </c>
      <c r="BJ65" s="28">
        <f t="shared" si="19"/>
        <v>3.3580329052220206</v>
      </c>
      <c r="BK65" s="28">
        <f t="shared" si="19"/>
        <v>4.5896611201896871</v>
      </c>
      <c r="BL65" s="28">
        <f t="shared" si="19"/>
        <v>4.999144213369541</v>
      </c>
      <c r="BM65" s="28">
        <f t="shared" si="19"/>
        <v>3.0854829375468622</v>
      </c>
    </row>
    <row r="66" spans="1:65" x14ac:dyDescent="0.25">
      <c r="A66" s="8">
        <v>0</v>
      </c>
      <c r="B66" s="8">
        <v>0</v>
      </c>
      <c r="C66" s="8">
        <v>2</v>
      </c>
      <c r="D66" s="8">
        <v>2</v>
      </c>
      <c r="E66" s="8">
        <v>1</v>
      </c>
      <c r="F66" s="114">
        <v>-5</v>
      </c>
      <c r="G66" s="8">
        <v>0</v>
      </c>
      <c r="H66" s="97"/>
      <c r="K66" s="28">
        <f t="shared" si="10"/>
        <v>-3.9301085365336927</v>
      </c>
      <c r="L66" s="28">
        <f t="shared" si="20"/>
        <v>-2.0324139814608739</v>
      </c>
      <c r="M66" s="28">
        <f t="shared" si="20"/>
        <v>-4.6838551351917577</v>
      </c>
      <c r="N66" s="28">
        <f t="shared" si="20"/>
        <v>3.3140347675249409</v>
      </c>
      <c r="O66" s="28">
        <f t="shared" si="20"/>
        <v>-4.9284580495925425</v>
      </c>
      <c r="P66" s="28">
        <f t="shared" si="20"/>
        <v>-1.5850958625608094</v>
      </c>
      <c r="Q66" s="28">
        <f t="shared" si="20"/>
        <v>-3.1874652102411778</v>
      </c>
      <c r="R66" s="28">
        <f t="shared" si="20"/>
        <v>4.8730180753408128</v>
      </c>
      <c r="S66" s="28">
        <f t="shared" si="20"/>
        <v>4.7423661706032263</v>
      </c>
      <c r="T66" s="28">
        <f t="shared" si="20"/>
        <v>1.4069022606207494E-2</v>
      </c>
      <c r="U66" s="28">
        <f t="shared" si="20"/>
        <v>-4.9573378565932069</v>
      </c>
      <c r="V66" s="28">
        <f t="shared" si="20"/>
        <v>-0.17001175612600478</v>
      </c>
      <c r="W66" s="28">
        <f t="shared" si="20"/>
        <v>1.2604402157933849</v>
      </c>
      <c r="X66" s="28">
        <f t="shared" si="20"/>
        <v>4.8114003434417807</v>
      </c>
      <c r="Y66" s="28">
        <f t="shared" si="20"/>
        <v>1.8468969319577941</v>
      </c>
      <c r="Z66" s="28">
        <f t="shared" si="20"/>
        <v>-2.0789153941532419</v>
      </c>
      <c r="AA66" s="28">
        <f t="shared" si="20"/>
        <v>-1.831301060278552</v>
      </c>
      <c r="AB66" s="28">
        <f t="shared" si="20"/>
        <v>0.97145820165614438</v>
      </c>
      <c r="AC66" s="28">
        <f t="shared" si="20"/>
        <v>-2.4885184085425793</v>
      </c>
      <c r="AD66" s="28">
        <f t="shared" si="20"/>
        <v>-2.982926124343491</v>
      </c>
      <c r="AE66" s="28">
        <f t="shared" si="20"/>
        <v>-0.39060276885571665</v>
      </c>
      <c r="AF66" s="28">
        <f t="shared" si="20"/>
        <v>-4.9356659377708088</v>
      </c>
      <c r="AG66" s="28">
        <f t="shared" si="20"/>
        <v>4.4547327231973499</v>
      </c>
      <c r="AH66" s="28">
        <f t="shared" si="20"/>
        <v>1.3148558097328666</v>
      </c>
      <c r="AI66" s="28">
        <f t="shared" si="20"/>
        <v>0.10146555310808185</v>
      </c>
      <c r="AJ66" s="28">
        <f t="shared" si="20"/>
        <v>-4.9766678137029858</v>
      </c>
      <c r="AK66" s="28">
        <f t="shared" si="20"/>
        <v>-4.9799514845744106</v>
      </c>
      <c r="AL66" s="28">
        <f t="shared" si="20"/>
        <v>4.9790203681422334</v>
      </c>
      <c r="AM66" s="28">
        <f t="shared" si="20"/>
        <v>4.8621519850646395</v>
      </c>
      <c r="AN66" s="28">
        <f t="shared" si="20"/>
        <v>3.7703781310717561</v>
      </c>
      <c r="AO66" s="28">
        <f t="shared" si="20"/>
        <v>-0.87669097776606453</v>
      </c>
      <c r="AP66" s="28">
        <f t="shared" si="20"/>
        <v>-2.7533153980862779</v>
      </c>
      <c r="AQ66" s="28">
        <f t="shared" si="20"/>
        <v>-1.5618277520903652</v>
      </c>
      <c r="AR66" s="28">
        <f t="shared" si="20"/>
        <v>4.531661536002936</v>
      </c>
      <c r="AS66" s="28">
        <f t="shared" si="20"/>
        <v>4.3683098174450175</v>
      </c>
      <c r="AT66" s="28">
        <f t="shared" si="19"/>
        <v>-3.6965303189804204</v>
      </c>
      <c r="AU66" s="28">
        <f t="shared" si="19"/>
        <v>1.6011441751591429</v>
      </c>
      <c r="AV66" s="28">
        <f t="shared" si="19"/>
        <v>-2.9970173011103225</v>
      </c>
      <c r="AW66" s="28">
        <f t="shared" si="19"/>
        <v>-2.4568489724557057</v>
      </c>
      <c r="AX66" s="28">
        <f t="shared" si="19"/>
        <v>-3.544983293220441</v>
      </c>
      <c r="AY66" s="28">
        <f t="shared" si="19"/>
        <v>0.64245425910714316</v>
      </c>
      <c r="AZ66" s="28">
        <f t="shared" si="19"/>
        <v>4.326550149130358</v>
      </c>
      <c r="BA66" s="28">
        <f t="shared" si="19"/>
        <v>-4.520817649618647</v>
      </c>
      <c r="BB66" s="28">
        <f t="shared" si="19"/>
        <v>-4.4452218912669945</v>
      </c>
      <c r="BC66" s="28">
        <f t="shared" si="19"/>
        <v>-0.88694181064996036</v>
      </c>
      <c r="BD66" s="28">
        <f t="shared" si="19"/>
        <v>3.3662278422522651</v>
      </c>
      <c r="BE66" s="28">
        <f t="shared" si="19"/>
        <v>4.9820693216309051</v>
      </c>
      <c r="BF66" s="28">
        <f t="shared" si="19"/>
        <v>2.6946242737241355</v>
      </c>
      <c r="BG66" s="28">
        <f t="shared" si="19"/>
        <v>-1.703969765628544</v>
      </c>
      <c r="BH66" s="28">
        <f t="shared" si="19"/>
        <v>-4.7675598538822674</v>
      </c>
      <c r="BI66" s="28">
        <f t="shared" si="19"/>
        <v>-4.0959244877395058</v>
      </c>
      <c r="BJ66" s="28">
        <f t="shared" si="19"/>
        <v>-0.21526776167530226</v>
      </c>
      <c r="BK66" s="28">
        <f t="shared" si="19"/>
        <v>3.8340441355009762</v>
      </c>
      <c r="BL66" s="28">
        <f t="shared" si="19"/>
        <v>4.879509266806501</v>
      </c>
      <c r="BM66" s="28">
        <f t="shared" si="19"/>
        <v>4.8680598642085844</v>
      </c>
    </row>
    <row r="67" spans="1:65" x14ac:dyDescent="0.25">
      <c r="A67" s="8">
        <v>-2</v>
      </c>
      <c r="B67" s="8">
        <v>0</v>
      </c>
      <c r="C67" s="8">
        <v>2</v>
      </c>
      <c r="D67" s="8">
        <v>0</v>
      </c>
      <c r="E67" s="8">
        <v>1</v>
      </c>
      <c r="F67" s="114">
        <v>4</v>
      </c>
      <c r="G67" s="8">
        <v>0</v>
      </c>
      <c r="H67" s="97"/>
      <c r="K67" s="28">
        <f t="shared" si="10"/>
        <v>1.7604088954233676</v>
      </c>
      <c r="L67" s="28">
        <f t="shared" si="20"/>
        <v>-3.9462083618407586</v>
      </c>
      <c r="M67" s="28">
        <f t="shared" si="20"/>
        <v>-0.67240877938249721</v>
      </c>
      <c r="N67" s="28">
        <f t="shared" si="20"/>
        <v>1.4158740410095543</v>
      </c>
      <c r="O67" s="28">
        <f t="shared" si="20"/>
        <v>-3.9336811358051484</v>
      </c>
      <c r="P67" s="28">
        <f t="shared" si="20"/>
        <v>3.8066204927631038</v>
      </c>
      <c r="Q67" s="28">
        <f t="shared" si="20"/>
        <v>-2.8075973131028062</v>
      </c>
      <c r="R67" s="28">
        <f t="shared" si="20"/>
        <v>-1.9403901590510473</v>
      </c>
      <c r="S67" s="28">
        <f t="shared" si="20"/>
        <v>-2.3503368472285402</v>
      </c>
      <c r="T67" s="28">
        <f t="shared" si="20"/>
        <v>1.9535567660165043</v>
      </c>
      <c r="U67" s="28">
        <f t="shared" si="20"/>
        <v>3.2205179524175493</v>
      </c>
      <c r="V67" s="28">
        <f t="shared" si="20"/>
        <v>1.7059758395809845</v>
      </c>
      <c r="W67" s="28">
        <f t="shared" si="20"/>
        <v>3.6378063299236802</v>
      </c>
      <c r="X67" s="28">
        <f t="shared" si="20"/>
        <v>2.9955859603054424</v>
      </c>
      <c r="Y67" s="28">
        <f t="shared" si="20"/>
        <v>3.0727044424737859</v>
      </c>
      <c r="Z67" s="28">
        <f t="shared" si="20"/>
        <v>-3.6956320629733619</v>
      </c>
      <c r="AA67" s="28">
        <f t="shared" si="20"/>
        <v>1.3325836472681503</v>
      </c>
      <c r="AB67" s="28">
        <f t="shared" si="20"/>
        <v>3.0035927156714335</v>
      </c>
      <c r="AC67" s="28">
        <f t="shared" si="20"/>
        <v>2.6593323699870717</v>
      </c>
      <c r="AD67" s="28">
        <f t="shared" si="20"/>
        <v>-1.0948488373793561</v>
      </c>
      <c r="AE67" s="28">
        <f t="shared" si="20"/>
        <v>3.3553111612246633</v>
      </c>
      <c r="AF67" s="28">
        <f t="shared" si="20"/>
        <v>2.1337202855439843</v>
      </c>
      <c r="AG67" s="28">
        <f t="shared" si="20"/>
        <v>2.9421076235022605</v>
      </c>
      <c r="AH67" s="28">
        <f t="shared" si="20"/>
        <v>1.471070519146608</v>
      </c>
      <c r="AI67" s="28">
        <f t="shared" si="20"/>
        <v>3.3530812922183517</v>
      </c>
      <c r="AJ67" s="28">
        <f t="shared" si="20"/>
        <v>2.1369620027846712</v>
      </c>
      <c r="AK67" s="28">
        <f t="shared" si="20"/>
        <v>3.5704364726425903</v>
      </c>
      <c r="AL67" s="28">
        <f t="shared" si="20"/>
        <v>2.4394963107661298</v>
      </c>
      <c r="AM67" s="28">
        <f t="shared" si="20"/>
        <v>3.3047447864189126</v>
      </c>
      <c r="AN67" s="28">
        <f t="shared" si="20"/>
        <v>0.62537673707965369</v>
      </c>
      <c r="AO67" s="28">
        <f t="shared" si="20"/>
        <v>3.9861969342910952</v>
      </c>
      <c r="AP67" s="28">
        <f t="shared" si="20"/>
        <v>2.482712496742089</v>
      </c>
      <c r="AQ67" s="28">
        <f t="shared" si="20"/>
        <v>-0.82471260057388029</v>
      </c>
      <c r="AR67" s="28">
        <f t="shared" si="20"/>
        <v>3.0829988996175266</v>
      </c>
      <c r="AS67" s="28">
        <f t="shared" si="20"/>
        <v>0.65590141626316245</v>
      </c>
      <c r="AT67" s="28">
        <f t="shared" si="19"/>
        <v>-1.9276698787307083</v>
      </c>
      <c r="AU67" s="28">
        <f t="shared" si="19"/>
        <v>-2.5067826299163212</v>
      </c>
      <c r="AV67" s="28">
        <f t="shared" si="19"/>
        <v>-3.9902523337061031</v>
      </c>
      <c r="AW67" s="28">
        <f t="shared" si="19"/>
        <v>-2.7859995511715141</v>
      </c>
      <c r="AX67" s="28">
        <f t="shared" si="19"/>
        <v>-2.6107572721558578</v>
      </c>
      <c r="AY67" s="28">
        <f t="shared" si="19"/>
        <v>-2.5199467154485928</v>
      </c>
      <c r="AZ67" s="28">
        <f t="shared" si="19"/>
        <v>-2.4269295409892431</v>
      </c>
      <c r="BA67" s="28">
        <f t="shared" si="19"/>
        <v>-3.910606090923554</v>
      </c>
      <c r="BB67" s="28">
        <f t="shared" si="19"/>
        <v>-3.884012259333776</v>
      </c>
      <c r="BC67" s="28">
        <f t="shared" si="19"/>
        <v>-3.8540173517101231</v>
      </c>
      <c r="BD67" s="28">
        <f t="shared" si="19"/>
        <v>-3.8206476334078547</v>
      </c>
      <c r="BE67" s="28">
        <f t="shared" si="19"/>
        <v>-3.7839323249689958</v>
      </c>
      <c r="BF67" s="28">
        <f t="shared" si="19"/>
        <v>-3.7439035765350015</v>
      </c>
      <c r="BG67" s="28">
        <f t="shared" si="19"/>
        <v>-3.7005964397055484</v>
      </c>
      <c r="BH67" s="28">
        <f t="shared" si="19"/>
        <v>-3.6540488368260382</v>
      </c>
      <c r="BI67" s="28">
        <f t="shared" si="19"/>
        <v>-3.6043015277911752</v>
      </c>
      <c r="BJ67" s="28">
        <f t="shared" si="19"/>
        <v>-3.5513980743526763</v>
      </c>
      <c r="BK67" s="28">
        <f t="shared" si="19"/>
        <v>-3.4953848019759648</v>
      </c>
      <c r="BL67" s="28">
        <f t="shared" si="19"/>
        <v>-3.4363107592675246</v>
      </c>
      <c r="BM67" s="28">
        <f t="shared" si="19"/>
        <v>2.4252921048112861</v>
      </c>
    </row>
    <row r="68" spans="1:65" x14ac:dyDescent="0.25">
      <c r="A68" s="8">
        <v>-2</v>
      </c>
      <c r="B68" s="8">
        <v>1</v>
      </c>
      <c r="C68" s="8">
        <v>0</v>
      </c>
      <c r="D68" s="8">
        <v>2</v>
      </c>
      <c r="E68" s="8">
        <v>1</v>
      </c>
      <c r="F68" s="114">
        <v>4</v>
      </c>
      <c r="G68" s="8">
        <v>0</v>
      </c>
      <c r="H68" s="97"/>
      <c r="K68" s="28">
        <f t="shared" si="10"/>
        <v>3.4002751322843157</v>
      </c>
      <c r="L68" s="28">
        <f t="shared" si="20"/>
        <v>3.8706868057483574</v>
      </c>
      <c r="M68" s="28">
        <f t="shared" si="20"/>
        <v>-1.3190873852720049</v>
      </c>
      <c r="N68" s="28">
        <f t="shared" si="20"/>
        <v>3.8335961138637442</v>
      </c>
      <c r="O68" s="28">
        <f t="shared" si="20"/>
        <v>3.2077539775594865</v>
      </c>
      <c r="P68" s="28">
        <f t="shared" si="20"/>
        <v>-3.9317993441258117</v>
      </c>
      <c r="Q68" s="28">
        <f t="shared" si="20"/>
        <v>-1.9198031043342043</v>
      </c>
      <c r="R68" s="28">
        <f t="shared" si="20"/>
        <v>-3.9610789106939706</v>
      </c>
      <c r="S68" s="28">
        <f t="shared" si="20"/>
        <v>-0.49284952349257599</v>
      </c>
      <c r="T68" s="28">
        <f t="shared" si="20"/>
        <v>-3.457363130438333</v>
      </c>
      <c r="U68" s="28">
        <f t="shared" si="20"/>
        <v>-3.9611647248816451</v>
      </c>
      <c r="V68" s="28">
        <f t="shared" si="20"/>
        <v>-3.9316842667172289</v>
      </c>
      <c r="W68" s="28">
        <f t="shared" si="20"/>
        <v>-3.1128444959188921</v>
      </c>
      <c r="X68" s="28">
        <f t="shared" si="20"/>
        <v>3.9904280427486518</v>
      </c>
      <c r="Y68" s="28">
        <f t="shared" si="20"/>
        <v>3.9704019550879139</v>
      </c>
      <c r="Z68" s="28">
        <f t="shared" si="20"/>
        <v>-3.7669473056212786</v>
      </c>
      <c r="AA68" s="28">
        <f t="shared" si="20"/>
        <v>-1.7233263642174479</v>
      </c>
      <c r="AB68" s="28">
        <f t="shared" si="20"/>
        <v>-1.4790900868402637</v>
      </c>
      <c r="AC68" s="28">
        <f t="shared" si="20"/>
        <v>-1.8825300091233188</v>
      </c>
      <c r="AD68" s="28">
        <f t="shared" si="20"/>
        <v>3.4942915951713815</v>
      </c>
      <c r="AE68" s="28">
        <f t="shared" si="20"/>
        <v>-2.7854998018891308</v>
      </c>
      <c r="AF68" s="28">
        <f t="shared" si="20"/>
        <v>3.2915982441923455</v>
      </c>
      <c r="AG68" s="28">
        <f t="shared" si="20"/>
        <v>-1.5751019459217175</v>
      </c>
      <c r="AH68" s="28">
        <f t="shared" si="20"/>
        <v>3.8022887711912348</v>
      </c>
      <c r="AI68" s="28">
        <f t="shared" si="20"/>
        <v>3.9860515425437222</v>
      </c>
      <c r="AJ68" s="28">
        <f t="shared" si="20"/>
        <v>-3.5284273420097341</v>
      </c>
      <c r="AK68" s="28">
        <f t="shared" si="20"/>
        <v>0.22005781302357755</v>
      </c>
      <c r="AL68" s="28">
        <f t="shared" si="20"/>
        <v>2.872097342168189</v>
      </c>
      <c r="AM68" s="28">
        <f t="shared" si="20"/>
        <v>-3.9668532571277777</v>
      </c>
      <c r="AN68" s="28">
        <f t="shared" si="20"/>
        <v>3.3903064552329205</v>
      </c>
      <c r="AO68" s="28">
        <f t="shared" si="20"/>
        <v>3.8831774088749098</v>
      </c>
      <c r="AP68" s="28">
        <f t="shared" si="20"/>
        <v>-0.76519229521253229</v>
      </c>
      <c r="AQ68" s="28">
        <f t="shared" si="20"/>
        <v>-3.4669320875990826</v>
      </c>
      <c r="AR68" s="28">
        <f t="shared" si="20"/>
        <v>1.6766572810940623</v>
      </c>
      <c r="AS68" s="28">
        <f t="shared" si="20"/>
        <v>-3.1294291793841458</v>
      </c>
      <c r="AT68" s="28">
        <f t="shared" si="19"/>
        <v>-2.4817033097861412</v>
      </c>
      <c r="AU68" s="28">
        <f t="shared" si="19"/>
        <v>5.975067352255483E-2</v>
      </c>
      <c r="AV68" s="28">
        <f t="shared" si="19"/>
        <v>-2.3774103038063572</v>
      </c>
      <c r="AW68" s="28">
        <f t="shared" ref="AT68:BM77" si="21">($F68+$G68*AW$4)*SIN(($A68*AW$5+$B68*AW$6+$C68*AW$7+$D68*AW$8+$E68*AW$9)*$C$5)</f>
        <v>-2.1527207681341496</v>
      </c>
      <c r="AX68" s="28">
        <f t="shared" si="21"/>
        <v>-2.4954790631956492</v>
      </c>
      <c r="AY68" s="28">
        <f t="shared" si="21"/>
        <v>-2.6561813582252207</v>
      </c>
      <c r="AZ68" s="28">
        <f t="shared" si="21"/>
        <v>-2.809555375139217</v>
      </c>
      <c r="BA68" s="28">
        <f t="shared" si="21"/>
        <v>1.8342061191570214</v>
      </c>
      <c r="BB68" s="28">
        <f t="shared" si="21"/>
        <v>1.6450285683409269</v>
      </c>
      <c r="BC68" s="28">
        <f t="shared" si="21"/>
        <v>1.4513124618968312</v>
      </c>
      <c r="BD68" s="28">
        <f t="shared" si="21"/>
        <v>1.253592253346675</v>
      </c>
      <c r="BE68" s="28">
        <f t="shared" si="21"/>
        <v>1.0524134433536454</v>
      </c>
      <c r="BF68" s="28">
        <f t="shared" si="21"/>
        <v>0.84833107469074409</v>
      </c>
      <c r="BG68" s="28">
        <f t="shared" si="21"/>
        <v>0.64190820091753287</v>
      </c>
      <c r="BH68" s="28">
        <f t="shared" si="21"/>
        <v>0.43371433292025929</v>
      </c>
      <c r="BI68" s="28">
        <f t="shared" si="21"/>
        <v>0.22432386770420262</v>
      </c>
      <c r="BJ68" s="28">
        <f t="shared" si="21"/>
        <v>1.4314503599759731E-2</v>
      </c>
      <c r="BK68" s="28">
        <f t="shared" si="21"/>
        <v>-0.19573435354473995</v>
      </c>
      <c r="BL68" s="28">
        <f t="shared" si="21"/>
        <v>-0.40524318891062394</v>
      </c>
      <c r="BM68" s="28">
        <f t="shared" si="21"/>
        <v>2.8941136721560357</v>
      </c>
    </row>
    <row r="69" spans="1:65" x14ac:dyDescent="0.25">
      <c r="A69" s="8">
        <v>0</v>
      </c>
      <c r="B69" s="8">
        <v>0</v>
      </c>
      <c r="C69" s="8">
        <v>1</v>
      </c>
      <c r="D69" s="8">
        <v>-2</v>
      </c>
      <c r="E69" s="8">
        <v>0</v>
      </c>
      <c r="F69" s="114">
        <v>4</v>
      </c>
      <c r="G69" s="8">
        <v>0</v>
      </c>
      <c r="H69" s="97"/>
      <c r="K69" s="28">
        <f t="shared" si="10"/>
        <v>3.9920418872460859</v>
      </c>
      <c r="L69" s="28">
        <f t="shared" si="20"/>
        <v>-2.789485249739672</v>
      </c>
      <c r="M69" s="28">
        <f t="shared" si="20"/>
        <v>3.7448919011866231</v>
      </c>
      <c r="N69" s="28">
        <f t="shared" si="20"/>
        <v>-3.1339427941387896</v>
      </c>
      <c r="O69" s="28">
        <f t="shared" si="20"/>
        <v>1.1146727951825306</v>
      </c>
      <c r="P69" s="28">
        <f t="shared" si="20"/>
        <v>-1.3814062309996449</v>
      </c>
      <c r="Q69" s="28">
        <f t="shared" si="20"/>
        <v>3.9155581954762804</v>
      </c>
      <c r="R69" s="28">
        <f t="shared" si="20"/>
        <v>-0.59123986530290185</v>
      </c>
      <c r="S69" s="28">
        <f t="shared" si="20"/>
        <v>-2.3573051605551654</v>
      </c>
      <c r="T69" s="28">
        <f t="shared" si="20"/>
        <v>-3.9941688570953775</v>
      </c>
      <c r="U69" s="28">
        <f t="shared" si="20"/>
        <v>2.7855635604037388</v>
      </c>
      <c r="V69" s="28">
        <f t="shared" si="20"/>
        <v>-3.8219935667705101</v>
      </c>
      <c r="W69" s="28">
        <f t="shared" si="20"/>
        <v>-3.9292863864806287</v>
      </c>
      <c r="X69" s="28">
        <f t="shared" si="20"/>
        <v>3.1315742282829993</v>
      </c>
      <c r="Y69" s="28">
        <f t="shared" si="20"/>
        <v>3.6228673099470678</v>
      </c>
      <c r="Z69" s="28">
        <f t="shared" si="20"/>
        <v>3.5158854679545986</v>
      </c>
      <c r="AA69" s="28">
        <f t="shared" si="20"/>
        <v>3.466244010191788</v>
      </c>
      <c r="AB69" s="28">
        <f t="shared" si="20"/>
        <v>-2.1818273244831841</v>
      </c>
      <c r="AC69" s="28">
        <f t="shared" si="20"/>
        <v>3.2356063325502826</v>
      </c>
      <c r="AD69" s="28">
        <f t="shared" si="20"/>
        <v>-3.3749679823893248</v>
      </c>
      <c r="AE69" s="28">
        <f t="shared" si="20"/>
        <v>-3.8569121877436365</v>
      </c>
      <c r="AF69" s="28">
        <f t="shared" si="20"/>
        <v>-3.9335693944244183</v>
      </c>
      <c r="AG69" s="28">
        <f t="shared" si="20"/>
        <v>-1.045701394852276</v>
      </c>
      <c r="AH69" s="28">
        <f t="shared" si="20"/>
        <v>-2.822694268454478</v>
      </c>
      <c r="AI69" s="28">
        <f t="shared" si="20"/>
        <v>3.9977255565496681</v>
      </c>
      <c r="AJ69" s="28">
        <f t="shared" si="20"/>
        <v>0.5395059668845833</v>
      </c>
      <c r="AK69" s="28">
        <f t="shared" si="20"/>
        <v>-3.9435044920933096</v>
      </c>
      <c r="AL69" s="28">
        <f t="shared" si="20"/>
        <v>-2.4260422376327355</v>
      </c>
      <c r="AM69" s="28">
        <f t="shared" si="20"/>
        <v>1.9904978396607846</v>
      </c>
      <c r="AN69" s="28">
        <f t="shared" si="20"/>
        <v>-1.3069479440494642</v>
      </c>
      <c r="AO69" s="28">
        <f t="shared" si="20"/>
        <v>-0.69431365012170443</v>
      </c>
      <c r="AP69" s="28">
        <f t="shared" si="20"/>
        <v>3.8190876012020269</v>
      </c>
      <c r="AQ69" s="28">
        <f t="shared" si="20"/>
        <v>-0.15268883661720228</v>
      </c>
      <c r="AR69" s="28">
        <f t="shared" si="20"/>
        <v>0.59011623422298964</v>
      </c>
      <c r="AS69" s="28">
        <f t="shared" si="20"/>
        <v>-1.5031277881174376E-2</v>
      </c>
      <c r="AT69" s="28">
        <f t="shared" si="21"/>
        <v>-3.9467222968196896</v>
      </c>
      <c r="AU69" s="28">
        <f t="shared" si="21"/>
        <v>3.7747399982000212</v>
      </c>
      <c r="AV69" s="28">
        <f t="shared" si="21"/>
        <v>-3.9155836607934096</v>
      </c>
      <c r="AW69" s="28">
        <f t="shared" si="21"/>
        <v>-2.6977504446897469</v>
      </c>
      <c r="AX69" s="28">
        <f t="shared" si="21"/>
        <v>-3.7414242980965899</v>
      </c>
      <c r="AY69" s="28">
        <f t="shared" si="21"/>
        <v>-3.967395269127056</v>
      </c>
      <c r="AZ69" s="28">
        <f t="shared" si="21"/>
        <v>-3.9775504316653931</v>
      </c>
      <c r="BA69" s="28">
        <f t="shared" si="21"/>
        <v>-2.7753829477093488</v>
      </c>
      <c r="BB69" s="28">
        <f t="shared" si="21"/>
        <v>-2.0326553270626984</v>
      </c>
      <c r="BC69" s="28">
        <f t="shared" si="21"/>
        <v>-1.1793566331907246</v>
      </c>
      <c r="BD69" s="28">
        <f t="shared" si="21"/>
        <v>-0.26190405797498723</v>
      </c>
      <c r="BE69" s="28">
        <f t="shared" si="21"/>
        <v>0.66979540522500947</v>
      </c>
      <c r="BF69" s="28">
        <f t="shared" si="21"/>
        <v>1.5650597700476458</v>
      </c>
      <c r="BG69" s="28">
        <f t="shared" si="21"/>
        <v>2.3751890231140345</v>
      </c>
      <c r="BH69" s="28">
        <f t="shared" si="21"/>
        <v>3.0561142759244362</v>
      </c>
      <c r="BI69" s="28">
        <f t="shared" si="21"/>
        <v>3.5707949958289511</v>
      </c>
      <c r="BJ69" s="28">
        <f t="shared" si="21"/>
        <v>3.8912339130530551</v>
      </c>
      <c r="BK69" s="28">
        <f t="shared" si="21"/>
        <v>3.9999999980911958</v>
      </c>
      <c r="BL69" s="28">
        <f t="shared" si="21"/>
        <v>3.8911766636135265</v>
      </c>
      <c r="BM69" s="28">
        <f t="shared" si="21"/>
        <v>-2.5368810763223246</v>
      </c>
    </row>
    <row r="70" spans="1:65" x14ac:dyDescent="0.25">
      <c r="A70" s="8">
        <v>0</v>
      </c>
      <c r="B70" s="8">
        <v>0</v>
      </c>
      <c r="C70" s="8">
        <v>1</v>
      </c>
      <c r="D70" s="8">
        <v>2</v>
      </c>
      <c r="E70" s="8">
        <v>0</v>
      </c>
      <c r="F70" s="114">
        <v>3</v>
      </c>
      <c r="G70" s="8">
        <v>0</v>
      </c>
      <c r="H70" s="97"/>
      <c r="K70" s="28">
        <f t="shared" si="10"/>
        <v>1.6076594684964332</v>
      </c>
      <c r="L70" s="28">
        <f t="shared" si="20"/>
        <v>0.14097799738852707</v>
      </c>
      <c r="M70" s="28">
        <f t="shared" si="20"/>
        <v>1.3876192241515062</v>
      </c>
      <c r="N70" s="28">
        <f t="shared" si="20"/>
        <v>-1.867265251343422</v>
      </c>
      <c r="O70" s="28">
        <f t="shared" si="20"/>
        <v>-2.9856982797353044</v>
      </c>
      <c r="P70" s="28">
        <f t="shared" si="20"/>
        <v>1.4606251423069643</v>
      </c>
      <c r="Q70" s="28">
        <f t="shared" si="20"/>
        <v>2.6613856896449861</v>
      </c>
      <c r="R70" s="28">
        <f t="shared" si="20"/>
        <v>0.15634357223454509</v>
      </c>
      <c r="S70" s="28">
        <f t="shared" si="20"/>
        <v>2.3580108602771439</v>
      </c>
      <c r="T70" s="28">
        <f t="shared" si="20"/>
        <v>-1.1059343375678428</v>
      </c>
      <c r="U70" s="28">
        <f t="shared" si="20"/>
        <v>2.2546880144877433</v>
      </c>
      <c r="V70" s="28">
        <f t="shared" si="20"/>
        <v>2.8960619939736101</v>
      </c>
      <c r="W70" s="28">
        <f t="shared" si="20"/>
        <v>-2.3548071041696366</v>
      </c>
      <c r="X70" s="28">
        <f t="shared" si="20"/>
        <v>-2.5281403580619197</v>
      </c>
      <c r="Y70" s="28">
        <f t="shared" si="20"/>
        <v>-0.92227312940519446</v>
      </c>
      <c r="Z70" s="28">
        <f t="shared" si="20"/>
        <v>2.978477123584919</v>
      </c>
      <c r="AA70" s="28">
        <f t="shared" si="20"/>
        <v>-4.8724407374048546E-2</v>
      </c>
      <c r="AB70" s="28">
        <f t="shared" si="20"/>
        <v>1.4935610932105157</v>
      </c>
      <c r="AC70" s="28">
        <f t="shared" si="20"/>
        <v>-1.374967475667628</v>
      </c>
      <c r="AD70" s="28">
        <f t="shared" si="20"/>
        <v>1.2157011579361992</v>
      </c>
      <c r="AE70" s="28">
        <f t="shared" si="20"/>
        <v>2.9882600753562616</v>
      </c>
      <c r="AF70" s="28">
        <f t="shared" si="20"/>
        <v>-1.0890915770537775</v>
      </c>
      <c r="AG70" s="28">
        <f t="shared" si="20"/>
        <v>2.995949490971034</v>
      </c>
      <c r="AH70" s="28">
        <f t="shared" si="20"/>
        <v>-2.5511957146669806</v>
      </c>
      <c r="AI70" s="28">
        <f t="shared" si="20"/>
        <v>0.94877290220276289</v>
      </c>
      <c r="AJ70" s="28">
        <f t="shared" si="20"/>
        <v>0.11102304118375195</v>
      </c>
      <c r="AK70" s="28">
        <f t="shared" si="20"/>
        <v>-1.2178016071515774</v>
      </c>
      <c r="AL70" s="28">
        <f t="shared" si="20"/>
        <v>-1.6848724313215424</v>
      </c>
      <c r="AM70" s="28">
        <f t="shared" si="20"/>
        <v>-1.7250056627727712</v>
      </c>
      <c r="AN70" s="28">
        <f t="shared" si="20"/>
        <v>1.158245448547905</v>
      </c>
      <c r="AO70" s="28">
        <f t="shared" si="20"/>
        <v>1.0622572906097643</v>
      </c>
      <c r="AP70" s="28">
        <f t="shared" si="20"/>
        <v>0.52964970053013793</v>
      </c>
      <c r="AQ70" s="28">
        <f t="shared" si="20"/>
        <v>1.8458385175154639</v>
      </c>
      <c r="AR70" s="28">
        <f t="shared" si="20"/>
        <v>-2.9139980886538259</v>
      </c>
      <c r="AS70" s="28">
        <f t="shared" si="20"/>
        <v>-2.4994659319224057</v>
      </c>
      <c r="AT70" s="28">
        <f t="shared" si="21"/>
        <v>-1.3079102253915984</v>
      </c>
      <c r="AU70" s="28">
        <f t="shared" si="21"/>
        <v>2.083239687159006</v>
      </c>
      <c r="AV70" s="28">
        <f t="shared" si="21"/>
        <v>-0.13421541647893476</v>
      </c>
      <c r="AW70" s="28">
        <f t="shared" si="21"/>
        <v>-2.4132645865887681</v>
      </c>
      <c r="AX70" s="28">
        <f t="shared" si="21"/>
        <v>1.3034379495619275</v>
      </c>
      <c r="AY70" s="28">
        <f t="shared" si="21"/>
        <v>2.7249961205482669</v>
      </c>
      <c r="AZ70" s="28">
        <f t="shared" si="21"/>
        <v>2.9004761388866855</v>
      </c>
      <c r="BA70" s="28">
        <f t="shared" si="21"/>
        <v>-2.61059652773453</v>
      </c>
      <c r="BB70" s="28">
        <f t="shared" si="21"/>
        <v>-2.954373712163394</v>
      </c>
      <c r="BC70" s="28">
        <f t="shared" si="21"/>
        <v>-1.9471836384284364</v>
      </c>
      <c r="BD70" s="28">
        <f t="shared" si="21"/>
        <v>-4.9591199441309554E-2</v>
      </c>
      <c r="BE70" s="28">
        <f t="shared" si="21"/>
        <v>1.8706781563065698</v>
      </c>
      <c r="BF70" s="28">
        <f t="shared" si="21"/>
        <v>2.9355293469995525</v>
      </c>
      <c r="BG70" s="28">
        <f t="shared" si="21"/>
        <v>2.6580303749962964</v>
      </c>
      <c r="BH70" s="28">
        <f t="shared" si="21"/>
        <v>1.1650751480714554</v>
      </c>
      <c r="BI70" s="28">
        <f t="shared" si="21"/>
        <v>-0.86064219079091975</v>
      </c>
      <c r="BJ70" s="28">
        <f t="shared" si="21"/>
        <v>-2.4928076184793575</v>
      </c>
      <c r="BK70" s="28">
        <f t="shared" si="21"/>
        <v>-2.9850693638344143</v>
      </c>
      <c r="BL70" s="28">
        <f t="shared" si="21"/>
        <v>-2.1123274343724887</v>
      </c>
      <c r="BM70" s="28">
        <f t="shared" si="21"/>
        <v>-1.9340722015922607</v>
      </c>
    </row>
    <row r="71" spans="1:65" x14ac:dyDescent="0.25">
      <c r="A71" s="8">
        <v>0</v>
      </c>
      <c r="B71" s="8">
        <v>0</v>
      </c>
      <c r="C71" s="8">
        <v>-2</v>
      </c>
      <c r="D71" s="8">
        <v>2</v>
      </c>
      <c r="E71" s="8">
        <v>2</v>
      </c>
      <c r="F71" s="114">
        <v>-3</v>
      </c>
      <c r="G71" s="8">
        <v>0</v>
      </c>
      <c r="H71" s="97"/>
      <c r="K71" s="28">
        <f t="shared" si="10"/>
        <v>2.1487824758177325</v>
      </c>
      <c r="L71" s="28">
        <f t="shared" si="20"/>
        <v>1.5414229429613586</v>
      </c>
      <c r="M71" s="28">
        <f t="shared" si="20"/>
        <v>2.2650845435689346</v>
      </c>
      <c r="N71" s="28">
        <f t="shared" si="20"/>
        <v>-0.68979761342690626</v>
      </c>
      <c r="O71" s="28">
        <f t="shared" si="20"/>
        <v>-2.9897870076378985</v>
      </c>
      <c r="P71" s="28">
        <f t="shared" si="20"/>
        <v>0.7511515983766559</v>
      </c>
      <c r="Q71" s="28">
        <f t="shared" si="20"/>
        <v>2.1751519640624499</v>
      </c>
      <c r="R71" s="28">
        <f t="shared" si="20"/>
        <v>2.9845103274054603</v>
      </c>
      <c r="S71" s="28">
        <f t="shared" si="20"/>
        <v>2.3633714509727728</v>
      </c>
      <c r="T71" s="28">
        <f t="shared" si="20"/>
        <v>2.3389992881174306</v>
      </c>
      <c r="U71" s="28">
        <f t="shared" si="20"/>
        <v>-0.76758313261176225</v>
      </c>
      <c r="V71" s="28">
        <f t="shared" si="20"/>
        <v>-2.9827298860521965</v>
      </c>
      <c r="W71" s="28">
        <f t="shared" si="20"/>
        <v>2.0754119967834814</v>
      </c>
      <c r="X71" s="28">
        <f t="shared" si="20"/>
        <v>2.999121329742398</v>
      </c>
      <c r="Y71" s="28">
        <f t="shared" si="20"/>
        <v>2.9988162861271439</v>
      </c>
      <c r="Z71" s="28">
        <f t="shared" si="20"/>
        <v>-2.1617263777558477</v>
      </c>
      <c r="AA71" s="28">
        <f t="shared" si="20"/>
        <v>-2.9118204374077563</v>
      </c>
      <c r="AB71" s="28">
        <f t="shared" si="20"/>
        <v>-2.6097828290467273</v>
      </c>
      <c r="AC71" s="28">
        <f t="shared" si="20"/>
        <v>1.0331650429004888</v>
      </c>
      <c r="AD71" s="28">
        <f t="shared" si="20"/>
        <v>1.5345611238113328</v>
      </c>
      <c r="AE71" s="28">
        <f t="shared" si="20"/>
        <v>2.9374502862980747</v>
      </c>
      <c r="AF71" s="28">
        <f t="shared" si="20"/>
        <v>-2.8972149153023601</v>
      </c>
      <c r="AG71" s="28">
        <f t="shared" si="20"/>
        <v>-1.6196758401934352</v>
      </c>
      <c r="AH71" s="28">
        <f t="shared" si="20"/>
        <v>-0.695473092974075</v>
      </c>
      <c r="AI71" s="28">
        <f t="shared" si="20"/>
        <v>-2.6804701228557835</v>
      </c>
      <c r="AJ71" s="28">
        <f t="shared" si="20"/>
        <v>2.7608944790635435</v>
      </c>
      <c r="AK71" s="28">
        <f t="shared" si="20"/>
        <v>2.7192270162899179</v>
      </c>
      <c r="AL71" s="28">
        <f t="shared" si="20"/>
        <v>-2.887457259292237</v>
      </c>
      <c r="AM71" s="28">
        <f t="shared" si="20"/>
        <v>2.1424333640488049</v>
      </c>
      <c r="AN71" s="28">
        <f t="shared" si="20"/>
        <v>2.6168229038328259</v>
      </c>
      <c r="AO71" s="28">
        <f t="shared" si="20"/>
        <v>-0.65575029235324722</v>
      </c>
      <c r="AP71" s="28">
        <f t="shared" si="20"/>
        <v>2.9087029580150849</v>
      </c>
      <c r="AQ71" s="28">
        <f t="shared" si="20"/>
        <v>0.83509194139262233</v>
      </c>
      <c r="AR71" s="28">
        <f t="shared" ref="L71:AT77" si="22">($F71+$G71*AR$4)*SIN(($A71*AR$5+$B71*AR$6+$C71*AR$7+$D71*AR$8+$E71*AR$9)*$C$5)</f>
        <v>-2.7043416463459202</v>
      </c>
      <c r="AS71" s="28">
        <f t="shared" si="22"/>
        <v>-2.2545042969010005</v>
      </c>
      <c r="AT71" s="28">
        <f t="shared" si="22"/>
        <v>-1.3808119934270728</v>
      </c>
      <c r="AU71" s="28">
        <f t="shared" si="21"/>
        <v>0.41674017560812426</v>
      </c>
      <c r="AV71" s="28">
        <f t="shared" si="21"/>
        <v>1.1669368521682963</v>
      </c>
      <c r="AW71" s="28">
        <f t="shared" si="21"/>
        <v>0.40050403359764541</v>
      </c>
      <c r="AX71" s="28">
        <f t="shared" si="21"/>
        <v>0.37729276342770451</v>
      </c>
      <c r="AY71" s="28">
        <f t="shared" si="21"/>
        <v>0.36571639505873876</v>
      </c>
      <c r="AZ71" s="28">
        <f t="shared" si="21"/>
        <v>0.35413449626890142</v>
      </c>
      <c r="BA71" s="28">
        <f t="shared" si="21"/>
        <v>0.62899360572266116</v>
      </c>
      <c r="BB71" s="28">
        <f t="shared" si="21"/>
        <v>0.61758200575581845</v>
      </c>
      <c r="BC71" s="28">
        <f t="shared" si="21"/>
        <v>0.60616106661992519</v>
      </c>
      <c r="BD71" s="28">
        <f t="shared" si="21"/>
        <v>0.59473096101826106</v>
      </c>
      <c r="BE71" s="28">
        <f t="shared" si="21"/>
        <v>0.58329186180769543</v>
      </c>
      <c r="BF71" s="28">
        <f t="shared" si="21"/>
        <v>0.57184394197202615</v>
      </c>
      <c r="BG71" s="28">
        <f t="shared" si="21"/>
        <v>0.56038737461953725</v>
      </c>
      <c r="BH71" s="28">
        <f t="shared" si="21"/>
        <v>0.54892233299820337</v>
      </c>
      <c r="BI71" s="28">
        <f t="shared" si="21"/>
        <v>0.53744899049616546</v>
      </c>
      <c r="BJ71" s="28">
        <f t="shared" si="21"/>
        <v>0.52596752060918217</v>
      </c>
      <c r="BK71" s="28">
        <f t="shared" si="21"/>
        <v>0.5144780969557522</v>
      </c>
      <c r="BL71" s="28">
        <f t="shared" si="21"/>
        <v>0.50298089328676066</v>
      </c>
      <c r="BM71" s="28">
        <f t="shared" si="21"/>
        <v>-2.8879352350138072</v>
      </c>
    </row>
    <row r="72" spans="1:65" x14ac:dyDescent="0.25">
      <c r="A72" s="8">
        <v>-1</v>
      </c>
      <c r="B72" s="8">
        <v>-1</v>
      </c>
      <c r="C72" s="8">
        <v>1</v>
      </c>
      <c r="D72" s="8">
        <v>0</v>
      </c>
      <c r="E72" s="8">
        <v>0</v>
      </c>
      <c r="F72" s="114">
        <v>-3</v>
      </c>
      <c r="G72" s="8">
        <v>0</v>
      </c>
      <c r="H72" s="97"/>
      <c r="K72" s="28">
        <f t="shared" si="10"/>
        <v>2.4526915789225407</v>
      </c>
      <c r="L72" s="28">
        <f t="shared" si="22"/>
        <v>-2.656886282158021</v>
      </c>
      <c r="M72" s="28">
        <f t="shared" si="22"/>
        <v>1.933327597716952</v>
      </c>
      <c r="N72" s="28">
        <f t="shared" si="22"/>
        <v>1.0056098515162732</v>
      </c>
      <c r="O72" s="28">
        <f t="shared" si="22"/>
        <v>2.6055230847659874</v>
      </c>
      <c r="P72" s="28">
        <f t="shared" si="22"/>
        <v>-0.28576132309614261</v>
      </c>
      <c r="Q72" s="28">
        <f t="shared" si="22"/>
        <v>0.5474137036585115</v>
      </c>
      <c r="R72" s="28">
        <f t="shared" si="22"/>
        <v>1.7284071339957361</v>
      </c>
      <c r="S72" s="28">
        <f t="shared" si="22"/>
        <v>2.3403160765150748</v>
      </c>
      <c r="T72" s="28">
        <f t="shared" si="22"/>
        <v>2.401114791728141</v>
      </c>
      <c r="U72" s="28">
        <f t="shared" si="22"/>
        <v>2.9991740921389893</v>
      </c>
      <c r="V72" s="28">
        <f t="shared" si="22"/>
        <v>2.2297696414813393</v>
      </c>
      <c r="W72" s="28">
        <f t="shared" si="22"/>
        <v>1.4490610664779258</v>
      </c>
      <c r="X72" s="28">
        <f t="shared" si="22"/>
        <v>-2.8019554705758738</v>
      </c>
      <c r="Y72" s="28">
        <f t="shared" si="22"/>
        <v>-2.8040337452301607</v>
      </c>
      <c r="Z72" s="28">
        <f t="shared" si="22"/>
        <v>-0.78951004676800651</v>
      </c>
      <c r="AA72" s="28">
        <f t="shared" si="22"/>
        <v>-1.458625436184581E-2</v>
      </c>
      <c r="AB72" s="28">
        <f t="shared" si="22"/>
        <v>1.0970815567987711</v>
      </c>
      <c r="AC72" s="28">
        <f t="shared" si="22"/>
        <v>6.9201002502548584E-2</v>
      </c>
      <c r="AD72" s="28">
        <f t="shared" si="22"/>
        <v>0.13938940366927674</v>
      </c>
      <c r="AE72" s="28">
        <f t="shared" si="22"/>
        <v>-1.3308168942633845</v>
      </c>
      <c r="AF72" s="28">
        <f t="shared" si="22"/>
        <v>-2.2989510073531276</v>
      </c>
      <c r="AG72" s="28">
        <f t="shared" si="22"/>
        <v>1.5015015373828309</v>
      </c>
      <c r="AH72" s="28">
        <f t="shared" si="22"/>
        <v>1.0083560188064746</v>
      </c>
      <c r="AI72" s="28">
        <f t="shared" si="22"/>
        <v>2.8278965408140739</v>
      </c>
      <c r="AJ72" s="28">
        <f t="shared" si="22"/>
        <v>1.0706953861171777</v>
      </c>
      <c r="AK72" s="28">
        <f t="shared" si="22"/>
        <v>2.112262309426348</v>
      </c>
      <c r="AL72" s="28">
        <f t="shared" si="22"/>
        <v>-2.2871038764028895</v>
      </c>
      <c r="AM72" s="28">
        <f t="shared" si="22"/>
        <v>-2.4391803235930576</v>
      </c>
      <c r="AN72" s="28">
        <f t="shared" si="22"/>
        <v>-2.1877572212349627</v>
      </c>
      <c r="AO72" s="28">
        <f t="shared" si="22"/>
        <v>0.98161859529088424</v>
      </c>
      <c r="AP72" s="28">
        <f t="shared" si="22"/>
        <v>-1.2730363919855026</v>
      </c>
      <c r="AQ72" s="28">
        <f t="shared" si="22"/>
        <v>-2.8025210633728292</v>
      </c>
      <c r="AR72" s="28">
        <f t="shared" si="22"/>
        <v>-2.0068071222448305</v>
      </c>
      <c r="AS72" s="28">
        <f t="shared" si="22"/>
        <v>1.8112540953762608</v>
      </c>
      <c r="AT72" s="28">
        <f t="shared" si="21"/>
        <v>-2.7327185278265742</v>
      </c>
      <c r="AU72" s="28">
        <f t="shared" si="21"/>
        <v>0.46673601654902791</v>
      </c>
      <c r="AV72" s="28">
        <f t="shared" si="21"/>
        <v>-1.6216050171310712</v>
      </c>
      <c r="AW72" s="28">
        <f t="shared" si="21"/>
        <v>2.8819152751574566</v>
      </c>
      <c r="AX72" s="28">
        <f t="shared" si="21"/>
        <v>2.8851434886376266</v>
      </c>
      <c r="AY72" s="28">
        <f t="shared" si="21"/>
        <v>2.8867359398533843</v>
      </c>
      <c r="AZ72" s="28">
        <f t="shared" si="21"/>
        <v>2.8883174868600161</v>
      </c>
      <c r="BA72" s="28">
        <f t="shared" si="21"/>
        <v>2.8475608249163198</v>
      </c>
      <c r="BB72" s="28">
        <f t="shared" si="21"/>
        <v>2.8493904169916791</v>
      </c>
      <c r="BC72" s="28">
        <f t="shared" si="21"/>
        <v>2.8512092459248515</v>
      </c>
      <c r="BD72" s="28">
        <f t="shared" si="21"/>
        <v>2.8530173048464302</v>
      </c>
      <c r="BE72" s="28">
        <f t="shared" si="21"/>
        <v>2.8548145869258068</v>
      </c>
      <c r="BF72" s="28">
        <f t="shared" si="21"/>
        <v>2.8566010853726254</v>
      </c>
      <c r="BG72" s="28">
        <f t="shared" si="21"/>
        <v>2.8583767934419373</v>
      </c>
      <c r="BH72" s="28">
        <f t="shared" si="21"/>
        <v>2.8601417044244029</v>
      </c>
      <c r="BI72" s="28">
        <f t="shared" si="21"/>
        <v>2.8618958116533517</v>
      </c>
      <c r="BJ72" s="28">
        <f t="shared" si="21"/>
        <v>2.8636391085033659</v>
      </c>
      <c r="BK72" s="28">
        <f t="shared" si="21"/>
        <v>2.865371588388959</v>
      </c>
      <c r="BL72" s="28">
        <f t="shared" si="21"/>
        <v>2.8670932447664015</v>
      </c>
      <c r="BM72" s="28">
        <f t="shared" si="21"/>
        <v>-2.2876741320536231</v>
      </c>
    </row>
    <row r="73" spans="1:65" x14ac:dyDescent="0.25">
      <c r="A73" s="8">
        <v>0</v>
      </c>
      <c r="B73" s="8">
        <v>1</v>
      </c>
      <c r="C73" s="8">
        <v>1</v>
      </c>
      <c r="D73" s="8">
        <v>0</v>
      </c>
      <c r="E73" s="8">
        <v>0</v>
      </c>
      <c r="F73" s="114">
        <v>-3</v>
      </c>
      <c r="G73" s="8">
        <v>0</v>
      </c>
      <c r="H73" s="97"/>
      <c r="K73" s="28">
        <f t="shared" si="10"/>
        <v>2.5240567764448478</v>
      </c>
      <c r="L73" s="28">
        <f t="shared" si="22"/>
        <v>-2.8234387765216695</v>
      </c>
      <c r="M73" s="28">
        <f t="shared" si="22"/>
        <v>-0.21021946462078916</v>
      </c>
      <c r="N73" s="28">
        <f t="shared" si="22"/>
        <v>-2.2121609578231953</v>
      </c>
      <c r="O73" s="28">
        <f t="shared" si="22"/>
        <v>-1.8053980325877328</v>
      </c>
      <c r="P73" s="28">
        <f t="shared" si="22"/>
        <v>-0.95510674502974113</v>
      </c>
      <c r="Q73" s="28">
        <f t="shared" si="22"/>
        <v>2.4521718901085556</v>
      </c>
      <c r="R73" s="28">
        <f t="shared" si="22"/>
        <v>-2.8684420389363274</v>
      </c>
      <c r="S73" s="28">
        <f t="shared" si="22"/>
        <v>1.1557115579094819</v>
      </c>
      <c r="T73" s="28">
        <f t="shared" si="22"/>
        <v>2.5549902840399299</v>
      </c>
      <c r="U73" s="28">
        <f t="shared" si="22"/>
        <v>-2.9831144336135087</v>
      </c>
      <c r="V73" s="28">
        <f t="shared" si="22"/>
        <v>0.23786951337677664</v>
      </c>
      <c r="W73" s="28">
        <f t="shared" si="22"/>
        <v>2.0549018555243221</v>
      </c>
      <c r="X73" s="28">
        <f t="shared" si="22"/>
        <v>2.7186877463953198</v>
      </c>
      <c r="Y73" s="28">
        <f t="shared" si="22"/>
        <v>2.9452798476208826</v>
      </c>
      <c r="Z73" s="28">
        <f t="shared" si="22"/>
        <v>1.1880162090470348</v>
      </c>
      <c r="AA73" s="28">
        <f t="shared" si="22"/>
        <v>2.7588120353812537</v>
      </c>
      <c r="AB73" s="28">
        <f t="shared" si="22"/>
        <v>-1.2962595205125014</v>
      </c>
      <c r="AC73" s="28">
        <f t="shared" si="22"/>
        <v>-1.26791649167932</v>
      </c>
      <c r="AD73" s="28">
        <f t="shared" si="22"/>
        <v>1.7524254386856764</v>
      </c>
      <c r="AE73" s="28">
        <f t="shared" si="22"/>
        <v>-2.9255345210621879</v>
      </c>
      <c r="AF73" s="28">
        <f t="shared" si="22"/>
        <v>-2.9965214786231207</v>
      </c>
      <c r="AG73" s="28">
        <f t="shared" si="22"/>
        <v>1.6141442480344306</v>
      </c>
      <c r="AH73" s="28">
        <f t="shared" si="22"/>
        <v>-2.4433980383759843</v>
      </c>
      <c r="AI73" s="28">
        <f t="shared" si="22"/>
        <v>2.316773932965118</v>
      </c>
      <c r="AJ73" s="28">
        <f t="shared" si="22"/>
        <v>-2.0455061255055669</v>
      </c>
      <c r="AK73" s="28">
        <f t="shared" si="22"/>
        <v>2.4688688466562416</v>
      </c>
      <c r="AL73" s="28">
        <f t="shared" si="22"/>
        <v>-2.0446528476718422</v>
      </c>
      <c r="AM73" s="28">
        <f t="shared" si="22"/>
        <v>-2.066659495885788</v>
      </c>
      <c r="AN73" s="28">
        <f t="shared" si="22"/>
        <v>-0.61852583127902394</v>
      </c>
      <c r="AO73" s="28">
        <f t="shared" si="22"/>
        <v>-2.2930593754202993</v>
      </c>
      <c r="AP73" s="28">
        <f t="shared" si="22"/>
        <v>2.3564039066321656</v>
      </c>
      <c r="AQ73" s="28">
        <f t="shared" si="22"/>
        <v>-2.9691766636747694</v>
      </c>
      <c r="AR73" s="28">
        <f t="shared" si="22"/>
        <v>1.6619535920987156</v>
      </c>
      <c r="AS73" s="28">
        <f t="shared" si="22"/>
        <v>-0.72345009512916891</v>
      </c>
      <c r="AT73" s="28">
        <f t="shared" si="21"/>
        <v>-0.86006432468582539</v>
      </c>
      <c r="AU73" s="28">
        <f t="shared" si="21"/>
        <v>-1.6915449078757385</v>
      </c>
      <c r="AV73" s="28">
        <f t="shared" si="21"/>
        <v>-2.981782135671311</v>
      </c>
      <c r="AW73" s="28">
        <f t="shared" si="21"/>
        <v>-2.6406549350406499</v>
      </c>
      <c r="AX73" s="28">
        <f t="shared" si="21"/>
        <v>-1.6547356729792242</v>
      </c>
      <c r="AY73" s="28">
        <f t="shared" si="21"/>
        <v>-0.99770726611118776</v>
      </c>
      <c r="AZ73" s="28">
        <f t="shared" si="21"/>
        <v>-0.2809795030583635</v>
      </c>
      <c r="BA73" s="28">
        <f t="shared" si="21"/>
        <v>0.97287877747768492</v>
      </c>
      <c r="BB73" s="28">
        <f t="shared" si="21"/>
        <v>1.6327460261878737</v>
      </c>
      <c r="BC73" s="28">
        <f t="shared" si="21"/>
        <v>2.1949153930763812</v>
      </c>
      <c r="BD73" s="28">
        <f t="shared" si="21"/>
        <v>2.6257486052702497</v>
      </c>
      <c r="BE73" s="28">
        <f t="shared" si="21"/>
        <v>2.8994660916786965</v>
      </c>
      <c r="BF73" s="28">
        <f t="shared" si="21"/>
        <v>2.9996895434841693</v>
      </c>
      <c r="BG73" s="28">
        <f t="shared" si="21"/>
        <v>2.9204219355551788</v>
      </c>
      <c r="BH73" s="28">
        <f t="shared" si="21"/>
        <v>2.6664063677177534</v>
      </c>
      <c r="BI73" s="28">
        <f t="shared" si="21"/>
        <v>2.2528422540433741</v>
      </c>
      <c r="BJ73" s="28">
        <f t="shared" si="21"/>
        <v>1.7044758424185886</v>
      </c>
      <c r="BK73" s="28">
        <f t="shared" si="21"/>
        <v>1.0541194845640627</v>
      </c>
      <c r="BL73" s="28">
        <f t="shared" si="21"/>
        <v>0.34068825824961291</v>
      </c>
      <c r="BM73" s="28">
        <f t="shared" si="21"/>
        <v>-2.1246059019588026</v>
      </c>
    </row>
    <row r="74" spans="1:65" x14ac:dyDescent="0.25">
      <c r="A74" s="8">
        <v>0</v>
      </c>
      <c r="B74" s="8">
        <v>-1</v>
      </c>
      <c r="C74" s="8">
        <v>1</v>
      </c>
      <c r="D74" s="8">
        <v>2</v>
      </c>
      <c r="E74" s="8">
        <v>2</v>
      </c>
      <c r="F74" s="114">
        <v>-3</v>
      </c>
      <c r="G74" s="8">
        <v>0</v>
      </c>
      <c r="H74" s="97"/>
      <c r="K74" s="28">
        <f t="shared" si="10"/>
        <v>2.1379640695257573</v>
      </c>
      <c r="L74" s="28">
        <f t="shared" si="22"/>
        <v>-0.2201722151796211</v>
      </c>
      <c r="M74" s="28">
        <f t="shared" si="22"/>
        <v>-1.5475439030606437</v>
      </c>
      <c r="N74" s="28">
        <f t="shared" si="22"/>
        <v>1.6805344978551267</v>
      </c>
      <c r="O74" s="28">
        <f t="shared" si="22"/>
        <v>1.3668341234785131</v>
      </c>
      <c r="P74" s="28">
        <f t="shared" si="22"/>
        <v>-1.120340776778701</v>
      </c>
      <c r="Q74" s="28">
        <f t="shared" si="22"/>
        <v>2.995637506505954</v>
      </c>
      <c r="R74" s="28">
        <f t="shared" si="22"/>
        <v>-1.6854107745127913</v>
      </c>
      <c r="S74" s="28">
        <f t="shared" si="22"/>
        <v>2.6169711577493087</v>
      </c>
      <c r="T74" s="28">
        <f t="shared" si="22"/>
        <v>-2.0186251444035253</v>
      </c>
      <c r="U74" s="28">
        <f t="shared" si="22"/>
        <v>2.8544893347245637</v>
      </c>
      <c r="V74" s="28">
        <f t="shared" si="22"/>
        <v>2.9853452351124647</v>
      </c>
      <c r="W74" s="28">
        <f t="shared" si="22"/>
        <v>-2.4733152685514503</v>
      </c>
      <c r="X74" s="28">
        <f t="shared" si="22"/>
        <v>-0.59865244551457997</v>
      </c>
      <c r="Y74" s="28">
        <f t="shared" si="22"/>
        <v>1.3583073591064736</v>
      </c>
      <c r="Z74" s="28">
        <f t="shared" si="22"/>
        <v>2.2267789748717597</v>
      </c>
      <c r="AA74" s="28">
        <f t="shared" si="22"/>
        <v>-2.9647153706417928</v>
      </c>
      <c r="AB74" s="28">
        <f t="shared" si="22"/>
        <v>-0.99262232197723488</v>
      </c>
      <c r="AC74" s="28">
        <f t="shared" si="22"/>
        <v>-2.6636974882343663</v>
      </c>
      <c r="AD74" s="28">
        <f t="shared" si="22"/>
        <v>-2.981427236104206</v>
      </c>
      <c r="AE74" s="28">
        <f t="shared" si="22"/>
        <v>-0.20464010263711327</v>
      </c>
      <c r="AF74" s="28">
        <f t="shared" si="22"/>
        <v>1.6750385726620403</v>
      </c>
      <c r="AG74" s="28">
        <f t="shared" si="22"/>
        <v>-2.9398591595730634</v>
      </c>
      <c r="AH74" s="28">
        <f t="shared" si="22"/>
        <v>0.76897071726837574</v>
      </c>
      <c r="AI74" s="28">
        <f t="shared" si="22"/>
        <v>-2.4114482729420175</v>
      </c>
      <c r="AJ74" s="28">
        <f t="shared" si="22"/>
        <v>1.731166040590522</v>
      </c>
      <c r="AK74" s="28">
        <f t="shared" si="22"/>
        <v>1.5445459783799458</v>
      </c>
      <c r="AL74" s="28">
        <f t="shared" si="22"/>
        <v>1.2656064967694372</v>
      </c>
      <c r="AM74" s="28">
        <f t="shared" si="22"/>
        <v>-1.8879858308784345</v>
      </c>
      <c r="AN74" s="28">
        <f t="shared" si="22"/>
        <v>-2.2157463615925446</v>
      </c>
      <c r="AO74" s="28">
        <f t="shared" si="22"/>
        <v>1.2318269614140021</v>
      </c>
      <c r="AP74" s="28">
        <f t="shared" si="22"/>
        <v>-2.7546224014277847</v>
      </c>
      <c r="AQ74" s="28">
        <f t="shared" si="22"/>
        <v>-0.31109137198549708</v>
      </c>
      <c r="AR74" s="28">
        <f t="shared" si="22"/>
        <v>-0.71376372170415081</v>
      </c>
      <c r="AS74" s="28">
        <f t="shared" si="22"/>
        <v>2.2894551152080669</v>
      </c>
      <c r="AT74" s="28">
        <f t="shared" si="21"/>
        <v>-0.57726091836066529</v>
      </c>
      <c r="AU74" s="28">
        <f t="shared" si="21"/>
        <v>2.9065052270672935</v>
      </c>
      <c r="AV74" s="28">
        <f t="shared" si="21"/>
        <v>1.59327031435665</v>
      </c>
      <c r="AW74" s="28">
        <f t="shared" si="21"/>
        <v>-2.0099937106803725</v>
      </c>
      <c r="AX74" s="28">
        <f t="shared" si="21"/>
        <v>-2.6191921598180077</v>
      </c>
      <c r="AY74" s="28">
        <f t="shared" si="21"/>
        <v>-1.1424604047679072</v>
      </c>
      <c r="AZ74" s="28">
        <f t="shared" si="21"/>
        <v>0.82931222023827944</v>
      </c>
      <c r="BA74" s="28">
        <f t="shared" si="21"/>
        <v>0.11470877064973305</v>
      </c>
      <c r="BB74" s="28">
        <f t="shared" si="21"/>
        <v>-1.7735436240327869</v>
      </c>
      <c r="BC74" s="28">
        <f t="shared" si="21"/>
        <v>-2.8932997321991145</v>
      </c>
      <c r="BD74" s="28">
        <f t="shared" si="21"/>
        <v>-2.7593567095363527</v>
      </c>
      <c r="BE74" s="28">
        <f t="shared" si="21"/>
        <v>-1.4297535656968547</v>
      </c>
      <c r="BF74" s="28">
        <f t="shared" si="21"/>
        <v>0.51937778764040021</v>
      </c>
      <c r="BG74" s="28">
        <f t="shared" si="21"/>
        <v>2.243456937193276</v>
      </c>
      <c r="BH74" s="28">
        <f t="shared" si="21"/>
        <v>2.9954211064264396</v>
      </c>
      <c r="BI74" s="28">
        <f t="shared" si="21"/>
        <v>2.4494358113084225</v>
      </c>
      <c r="BJ74" s="28">
        <f t="shared" si="21"/>
        <v>0.84208258617632925</v>
      </c>
      <c r="BK74" s="28">
        <f t="shared" si="21"/>
        <v>-1.1301544408866531</v>
      </c>
      <c r="BL74" s="28">
        <f t="shared" si="21"/>
        <v>-2.6126829097523476</v>
      </c>
      <c r="BM74" s="28">
        <f t="shared" si="21"/>
        <v>1.5344165308686177</v>
      </c>
    </row>
    <row r="75" spans="1:65" x14ac:dyDescent="0.25">
      <c r="A75" s="8">
        <v>2</v>
      </c>
      <c r="B75" s="8">
        <v>-1</v>
      </c>
      <c r="C75" s="8">
        <v>-1</v>
      </c>
      <c r="D75" s="8">
        <v>2</v>
      </c>
      <c r="E75" s="8">
        <v>2</v>
      </c>
      <c r="F75" s="114">
        <v>-3</v>
      </c>
      <c r="G75" s="8">
        <v>0</v>
      </c>
      <c r="H75" s="97"/>
      <c r="K75" s="28">
        <f t="shared" si="10"/>
        <v>-2.7903858673241793</v>
      </c>
      <c r="L75" s="28">
        <f t="shared" si="22"/>
        <v>-2.638040951892755</v>
      </c>
      <c r="M75" s="28">
        <f t="shared" si="22"/>
        <v>-0.32856850466898541</v>
      </c>
      <c r="N75" s="28">
        <f t="shared" si="22"/>
        <v>-8.2267736512962181E-3</v>
      </c>
      <c r="O75" s="28">
        <f t="shared" si="22"/>
        <v>-2.9982604316037116</v>
      </c>
      <c r="P75" s="28">
        <f t="shared" si="22"/>
        <v>-2.9440891730363004</v>
      </c>
      <c r="Q75" s="28">
        <f t="shared" si="22"/>
        <v>1.7125834042844712</v>
      </c>
      <c r="R75" s="28">
        <f t="shared" si="22"/>
        <v>-0.48848892984803316</v>
      </c>
      <c r="S75" s="28">
        <f t="shared" si="22"/>
        <v>-2.8436923136432952</v>
      </c>
      <c r="T75" s="28">
        <f t="shared" si="22"/>
        <v>2.7427996792762919</v>
      </c>
      <c r="U75" s="28">
        <f t="shared" si="22"/>
        <v>-2.9227424685441279</v>
      </c>
      <c r="V75" s="28">
        <f t="shared" si="22"/>
        <v>-0.38731180878030391</v>
      </c>
      <c r="W75" s="28">
        <f t="shared" si="22"/>
        <v>2.4370755516012679</v>
      </c>
      <c r="X75" s="28">
        <f t="shared" si="22"/>
        <v>2.7753540404702726</v>
      </c>
      <c r="Y75" s="28">
        <f t="shared" si="22"/>
        <v>2.9061413705694941</v>
      </c>
      <c r="Z75" s="28">
        <f t="shared" si="22"/>
        <v>-1.0040398054398514</v>
      </c>
      <c r="AA75" s="28">
        <f t="shared" si="22"/>
        <v>2.9943596799477827</v>
      </c>
      <c r="AB75" s="28">
        <f t="shared" si="22"/>
        <v>2.3151576243024761</v>
      </c>
      <c r="AC75" s="28">
        <f t="shared" si="22"/>
        <v>1.4407554379191871</v>
      </c>
      <c r="AD75" s="28">
        <f t="shared" si="22"/>
        <v>2.9447714927265274</v>
      </c>
      <c r="AE75" s="28">
        <f t="shared" si="22"/>
        <v>-1.6546191102563783</v>
      </c>
      <c r="AF75" s="28">
        <f t="shared" si="22"/>
        <v>-1.4637530268170278</v>
      </c>
      <c r="AG75" s="28">
        <f t="shared" si="22"/>
        <v>-1.2777090703378629</v>
      </c>
      <c r="AH75" s="28">
        <f t="shared" si="22"/>
        <v>-0.95186277453553303</v>
      </c>
      <c r="AI75" s="28">
        <f t="shared" si="22"/>
        <v>2.9370926301939608</v>
      </c>
      <c r="AJ75" s="28">
        <f t="shared" si="22"/>
        <v>0.17167146296526459</v>
      </c>
      <c r="AK75" s="28">
        <f t="shared" si="22"/>
        <v>-2.9904490788962681</v>
      </c>
      <c r="AL75" s="28">
        <f t="shared" si="22"/>
        <v>-1.7293005748475669</v>
      </c>
      <c r="AM75" s="28">
        <f t="shared" si="22"/>
        <v>2.972494454331764</v>
      </c>
      <c r="AN75" s="28">
        <f t="shared" si="22"/>
        <v>2.5081938717951497</v>
      </c>
      <c r="AO75" s="28">
        <f t="shared" si="22"/>
        <v>0.34085365358573932</v>
      </c>
      <c r="AP75" s="28">
        <f t="shared" si="22"/>
        <v>0.52341794217585602</v>
      </c>
      <c r="AQ75" s="28">
        <f t="shared" si="22"/>
        <v>-2.9545390687058593</v>
      </c>
      <c r="AR75" s="28">
        <f t="shared" si="22"/>
        <v>2.8312028993373972</v>
      </c>
      <c r="AS75" s="28">
        <f t="shared" si="22"/>
        <v>-0.1969843232743495</v>
      </c>
      <c r="AT75" s="28">
        <f t="shared" si="21"/>
        <v>-0.69184484871943241</v>
      </c>
      <c r="AU75" s="28">
        <f t="shared" si="21"/>
        <v>-2.9784981064853335</v>
      </c>
      <c r="AV75" s="28">
        <f t="shared" si="21"/>
        <v>1.4840014674254993</v>
      </c>
      <c r="AW75" s="28">
        <f t="shared" si="21"/>
        <v>1.8130174352437498</v>
      </c>
      <c r="AX75" s="28">
        <f t="shared" si="21"/>
        <v>2.8046763132846122</v>
      </c>
      <c r="AY75" s="28">
        <f t="shared" si="21"/>
        <v>1.6130919511367501</v>
      </c>
      <c r="AZ75" s="28">
        <f t="shared" si="21"/>
        <v>-0.21745217523364596</v>
      </c>
      <c r="BA75" s="28">
        <f t="shared" si="21"/>
        <v>1.39421614985367</v>
      </c>
      <c r="BB75" s="28">
        <f t="shared" si="21"/>
        <v>2.7049772779855354</v>
      </c>
      <c r="BC75" s="28">
        <f t="shared" si="21"/>
        <v>2.9442733587407268</v>
      </c>
      <c r="BD75" s="28">
        <f t="shared" si="21"/>
        <v>2.0173171313927205</v>
      </c>
      <c r="BE75" s="28">
        <f t="shared" si="21"/>
        <v>0.29128402700791689</v>
      </c>
      <c r="BF75" s="28">
        <f t="shared" si="21"/>
        <v>-1.5501292161720479</v>
      </c>
      <c r="BG75" s="28">
        <f t="shared" si="21"/>
        <v>-2.7775227825407454</v>
      </c>
      <c r="BH75" s="28">
        <f t="shared" si="21"/>
        <v>-2.9047153956538887</v>
      </c>
      <c r="BI75" s="28">
        <f t="shared" si="21"/>
        <v>-1.8813249542195774</v>
      </c>
      <c r="BJ75" s="28">
        <f t="shared" si="21"/>
        <v>-0.11272532097626593</v>
      </c>
      <c r="BK75" s="28">
        <f t="shared" si="21"/>
        <v>1.7005257932190652</v>
      </c>
      <c r="BL75" s="28">
        <f t="shared" si="21"/>
        <v>2.840183837171872</v>
      </c>
      <c r="BM75" s="28">
        <f t="shared" si="21"/>
        <v>-1.9580847863294075</v>
      </c>
    </row>
    <row r="76" spans="1:65" x14ac:dyDescent="0.25">
      <c r="A76" s="8">
        <v>0</v>
      </c>
      <c r="B76" s="8">
        <v>0</v>
      </c>
      <c r="C76" s="8">
        <v>3</v>
      </c>
      <c r="D76" s="8">
        <v>2</v>
      </c>
      <c r="E76" s="8">
        <v>2</v>
      </c>
      <c r="F76" s="114">
        <v>-3</v>
      </c>
      <c r="G76" s="8">
        <v>0</v>
      </c>
      <c r="H76" s="97"/>
      <c r="K76" s="28">
        <f t="shared" si="10"/>
        <v>-2.8403945380815969</v>
      </c>
      <c r="L76" s="28">
        <f t="shared" si="22"/>
        <v>-2.131465946091569</v>
      </c>
      <c r="M76" s="28">
        <f t="shared" si="22"/>
        <v>0.69608577122692095</v>
      </c>
      <c r="N76" s="28">
        <f t="shared" si="22"/>
        <v>-2.5573239043791753</v>
      </c>
      <c r="O76" s="28">
        <f t="shared" si="22"/>
        <v>2.9132627524778614</v>
      </c>
      <c r="P76" s="28">
        <f t="shared" si="22"/>
        <v>-0.40870870351691446</v>
      </c>
      <c r="Q76" s="28">
        <f t="shared" si="22"/>
        <v>1.8583145010643389</v>
      </c>
      <c r="R76" s="28">
        <f t="shared" si="22"/>
        <v>1.1670565744965389</v>
      </c>
      <c r="S76" s="28">
        <f t="shared" si="22"/>
        <v>-2.9992969356320023</v>
      </c>
      <c r="T76" s="28">
        <f t="shared" si="22"/>
        <v>-1.1216105384206216</v>
      </c>
      <c r="U76" s="28">
        <f t="shared" si="22"/>
        <v>-2.6895978340015825</v>
      </c>
      <c r="V76" s="28">
        <f t="shared" si="22"/>
        <v>2.9425708020904473</v>
      </c>
      <c r="W76" s="28">
        <f t="shared" si="22"/>
        <v>-1.1486558778075699</v>
      </c>
      <c r="X76" s="28">
        <f t="shared" si="22"/>
        <v>2.9995445802986289</v>
      </c>
      <c r="Y76" s="28">
        <f t="shared" si="22"/>
        <v>1.2891989237228147</v>
      </c>
      <c r="Z76" s="28">
        <f t="shared" si="22"/>
        <v>2.2199514526051027</v>
      </c>
      <c r="AA76" s="28">
        <f t="shared" si="22"/>
        <v>-2.080240434473982</v>
      </c>
      <c r="AB76" s="28">
        <f t="shared" si="22"/>
        <v>2.3725429187444158</v>
      </c>
      <c r="AC76" s="28">
        <f t="shared" si="22"/>
        <v>-2.9958206384317196</v>
      </c>
      <c r="AD76" s="28">
        <f t="shared" si="22"/>
        <v>2.9766240296656106</v>
      </c>
      <c r="AE76" s="28">
        <f t="shared" si="22"/>
        <v>2.9104865413043415</v>
      </c>
      <c r="AF76" s="28">
        <f t="shared" si="22"/>
        <v>0.1509537608112021</v>
      </c>
      <c r="AG76" s="28">
        <f t="shared" si="22"/>
        <v>-1.6342316971192603</v>
      </c>
      <c r="AH76" s="28">
        <f t="shared" si="22"/>
        <v>-2.9992836966894769</v>
      </c>
      <c r="AI76" s="28">
        <f t="shared" si="22"/>
        <v>1.0634768852003562</v>
      </c>
      <c r="AJ76" s="28">
        <f t="shared" si="22"/>
        <v>0.46691221384189319</v>
      </c>
      <c r="AK76" s="28">
        <f t="shared" si="22"/>
        <v>1.6868952401875976</v>
      </c>
      <c r="AL76" s="28">
        <f t="shared" si="22"/>
        <v>1.20426689180879</v>
      </c>
      <c r="AM76" s="28">
        <f t="shared" si="22"/>
        <v>2.6505630282576966</v>
      </c>
      <c r="AN76" s="28">
        <f t="shared" si="22"/>
        <v>-2.9001812414145727</v>
      </c>
      <c r="AO76" s="28">
        <f t="shared" si="22"/>
        <v>2.8312877652924805E-2</v>
      </c>
      <c r="AP76" s="28">
        <f t="shared" si="22"/>
        <v>2.9230382723479917</v>
      </c>
      <c r="AQ76" s="28">
        <f t="shared" si="22"/>
        <v>2.8891484901933695</v>
      </c>
      <c r="AR76" s="28">
        <f t="shared" si="22"/>
        <v>2.4196095944422904</v>
      </c>
      <c r="AS76" s="28">
        <f t="shared" si="22"/>
        <v>-9.4322921232459056E-2</v>
      </c>
      <c r="AT76" s="28">
        <f t="shared" si="21"/>
        <v>-2.5663176083942036</v>
      </c>
      <c r="AU76" s="28">
        <f t="shared" si="21"/>
        <v>2.9657504687885834</v>
      </c>
      <c r="AV76" s="28">
        <f t="shared" si="21"/>
        <v>-2.9136344017466542</v>
      </c>
      <c r="AW76" s="28">
        <f t="shared" si="21"/>
        <v>-2.773324056055491</v>
      </c>
      <c r="AX76" s="28">
        <f t="shared" si="21"/>
        <v>2.6950300418391975</v>
      </c>
      <c r="AY76" s="28">
        <f t="shared" si="21"/>
        <v>2.3152425189585681</v>
      </c>
      <c r="AZ76" s="28">
        <f t="shared" si="21"/>
        <v>-0.7783129819617951</v>
      </c>
      <c r="BA76" s="28">
        <f t="shared" si="21"/>
        <v>2.7996132178122228</v>
      </c>
      <c r="BB76" s="28">
        <f t="shared" si="21"/>
        <v>2.1402014115606001</v>
      </c>
      <c r="BC76" s="28">
        <f t="shared" si="21"/>
        <v>-1.0278072304803669</v>
      </c>
      <c r="BD76" s="28">
        <f t="shared" si="21"/>
        <v>-2.9910909563273251</v>
      </c>
      <c r="BE76" s="28">
        <f t="shared" si="21"/>
        <v>-1.4484236683697855</v>
      </c>
      <c r="BF76" s="28">
        <f t="shared" si="21"/>
        <v>1.7919861833260429</v>
      </c>
      <c r="BG76" s="28">
        <f t="shared" si="21"/>
        <v>2.9319531304325448</v>
      </c>
      <c r="BH76" s="28">
        <f t="shared" si="21"/>
        <v>0.6352863541941498</v>
      </c>
      <c r="BI76" s="28">
        <f t="shared" si="21"/>
        <v>-2.4060193748831362</v>
      </c>
      <c r="BJ76" s="28">
        <f t="shared" si="21"/>
        <v>-2.6271547414313301</v>
      </c>
      <c r="BK76" s="28">
        <f t="shared" si="21"/>
        <v>0.23107991576992126</v>
      </c>
      <c r="BL76" s="28">
        <f t="shared" si="21"/>
        <v>2.8184585954011485</v>
      </c>
      <c r="BM76" s="28">
        <f t="shared" si="21"/>
        <v>0.71352008586757876</v>
      </c>
    </row>
    <row r="77" spans="1:65" x14ac:dyDescent="0.25">
      <c r="A77" s="8">
        <v>2</v>
      </c>
      <c r="B77" s="8">
        <v>-1</v>
      </c>
      <c r="C77" s="8">
        <v>0</v>
      </c>
      <c r="D77" s="8">
        <v>2</v>
      </c>
      <c r="E77" s="8">
        <v>2</v>
      </c>
      <c r="F77" s="114">
        <v>-3</v>
      </c>
      <c r="G77" s="8">
        <v>0</v>
      </c>
      <c r="H77" s="97"/>
      <c r="K77" s="28">
        <f t="shared" si="10"/>
        <v>2.3688756949725476</v>
      </c>
      <c r="L77" s="28">
        <f t="shared" si="22"/>
        <v>2.9731260685817404</v>
      </c>
      <c r="M77" s="28">
        <f t="shared" si="22"/>
        <v>2.0152030067530609</v>
      </c>
      <c r="N77" s="28">
        <f t="shared" si="22"/>
        <v>2.1284959963490877</v>
      </c>
      <c r="O77" s="28">
        <f t="shared" si="22"/>
        <v>-2.241330406058621</v>
      </c>
      <c r="P77" s="28">
        <f t="shared" si="22"/>
        <v>-2.9800402089756655</v>
      </c>
      <c r="Q77" s="28">
        <f t="shared" si="22"/>
        <v>-1.7442444129832235</v>
      </c>
      <c r="R77" s="28">
        <f t="shared" si="22"/>
        <v>2.8962153641712352</v>
      </c>
      <c r="S77" s="28">
        <f t="shared" si="22"/>
        <v>2.6864598010473282</v>
      </c>
      <c r="T77" s="28">
        <f t="shared" si="22"/>
        <v>0.45578492866037301</v>
      </c>
      <c r="U77" s="28">
        <f t="shared" si="22"/>
        <v>0.7928850434139032</v>
      </c>
      <c r="V77" s="28">
        <f t="shared" si="22"/>
        <v>0.33452087392757113</v>
      </c>
      <c r="W77" s="28">
        <f t="shared" si="22"/>
        <v>1.1201827906102535</v>
      </c>
      <c r="X77" s="28">
        <f t="shared" si="22"/>
        <v>-2.9206274729503479</v>
      </c>
      <c r="Y77" s="28">
        <f t="shared" si="22"/>
        <v>-1.3639383526881785</v>
      </c>
      <c r="Z77" s="28">
        <f t="shared" si="22"/>
        <v>2.9983874497513048</v>
      </c>
      <c r="AA77" s="28">
        <f t="shared" si="22"/>
        <v>-2.5137457961979299</v>
      </c>
      <c r="AB77" s="28">
        <f t="shared" si="22"/>
        <v>-2.8356761798412249</v>
      </c>
      <c r="AC77" s="28">
        <f t="shared" si="22"/>
        <v>2.9351811819987161</v>
      </c>
      <c r="AD77" s="28">
        <f t="shared" si="22"/>
        <v>-2.3553865807058165</v>
      </c>
      <c r="AE77" s="28">
        <f t="shared" si="22"/>
        <v>-1.872585184525478</v>
      </c>
      <c r="AF77" s="28">
        <f t="shared" si="22"/>
        <v>-2.9508907458909706</v>
      </c>
      <c r="AG77" s="28">
        <f t="shared" si="22"/>
        <v>2.6274470533004024</v>
      </c>
      <c r="AH77" s="28">
        <f t="shared" si="22"/>
        <v>2.8203022947577625</v>
      </c>
      <c r="AI77" s="28">
        <f t="shared" si="22"/>
        <v>1.1751514255683568</v>
      </c>
      <c r="AJ77" s="28">
        <f t="shared" si="22"/>
        <v>-2.9999011292187241</v>
      </c>
      <c r="AK77" s="28">
        <f t="shared" si="22"/>
        <v>1.64586830492424</v>
      </c>
      <c r="AL77" s="28">
        <f t="shared" si="22"/>
        <v>2.498318233797395</v>
      </c>
      <c r="AM77" s="28">
        <f t="shared" si="22"/>
        <v>1.2539225133646825</v>
      </c>
      <c r="AN77" s="28">
        <f t="shared" si="22"/>
        <v>0.64329888334413698</v>
      </c>
      <c r="AO77" s="28">
        <f t="shared" si="22"/>
        <v>2.964341724540521</v>
      </c>
      <c r="AP77" s="28">
        <f t="shared" si="22"/>
        <v>1.5624716065656323</v>
      </c>
      <c r="AQ77" s="28">
        <f t="shared" si="22"/>
        <v>-2.651797713698234</v>
      </c>
      <c r="AR77" s="28">
        <f t="shared" si="22"/>
        <v>2.9035172693364779</v>
      </c>
      <c r="AS77" s="28">
        <f t="shared" si="22"/>
        <v>-2.5477641520074625</v>
      </c>
      <c r="AT77" s="28">
        <f t="shared" si="21"/>
        <v>-2.7527614832493783</v>
      </c>
      <c r="AU77" s="28">
        <f t="shared" si="21"/>
        <v>-1.3059686412327829</v>
      </c>
      <c r="AV77" s="28">
        <f t="shared" si="21"/>
        <v>-1.1495153205311379</v>
      </c>
      <c r="AW77" s="28">
        <f t="shared" si="21"/>
        <v>-0.56220345959407625</v>
      </c>
      <c r="AX77" s="28">
        <f t="shared" si="21"/>
        <v>2.9995634048487521</v>
      </c>
      <c r="AY77" s="28">
        <f t="shared" si="21"/>
        <v>1.9772035377724126</v>
      </c>
      <c r="AZ77" s="28">
        <f t="shared" si="21"/>
        <v>-0.44445721768443291</v>
      </c>
      <c r="BA77" s="28">
        <f t="shared" si="21"/>
        <v>2.9535264804078376</v>
      </c>
      <c r="BB77" s="28">
        <f t="shared" si="21"/>
        <v>2.30985216335778</v>
      </c>
      <c r="BC77" s="28">
        <f t="shared" si="21"/>
        <v>3.1455814657321134E-2</v>
      </c>
      <c r="BD77" s="28">
        <f t="shared" si="21"/>
        <v>-2.269202354110901</v>
      </c>
      <c r="BE77" s="28">
        <f t="shared" si="21"/>
        <v>-2.9639070591113659</v>
      </c>
      <c r="BF77" s="28">
        <f t="shared" si="21"/>
        <v>-1.5610038538996931</v>
      </c>
      <c r="BG77" s="28">
        <f t="shared" si="21"/>
        <v>0.94664857809884184</v>
      </c>
      <c r="BH77" s="28">
        <f t="shared" si="21"/>
        <v>2.7843415592733809</v>
      </c>
      <c r="BI77" s="28">
        <f t="shared" si="21"/>
        <v>2.6515082172572306</v>
      </c>
      <c r="BJ77" s="28">
        <f t="shared" si="21"/>
        <v>0.64215698868321902</v>
      </c>
      <c r="BK77" s="28">
        <f t="shared" si="21"/>
        <v>-1.8216597653606672</v>
      </c>
      <c r="BL77" s="28">
        <f t="shared" si="21"/>
        <v>-2.9962566291257215</v>
      </c>
      <c r="BM77" s="28">
        <f t="shared" si="21"/>
        <v>2.2594762790359044</v>
      </c>
    </row>
    <row r="78" spans="1:65" x14ac:dyDescent="0.25">
      <c r="A78" s="211" t="str">
        <f>A17</f>
        <v>y = D+M+M'+F+Ω</v>
      </c>
      <c r="B78" s="211"/>
      <c r="C78" s="211"/>
      <c r="D78" s="211"/>
      <c r="E78" s="217"/>
      <c r="F78" s="215" t="s">
        <v>54</v>
      </c>
      <c r="G78" s="214"/>
    </row>
    <row r="79" spans="1:65" x14ac:dyDescent="0.25">
      <c r="A79" s="45" t="str">
        <f>A18</f>
        <v>D</v>
      </c>
      <c r="B79" s="45" t="str">
        <f t="shared" ref="B79:E79" si="23">B18</f>
        <v>M</v>
      </c>
      <c r="C79" s="45" t="str">
        <f t="shared" si="23"/>
        <v>M'</v>
      </c>
      <c r="D79" s="45" t="str">
        <f t="shared" si="23"/>
        <v>F</v>
      </c>
      <c r="E79" s="115" t="str">
        <f t="shared" si="23"/>
        <v>Ω</v>
      </c>
      <c r="F79" s="113" t="s">
        <v>52</v>
      </c>
      <c r="G79" s="45" t="s">
        <v>53</v>
      </c>
      <c r="K79" s="65" t="s">
        <v>55</v>
      </c>
      <c r="L79" s="65" t="s">
        <v>55</v>
      </c>
      <c r="M79" s="65" t="s">
        <v>55</v>
      </c>
      <c r="N79" s="65" t="s">
        <v>55</v>
      </c>
      <c r="O79" s="65" t="s">
        <v>55</v>
      </c>
      <c r="P79" s="65" t="s">
        <v>55</v>
      </c>
      <c r="Q79" s="65" t="s">
        <v>55</v>
      </c>
      <c r="R79" s="65" t="s">
        <v>55</v>
      </c>
      <c r="S79" s="65" t="s">
        <v>55</v>
      </c>
      <c r="T79" s="65" t="s">
        <v>55</v>
      </c>
      <c r="U79" s="65" t="s">
        <v>55</v>
      </c>
      <c r="V79" s="65" t="s">
        <v>55</v>
      </c>
      <c r="W79" s="65" t="s">
        <v>55</v>
      </c>
      <c r="X79" s="65" t="s">
        <v>55</v>
      </c>
      <c r="Y79" s="65" t="s">
        <v>55</v>
      </c>
      <c r="Z79" s="65" t="s">
        <v>55</v>
      </c>
      <c r="AA79" s="65" t="s">
        <v>55</v>
      </c>
      <c r="AB79" s="65" t="s">
        <v>55</v>
      </c>
      <c r="AC79" s="65" t="s">
        <v>55</v>
      </c>
      <c r="AD79" s="65" t="s">
        <v>55</v>
      </c>
      <c r="AE79" s="65" t="s">
        <v>55</v>
      </c>
      <c r="AF79" s="65" t="s">
        <v>55</v>
      </c>
      <c r="AG79" s="65" t="s">
        <v>55</v>
      </c>
      <c r="AH79" s="65" t="s">
        <v>55</v>
      </c>
      <c r="AI79" s="65" t="s">
        <v>55</v>
      </c>
      <c r="AJ79" s="65" t="s">
        <v>55</v>
      </c>
      <c r="AK79" s="65" t="s">
        <v>55</v>
      </c>
      <c r="AL79" s="65" t="s">
        <v>55</v>
      </c>
      <c r="AM79" s="65" t="s">
        <v>55</v>
      </c>
      <c r="AN79" s="65" t="s">
        <v>55</v>
      </c>
      <c r="AO79" s="65" t="s">
        <v>55</v>
      </c>
      <c r="AP79" s="65" t="s">
        <v>55</v>
      </c>
      <c r="AQ79" s="65" t="s">
        <v>55</v>
      </c>
      <c r="AR79" s="65" t="s">
        <v>55</v>
      </c>
      <c r="AS79" s="65" t="s">
        <v>55</v>
      </c>
      <c r="AT79" s="65" t="s">
        <v>55</v>
      </c>
      <c r="AU79" s="65" t="s">
        <v>55</v>
      </c>
      <c r="AV79" s="65" t="s">
        <v>55</v>
      </c>
      <c r="AW79" s="65" t="s">
        <v>55</v>
      </c>
      <c r="AX79" s="65" t="s">
        <v>55</v>
      </c>
      <c r="AY79" s="65" t="s">
        <v>55</v>
      </c>
      <c r="AZ79" s="65" t="s">
        <v>55</v>
      </c>
      <c r="BA79" s="65" t="s">
        <v>55</v>
      </c>
      <c r="BB79" s="65" t="s">
        <v>55</v>
      </c>
      <c r="BC79" s="65" t="s">
        <v>55</v>
      </c>
      <c r="BD79" s="65" t="s">
        <v>55</v>
      </c>
      <c r="BE79" s="65" t="s">
        <v>55</v>
      </c>
      <c r="BF79" s="65" t="s">
        <v>55</v>
      </c>
      <c r="BG79" s="65" t="s">
        <v>55</v>
      </c>
      <c r="BH79" s="65" t="s">
        <v>55</v>
      </c>
      <c r="BI79" s="65" t="s">
        <v>55</v>
      </c>
      <c r="BJ79" s="65" t="s">
        <v>55</v>
      </c>
      <c r="BK79" s="65" t="s">
        <v>55</v>
      </c>
      <c r="BL79" s="65" t="s">
        <v>55</v>
      </c>
      <c r="BM79" s="65" t="s">
        <v>55</v>
      </c>
    </row>
    <row r="80" spans="1:65" x14ac:dyDescent="0.25">
      <c r="A80" s="8">
        <f>A19</f>
        <v>0</v>
      </c>
      <c r="B80" s="8">
        <f t="shared" ref="B80:E81" si="24">B19</f>
        <v>0</v>
      </c>
      <c r="C80" s="8">
        <f t="shared" si="24"/>
        <v>0</v>
      </c>
      <c r="D80" s="8">
        <f t="shared" si="24"/>
        <v>0</v>
      </c>
      <c r="E80" s="8">
        <f t="shared" si="24"/>
        <v>1</v>
      </c>
      <c r="F80" s="116">
        <v>92025</v>
      </c>
      <c r="G80">
        <v>8.9</v>
      </c>
      <c r="H80" s="97"/>
      <c r="K80" s="28">
        <f>($F80+$G80*K$4)*COS(($A80*K$5+$B80*K$6+$C80*K$7+$D80*K$8+$E80*K$9)*$C$5)</f>
        <v>-70509.781493555536</v>
      </c>
      <c r="L80" s="28">
        <f t="shared" ref="L80:AS87" si="25">($F80+$G80*L$4)*COS(($A80*L$5+$B80*L$6+$C80*L$7+$D80*L$8+$E80*L$9)*$C$5)</f>
        <v>-68329.077645845711</v>
      </c>
      <c r="M80" s="28">
        <f t="shared" si="25"/>
        <v>75768.925547297215</v>
      </c>
      <c r="N80" s="28">
        <f t="shared" si="25"/>
        <v>-52841.929343400319</v>
      </c>
      <c r="O80" s="28">
        <f t="shared" si="25"/>
        <v>-74824.703514494977</v>
      </c>
      <c r="P80" s="28">
        <f t="shared" si="25"/>
        <v>88838.675215387877</v>
      </c>
      <c r="Q80" s="28">
        <f t="shared" si="25"/>
        <v>91232.442040730195</v>
      </c>
      <c r="R80" s="28">
        <f t="shared" si="25"/>
        <v>91775.696497181663</v>
      </c>
      <c r="S80" s="28">
        <f t="shared" si="25"/>
        <v>90059.100736229229</v>
      </c>
      <c r="T80" s="28">
        <f t="shared" si="25"/>
        <v>-17310.917564864481</v>
      </c>
      <c r="U80" s="28">
        <f t="shared" si="25"/>
        <v>48050.871191795246</v>
      </c>
      <c r="V80" s="28">
        <f t="shared" si="25"/>
        <v>19379.836586056987</v>
      </c>
      <c r="W80" s="28">
        <f t="shared" si="25"/>
        <v>36455.98447056453</v>
      </c>
      <c r="X80" s="28">
        <f t="shared" si="25"/>
        <v>-56149.795927191488</v>
      </c>
      <c r="Y80" s="28">
        <f t="shared" si="25"/>
        <v>-56082.605318043126</v>
      </c>
      <c r="Z80" s="28">
        <f t="shared" si="25"/>
        <v>-91758.040062156651</v>
      </c>
      <c r="AA80" s="28">
        <f t="shared" si="25"/>
        <v>-91044.55020596426</v>
      </c>
      <c r="AB80" s="28">
        <f t="shared" si="25"/>
        <v>-87520.009096264359</v>
      </c>
      <c r="AC80" s="28">
        <f t="shared" si="25"/>
        <v>90590.170170481826</v>
      </c>
      <c r="AD80" s="28">
        <f t="shared" si="25"/>
        <v>90254.688044048802</v>
      </c>
      <c r="AE80" s="28">
        <f t="shared" si="25"/>
        <v>7061.0184617454552</v>
      </c>
      <c r="AF80" s="28">
        <f t="shared" si="25"/>
        <v>-81625.50651878702</v>
      </c>
      <c r="AG80" s="28">
        <f t="shared" si="25"/>
        <v>91533.371967161584</v>
      </c>
      <c r="AH80" s="28">
        <f t="shared" si="25"/>
        <v>-52876.739566114287</v>
      </c>
      <c r="AI80" s="28">
        <f t="shared" si="25"/>
        <v>24151.618537169594</v>
      </c>
      <c r="AJ80" s="28">
        <f t="shared" si="25"/>
        <v>-91479.350726539822</v>
      </c>
      <c r="AK80" s="28">
        <f t="shared" si="25"/>
        <v>90949.651746898904</v>
      </c>
      <c r="AL80" s="28">
        <f t="shared" si="25"/>
        <v>-81748.910395661136</v>
      </c>
      <c r="AM80" s="28">
        <f t="shared" si="25"/>
        <v>-14306.504334715886</v>
      </c>
      <c r="AN80" s="28">
        <f t="shared" si="25"/>
        <v>-8568.8990289951125</v>
      </c>
      <c r="AO80" s="28">
        <f t="shared" si="25"/>
        <v>40349.083354233742</v>
      </c>
      <c r="AP80" s="28">
        <f t="shared" si="25"/>
        <v>7993.4346540566276</v>
      </c>
      <c r="AQ80" s="28">
        <f t="shared" si="25"/>
        <v>-25262.866495338814</v>
      </c>
      <c r="AR80" s="28">
        <f t="shared" si="25"/>
        <v>64916.353137238024</v>
      </c>
      <c r="AS80" s="28">
        <f t="shared" si="25"/>
        <v>52234.563526864862</v>
      </c>
      <c r="AT80" s="28">
        <f t="shared" ref="AT80:BM92" si="26">($F80+$G80*AT$4)*COS(($A80*AT$5+$B80*AT$6+$C80*AT$7+$D80*AT$8+$E80*AT$9)*$C$5)</f>
        <v>-55002.824767636295</v>
      </c>
      <c r="AU80" s="28">
        <f t="shared" si="26"/>
        <v>-45995.033800625039</v>
      </c>
      <c r="AV80" s="28">
        <f t="shared" si="26"/>
        <v>-2515.5837477709183</v>
      </c>
      <c r="AW80" s="28">
        <f t="shared" si="26"/>
        <v>-60332.284850273893</v>
      </c>
      <c r="AX80" s="28">
        <f t="shared" si="26"/>
        <v>-60203.32390451133</v>
      </c>
      <c r="AY80" s="28">
        <f t="shared" si="26"/>
        <v>-60138.976846321217</v>
      </c>
      <c r="AZ80" s="28">
        <f t="shared" si="26"/>
        <v>-60074.578418319521</v>
      </c>
      <c r="BA80" s="28">
        <f t="shared" si="26"/>
        <v>-61599.056765205904</v>
      </c>
      <c r="BB80" s="28">
        <f t="shared" si="26"/>
        <v>-61535.848014011288</v>
      </c>
      <c r="BC80" s="28">
        <f t="shared" si="26"/>
        <v>-61472.586699832718</v>
      </c>
      <c r="BD80" s="28">
        <f t="shared" si="26"/>
        <v>-61409.272876705843</v>
      </c>
      <c r="BE80" s="28">
        <f t="shared" si="26"/>
        <v>-61345.906598712012</v>
      </c>
      <c r="BF80" s="28">
        <f t="shared" si="26"/>
        <v>-61282.487919977466</v>
      </c>
      <c r="BG80" s="28">
        <f t="shared" si="26"/>
        <v>-61219.016894672408</v>
      </c>
      <c r="BH80" s="28">
        <f t="shared" si="26"/>
        <v>-61155.493577012428</v>
      </c>
      <c r="BI80" s="28">
        <f t="shared" si="26"/>
        <v>-61091.918021257465</v>
      </c>
      <c r="BJ80" s="28">
        <f t="shared" si="26"/>
        <v>-61028.290281712281</v>
      </c>
      <c r="BK80" s="28">
        <f t="shared" si="26"/>
        <v>-60964.610412726019</v>
      </c>
      <c r="BL80" s="28">
        <f t="shared" si="26"/>
        <v>-60900.878468692536</v>
      </c>
      <c r="BM80" s="28">
        <f t="shared" si="26"/>
        <v>-81743.006677378798</v>
      </c>
    </row>
    <row r="81" spans="1:65" x14ac:dyDescent="0.25">
      <c r="A81" s="8">
        <f>A20</f>
        <v>-2</v>
      </c>
      <c r="B81" s="8">
        <f t="shared" si="24"/>
        <v>0</v>
      </c>
      <c r="C81" s="8">
        <f t="shared" si="24"/>
        <v>0</v>
      </c>
      <c r="D81" s="8">
        <f t="shared" si="24"/>
        <v>2</v>
      </c>
      <c r="E81" s="8">
        <f t="shared" si="24"/>
        <v>2</v>
      </c>
      <c r="F81" s="114">
        <v>5736</v>
      </c>
      <c r="G81">
        <v>-3.1</v>
      </c>
      <c r="H81" s="97"/>
      <c r="K81" s="28">
        <f t="shared" ref="K81:Z138" si="27">($F81+$G81*K$4)*COS(($A81*K$5+$B81*K$6+$C81*K$7+$D81*K$8+$E81*K$9)*$C$5)</f>
        <v>-5379.1948672316985</v>
      </c>
      <c r="L81" s="28">
        <f t="shared" si="27"/>
        <v>5137.3210176243774</v>
      </c>
      <c r="M81" s="28">
        <f t="shared" si="27"/>
        <v>-1615.2746368980938</v>
      </c>
      <c r="N81" s="28">
        <f t="shared" si="27"/>
        <v>-5357.4481806307267</v>
      </c>
      <c r="O81" s="28">
        <f t="shared" si="27"/>
        <v>-5375.4433600470848</v>
      </c>
      <c r="P81" s="28">
        <f t="shared" si="27"/>
        <v>-1820.8663035420386</v>
      </c>
      <c r="Q81" s="28">
        <f t="shared" si="27"/>
        <v>-5708.7529434037679</v>
      </c>
      <c r="R81" s="28">
        <f t="shared" si="27"/>
        <v>-1866.1202506659245</v>
      </c>
      <c r="S81" s="28">
        <f t="shared" si="27"/>
        <v>-5721.443417394099</v>
      </c>
      <c r="T81" s="28">
        <f t="shared" si="27"/>
        <v>-5379.8941207028829</v>
      </c>
      <c r="U81" s="28">
        <f t="shared" si="27"/>
        <v>-5411.5539313378677</v>
      </c>
      <c r="V81" s="28">
        <f t="shared" si="27"/>
        <v>-5427.4941451124005</v>
      </c>
      <c r="W81" s="28">
        <f t="shared" si="27"/>
        <v>4083.0414743679139</v>
      </c>
      <c r="X81" s="28">
        <f t="shared" si="27"/>
        <v>-5670.9688294060688</v>
      </c>
      <c r="Y81" s="28">
        <f t="shared" si="27"/>
        <v>-5625.4719751135963</v>
      </c>
      <c r="Z81" s="28">
        <f t="shared" si="27"/>
        <v>-5428.0235054171699</v>
      </c>
      <c r="AA81" s="28">
        <f t="shared" si="25"/>
        <v>2576.8497588018968</v>
      </c>
      <c r="AB81" s="28">
        <f t="shared" si="25"/>
        <v>166.50946688003106</v>
      </c>
      <c r="AC81" s="28">
        <f t="shared" si="25"/>
        <v>-3489.3835926727752</v>
      </c>
      <c r="AD81" s="28">
        <f t="shared" si="25"/>
        <v>4676.0480380155323</v>
      </c>
      <c r="AE81" s="28">
        <f t="shared" si="25"/>
        <v>4336.0586106455594</v>
      </c>
      <c r="AF81" s="28">
        <f t="shared" si="25"/>
        <v>1941.2767223532121</v>
      </c>
      <c r="AG81" s="28">
        <f t="shared" si="25"/>
        <v>-5367.1140180254606</v>
      </c>
      <c r="AH81" s="28">
        <f t="shared" si="25"/>
        <v>-5391.9066727328491</v>
      </c>
      <c r="AI81" s="28">
        <f t="shared" si="25"/>
        <v>-5540.4305282825389</v>
      </c>
      <c r="AJ81" s="28">
        <f t="shared" si="25"/>
        <v>-1532.4641161605532</v>
      </c>
      <c r="AK81" s="28">
        <f t="shared" si="25"/>
        <v>2820.6446844894135</v>
      </c>
      <c r="AL81" s="28">
        <f t="shared" si="25"/>
        <v>2513.998691966256</v>
      </c>
      <c r="AM81" s="28">
        <f t="shared" si="25"/>
        <v>-5731.4415389391288</v>
      </c>
      <c r="AN81" s="28">
        <f t="shared" si="25"/>
        <v>4153.0715295123737</v>
      </c>
      <c r="AO81" s="28">
        <f t="shared" si="25"/>
        <v>4168.3229368576403</v>
      </c>
      <c r="AP81" s="28">
        <f t="shared" si="25"/>
        <v>5416.8026571662203</v>
      </c>
      <c r="AQ81" s="28">
        <f t="shared" si="25"/>
        <v>1205.1013287270016</v>
      </c>
      <c r="AR81" s="28">
        <f t="shared" si="25"/>
        <v>-5391.826592507</v>
      </c>
      <c r="AS81" s="28">
        <f t="shared" si="25"/>
        <v>5729.7172841629863</v>
      </c>
      <c r="AT81" s="28">
        <f t="shared" si="26"/>
        <v>-3571.0664174005733</v>
      </c>
      <c r="AU81" s="28">
        <f t="shared" si="26"/>
        <v>5007.5239305898649</v>
      </c>
      <c r="AV81" s="28">
        <f t="shared" si="26"/>
        <v>-5432.2237884244678</v>
      </c>
      <c r="AW81" s="28">
        <f t="shared" si="26"/>
        <v>-5730.38062871695</v>
      </c>
      <c r="AX81" s="28">
        <f t="shared" si="26"/>
        <v>-5735.9689336331239</v>
      </c>
      <c r="AY81" s="28">
        <f t="shared" si="26"/>
        <v>-5728.5474453166426</v>
      </c>
      <c r="AZ81" s="28">
        <f t="shared" si="26"/>
        <v>-5714.3454916840992</v>
      </c>
      <c r="BA81" s="28">
        <f t="shared" si="26"/>
        <v>-4264.3942468234263</v>
      </c>
      <c r="BB81" s="28">
        <f t="shared" si="26"/>
        <v>-4393.8919663098095</v>
      </c>
      <c r="BC81" s="28">
        <f t="shared" si="26"/>
        <v>-4518.1889511777717</v>
      </c>
      <c r="BD81" s="28">
        <f t="shared" si="26"/>
        <v>-4637.1380802754957</v>
      </c>
      <c r="BE81" s="28">
        <f t="shared" si="26"/>
        <v>-4750.5985623098804</v>
      </c>
      <c r="BF81" s="28">
        <f t="shared" si="26"/>
        <v>-4858.4361025180806</v>
      </c>
      <c r="BG81" s="28">
        <f t="shared" si="26"/>
        <v>-4960.5230615959435</v>
      </c>
      <c r="BH81" s="28">
        <f t="shared" si="26"/>
        <v>-5056.7386068012747</v>
      </c>
      <c r="BI81" s="28">
        <f t="shared" si="26"/>
        <v>-5146.9688549465691</v>
      </c>
      <c r="BJ81" s="28">
        <f t="shared" si="26"/>
        <v>-5231.1070072239299</v>
      </c>
      <c r="BK81" s="28">
        <f t="shared" si="26"/>
        <v>-5309.0534755957669</v>
      </c>
      <c r="BL81" s="28">
        <f t="shared" si="26"/>
        <v>-5380.7160006695576</v>
      </c>
      <c r="BM81" s="28">
        <f t="shared" si="26"/>
        <v>2487.1475494344345</v>
      </c>
    </row>
    <row r="82" spans="1:65" x14ac:dyDescent="0.25">
      <c r="A82" s="8">
        <f t="shared" ref="A82:E82" si="28">A21</f>
        <v>0</v>
      </c>
      <c r="B82" s="8">
        <f t="shared" si="28"/>
        <v>0</v>
      </c>
      <c r="C82" s="8">
        <f t="shared" si="28"/>
        <v>0</v>
      </c>
      <c r="D82" s="8">
        <f t="shared" si="28"/>
        <v>2</v>
      </c>
      <c r="E82" s="8">
        <f t="shared" si="28"/>
        <v>2</v>
      </c>
      <c r="F82" s="114">
        <v>977</v>
      </c>
      <c r="G82">
        <v>-0.5</v>
      </c>
      <c r="H82" s="97"/>
      <c r="K82" s="28">
        <f t="shared" si="27"/>
        <v>285.00744083234417</v>
      </c>
      <c r="L82" s="28">
        <f t="shared" si="25"/>
        <v>294.81589333963859</v>
      </c>
      <c r="M82" s="28">
        <f t="shared" si="25"/>
        <v>-659.9572970944979</v>
      </c>
      <c r="N82" s="28">
        <f t="shared" si="25"/>
        <v>225.87259450241947</v>
      </c>
      <c r="O82" s="28">
        <f t="shared" si="25"/>
        <v>-942.31906716473918</v>
      </c>
      <c r="P82" s="28">
        <f t="shared" si="25"/>
        <v>-972.45445449583144</v>
      </c>
      <c r="Q82" s="28">
        <f t="shared" si="25"/>
        <v>969.37131749447497</v>
      </c>
      <c r="R82" s="28">
        <f t="shared" si="25"/>
        <v>96.404503875451624</v>
      </c>
      <c r="S82" s="28">
        <f t="shared" si="25"/>
        <v>371.00475024540538</v>
      </c>
      <c r="T82" s="28">
        <f t="shared" si="25"/>
        <v>-948.28312080078217</v>
      </c>
      <c r="U82" s="28">
        <f t="shared" si="25"/>
        <v>-923.34467495404704</v>
      </c>
      <c r="V82" s="28">
        <f t="shared" si="25"/>
        <v>-139.32973484167158</v>
      </c>
      <c r="W82" s="28">
        <f t="shared" si="25"/>
        <v>315.60873086650275</v>
      </c>
      <c r="X82" s="28">
        <f t="shared" si="25"/>
        <v>941.55080587156328</v>
      </c>
      <c r="Y82" s="28">
        <f t="shared" si="25"/>
        <v>976.022244294551</v>
      </c>
      <c r="Z82" s="28">
        <f t="shared" si="25"/>
        <v>974.5776175003873</v>
      </c>
      <c r="AA82" s="28">
        <f t="shared" si="25"/>
        <v>703.95070251841685</v>
      </c>
      <c r="AB82" s="28">
        <f t="shared" si="25"/>
        <v>545.5605276365053</v>
      </c>
      <c r="AC82" s="28">
        <f t="shared" si="25"/>
        <v>-488.0274448402144</v>
      </c>
      <c r="AD82" s="28">
        <f t="shared" si="25"/>
        <v>619.14343065673086</v>
      </c>
      <c r="AE82" s="28">
        <f t="shared" si="25"/>
        <v>-24.206656205302945</v>
      </c>
      <c r="AF82" s="28">
        <f t="shared" si="25"/>
        <v>-879.18537959364448</v>
      </c>
      <c r="AG82" s="28">
        <f t="shared" si="25"/>
        <v>-757.0433241582158</v>
      </c>
      <c r="AH82" s="28">
        <f t="shared" si="25"/>
        <v>436.59952030028819</v>
      </c>
      <c r="AI82" s="28">
        <f t="shared" si="25"/>
        <v>-971.29630918411635</v>
      </c>
      <c r="AJ82" s="28">
        <f t="shared" si="25"/>
        <v>292.18924818185553</v>
      </c>
      <c r="AK82" s="28">
        <f t="shared" si="25"/>
        <v>-960.1406173584943</v>
      </c>
      <c r="AL82" s="28">
        <f t="shared" si="25"/>
        <v>316.71382918318704</v>
      </c>
      <c r="AM82" s="28">
        <f t="shared" si="25"/>
        <v>342.41810785379948</v>
      </c>
      <c r="AN82" s="28">
        <f t="shared" si="25"/>
        <v>211.56543166682346</v>
      </c>
      <c r="AO82" s="28">
        <f t="shared" si="25"/>
        <v>710.37331740815875</v>
      </c>
      <c r="AP82" s="28">
        <f t="shared" si="25"/>
        <v>910.29595516756615</v>
      </c>
      <c r="AQ82" s="28">
        <f t="shared" si="25"/>
        <v>602.23130031853032</v>
      </c>
      <c r="AR82" s="28">
        <f t="shared" si="25"/>
        <v>655.7806865591125</v>
      </c>
      <c r="AS82" s="28">
        <f t="shared" si="25"/>
        <v>968.71360089200834</v>
      </c>
      <c r="AT82" s="28">
        <f t="shared" si="26"/>
        <v>186.37617458723304</v>
      </c>
      <c r="AU82" s="28">
        <f t="shared" si="26"/>
        <v>280.3492582615504</v>
      </c>
      <c r="AV82" s="28">
        <f t="shared" si="26"/>
        <v>597.38317878342684</v>
      </c>
      <c r="AW82" s="28">
        <f t="shared" si="26"/>
        <v>-230.38940771024318</v>
      </c>
      <c r="AX82" s="28">
        <f t="shared" si="26"/>
        <v>618.15990139334235</v>
      </c>
      <c r="AY82" s="28">
        <f t="shared" si="26"/>
        <v>889.86877123584304</v>
      </c>
      <c r="AZ82" s="28">
        <f t="shared" si="26"/>
        <v>976.62339304444663</v>
      </c>
      <c r="BA82" s="28">
        <f t="shared" si="26"/>
        <v>-39.461173739721069</v>
      </c>
      <c r="BB82" s="28">
        <f t="shared" si="26"/>
        <v>-468.77727485958451</v>
      </c>
      <c r="BC82" s="28">
        <f t="shared" si="26"/>
        <v>-800.66063274189401</v>
      </c>
      <c r="BD82" s="28">
        <f t="shared" si="26"/>
        <v>-966.13115288336121</v>
      </c>
      <c r="BE82" s="28">
        <f t="shared" si="26"/>
        <v>-930.79671904586326</v>
      </c>
      <c r="BF82" s="28">
        <f t="shared" si="26"/>
        <v>-702.00140104032016</v>
      </c>
      <c r="BG82" s="28">
        <f t="shared" si="26"/>
        <v>-327.29902977403731</v>
      </c>
      <c r="BH82" s="28">
        <f t="shared" si="26"/>
        <v>115.43060130708059</v>
      </c>
      <c r="BI82" s="28">
        <f t="shared" si="26"/>
        <v>534.16861596505032</v>
      </c>
      <c r="BJ82" s="28">
        <f t="shared" si="26"/>
        <v>841.88266365683921</v>
      </c>
      <c r="BK82" s="28">
        <f t="shared" si="26"/>
        <v>974.61610602167366</v>
      </c>
      <c r="BL82" s="28">
        <f t="shared" si="26"/>
        <v>904.78104533522242</v>
      </c>
      <c r="BM82" s="28">
        <f t="shared" si="26"/>
        <v>251.73533044019135</v>
      </c>
    </row>
    <row r="83" spans="1:65" x14ac:dyDescent="0.25">
      <c r="A83" s="8">
        <f t="shared" ref="A83:E83" si="29">A22</f>
        <v>0</v>
      </c>
      <c r="B83" s="8">
        <f t="shared" si="29"/>
        <v>0</v>
      </c>
      <c r="C83" s="8">
        <f t="shared" si="29"/>
        <v>0</v>
      </c>
      <c r="D83" s="8">
        <f t="shared" si="29"/>
        <v>0</v>
      </c>
      <c r="E83" s="8">
        <f t="shared" si="29"/>
        <v>2</v>
      </c>
      <c r="F83" s="114">
        <v>-895</v>
      </c>
      <c r="G83">
        <v>0.5</v>
      </c>
      <c r="H83" s="97"/>
      <c r="K83" s="28">
        <f t="shared" si="27"/>
        <v>-155.95886375936962</v>
      </c>
      <c r="L83" s="28">
        <f t="shared" si="25"/>
        <v>-91.955399215600551</v>
      </c>
      <c r="M83" s="28">
        <f t="shared" si="25"/>
        <v>-325.3788379556035</v>
      </c>
      <c r="N83" s="28">
        <f t="shared" si="25"/>
        <v>304.80067186107112</v>
      </c>
      <c r="O83" s="28">
        <f t="shared" si="25"/>
        <v>-288.40342091845844</v>
      </c>
      <c r="P83" s="28">
        <f t="shared" si="25"/>
        <v>-773.28762046507813</v>
      </c>
      <c r="Q83" s="28">
        <f t="shared" si="25"/>
        <v>-864.40350521673054</v>
      </c>
      <c r="R83" s="28">
        <f t="shared" si="25"/>
        <v>-885.41470595087048</v>
      </c>
      <c r="S83" s="28">
        <f t="shared" si="25"/>
        <v>-819.42959791132944</v>
      </c>
      <c r="T83" s="28">
        <f t="shared" si="25"/>
        <v>832.11183783156901</v>
      </c>
      <c r="U83" s="28">
        <f t="shared" si="25"/>
        <v>407.50370769601437</v>
      </c>
      <c r="V83" s="28">
        <f t="shared" si="25"/>
        <v>817.37100304798525</v>
      </c>
      <c r="W83" s="28">
        <f t="shared" si="25"/>
        <v>617.43415813280308</v>
      </c>
      <c r="X83" s="28">
        <f t="shared" si="25"/>
        <v>228.5294993752959</v>
      </c>
      <c r="Y83" s="28">
        <f t="shared" si="25"/>
        <v>230.14896113867894</v>
      </c>
      <c r="Z83" s="28">
        <f t="shared" si="25"/>
        <v>-909.99677801968028</v>
      </c>
      <c r="AA83" s="28">
        <f t="shared" si="25"/>
        <v>-881.80615751350865</v>
      </c>
      <c r="AB83" s="28">
        <f t="shared" si="25"/>
        <v>-745.76564465605895</v>
      </c>
      <c r="AC83" s="28">
        <f t="shared" si="25"/>
        <v>-894.6937016042192</v>
      </c>
      <c r="AD83" s="28">
        <f t="shared" si="25"/>
        <v>-826.89411601509823</v>
      </c>
      <c r="AE83" s="28">
        <f t="shared" si="25"/>
        <v>884.499564668934</v>
      </c>
      <c r="AF83" s="28">
        <f t="shared" si="25"/>
        <v>-513.42136639758883</v>
      </c>
      <c r="AG83" s="28">
        <f t="shared" si="25"/>
        <v>-875.55956968206272</v>
      </c>
      <c r="AH83" s="28">
        <f t="shared" si="25"/>
        <v>304.02281543743419</v>
      </c>
      <c r="AI83" s="28">
        <f t="shared" si="25"/>
        <v>771.89363012327192</v>
      </c>
      <c r="AJ83" s="28">
        <f t="shared" si="25"/>
        <v>-874.01129960517926</v>
      </c>
      <c r="AK83" s="28">
        <f t="shared" si="25"/>
        <v>-853.50602600702427</v>
      </c>
      <c r="AL83" s="28">
        <f t="shared" si="25"/>
        <v>-517.6834700238868</v>
      </c>
      <c r="AM83" s="28">
        <f t="shared" si="25"/>
        <v>851.77068875298028</v>
      </c>
      <c r="AN83" s="28">
        <f t="shared" si="25"/>
        <v>879.51525942768478</v>
      </c>
      <c r="AO83" s="28">
        <f t="shared" si="25"/>
        <v>550.9022617052774</v>
      </c>
      <c r="AP83" s="28">
        <f t="shared" si="25"/>
        <v>881.53254928477929</v>
      </c>
      <c r="AQ83" s="28">
        <f t="shared" si="25"/>
        <v>760.12823748021219</v>
      </c>
      <c r="AR83" s="28">
        <f t="shared" si="25"/>
        <v>3.9531323486118759</v>
      </c>
      <c r="AS83" s="28">
        <f t="shared" si="25"/>
        <v>318.29636713010927</v>
      </c>
      <c r="AT83" s="28">
        <f t="shared" si="26"/>
        <v>255.78915298669489</v>
      </c>
      <c r="AU83" s="28">
        <f t="shared" si="26"/>
        <v>447.83924667387629</v>
      </c>
      <c r="AV83" s="28">
        <f t="shared" si="26"/>
        <v>903.63703187081501</v>
      </c>
      <c r="AW83" s="28">
        <f t="shared" si="26"/>
        <v>125.59041401248733</v>
      </c>
      <c r="AX83" s="28">
        <f t="shared" si="26"/>
        <v>128.87694769969679</v>
      </c>
      <c r="AY83" s="28">
        <f t="shared" si="26"/>
        <v>130.51418448357458</v>
      </c>
      <c r="AZ83" s="28">
        <f t="shared" si="26"/>
        <v>132.15097528728225</v>
      </c>
      <c r="BA83" s="28">
        <f t="shared" si="26"/>
        <v>92.933248599631426</v>
      </c>
      <c r="BB83" s="28">
        <f t="shared" si="26"/>
        <v>94.578844753747745</v>
      </c>
      <c r="BC83" s="28">
        <f t="shared" si="26"/>
        <v>96.224117708305229</v>
      </c>
      <c r="BD83" s="28">
        <f t="shared" si="26"/>
        <v>97.869061841897917</v>
      </c>
      <c r="BE83" s="28">
        <f t="shared" si="26"/>
        <v>99.513671534221388</v>
      </c>
      <c r="BF83" s="28">
        <f t="shared" si="26"/>
        <v>101.15794116611093</v>
      </c>
      <c r="BG83" s="28">
        <f t="shared" si="26"/>
        <v>102.80186511958601</v>
      </c>
      <c r="BH83" s="28">
        <f t="shared" si="26"/>
        <v>104.44543777782842</v>
      </c>
      <c r="BI83" s="28">
        <f t="shared" si="26"/>
        <v>106.0886535252298</v>
      </c>
      <c r="BJ83" s="28">
        <f t="shared" si="26"/>
        <v>107.73150674739522</v>
      </c>
      <c r="BK83" s="28">
        <f t="shared" si="26"/>
        <v>109.37399183117481</v>
      </c>
      <c r="BL83" s="28">
        <f t="shared" si="26"/>
        <v>111.01610316467038</v>
      </c>
      <c r="BM83" s="28">
        <f t="shared" si="26"/>
        <v>-517.4794217029264</v>
      </c>
    </row>
    <row r="84" spans="1:65" x14ac:dyDescent="0.25">
      <c r="A84" s="8">
        <f t="shared" ref="A84:E84" si="30">A23</f>
        <v>0</v>
      </c>
      <c r="B84" s="8">
        <f t="shared" si="30"/>
        <v>1</v>
      </c>
      <c r="C84" s="8">
        <f t="shared" si="30"/>
        <v>0</v>
      </c>
      <c r="D84" s="8">
        <f t="shared" si="30"/>
        <v>0</v>
      </c>
      <c r="E84" s="8">
        <f t="shared" si="30"/>
        <v>0</v>
      </c>
      <c r="F84" s="114">
        <v>54</v>
      </c>
      <c r="G84">
        <v>-0.1</v>
      </c>
      <c r="H84" s="97"/>
      <c r="K84" s="28">
        <f t="shared" si="27"/>
        <v>54.001311570346076</v>
      </c>
      <c r="L84" s="28">
        <f t="shared" si="25"/>
        <v>0.94925928675917703</v>
      </c>
      <c r="M84" s="28">
        <f t="shared" si="25"/>
        <v>33.882412568389988</v>
      </c>
      <c r="N84" s="28">
        <f t="shared" si="25"/>
        <v>53.949737229196359</v>
      </c>
      <c r="O84" s="28">
        <f t="shared" si="25"/>
        <v>53.940644403808918</v>
      </c>
      <c r="P84" s="28">
        <f t="shared" si="25"/>
        <v>49.707966333652358</v>
      </c>
      <c r="Q84" s="28">
        <f t="shared" si="25"/>
        <v>-52.039050931169498</v>
      </c>
      <c r="R84" s="28">
        <f t="shared" si="25"/>
        <v>49.800924329327678</v>
      </c>
      <c r="S84" s="28">
        <f t="shared" si="25"/>
        <v>-52.21810356560897</v>
      </c>
      <c r="T84" s="28">
        <f t="shared" si="25"/>
        <v>54.091257742529713</v>
      </c>
      <c r="U84" s="28">
        <f t="shared" si="25"/>
        <v>54.281146362736443</v>
      </c>
      <c r="V84" s="28">
        <f t="shared" si="25"/>
        <v>54.295658253315523</v>
      </c>
      <c r="W84" s="28">
        <f t="shared" si="25"/>
        <v>-27.150961881565902</v>
      </c>
      <c r="X84" s="28">
        <f t="shared" si="25"/>
        <v>48.86228218877838</v>
      </c>
      <c r="Y84" s="28">
        <f t="shared" si="25"/>
        <v>48.380177335739276</v>
      </c>
      <c r="Z84" s="28">
        <f t="shared" si="25"/>
        <v>-37.397313216817452</v>
      </c>
      <c r="AA84" s="28">
        <f t="shared" si="25"/>
        <v>-6.3869949703131654</v>
      </c>
      <c r="AB84" s="28">
        <f t="shared" si="25"/>
        <v>-5.8166036941209445</v>
      </c>
      <c r="AC84" s="28">
        <f t="shared" si="25"/>
        <v>16.359850121257907</v>
      </c>
      <c r="AD84" s="28">
        <f t="shared" si="25"/>
        <v>-4.6879868091137702</v>
      </c>
      <c r="AE84" s="28">
        <f t="shared" si="25"/>
        <v>-7.1822190534948103</v>
      </c>
      <c r="AF84" s="28">
        <f t="shared" si="25"/>
        <v>39.928719304674388</v>
      </c>
      <c r="AG84" s="28">
        <f t="shared" si="25"/>
        <v>53.861978710482504</v>
      </c>
      <c r="AH84" s="28">
        <f t="shared" si="25"/>
        <v>53.927708667007984</v>
      </c>
      <c r="AI84" s="28">
        <f t="shared" si="25"/>
        <v>-53.869339691127692</v>
      </c>
      <c r="AJ84" s="28">
        <f t="shared" si="25"/>
        <v>34.84813485548969</v>
      </c>
      <c r="AK84" s="28">
        <f t="shared" si="25"/>
        <v>-16.274090097653282</v>
      </c>
      <c r="AL84" s="28">
        <f t="shared" si="25"/>
        <v>37.898518924026185</v>
      </c>
      <c r="AM84" s="28">
        <f t="shared" si="25"/>
        <v>52.405844944592658</v>
      </c>
      <c r="AN84" s="28">
        <f t="shared" si="25"/>
        <v>8.4416755149425899</v>
      </c>
      <c r="AO84" s="28">
        <f t="shared" si="25"/>
        <v>30.577576469078327</v>
      </c>
      <c r="AP84" s="28">
        <f t="shared" si="25"/>
        <v>3.0143070080214764</v>
      </c>
      <c r="AQ84" s="28">
        <f t="shared" si="25"/>
        <v>-23.770339918234608</v>
      </c>
      <c r="AR84" s="28">
        <f t="shared" si="25"/>
        <v>54.181517197285963</v>
      </c>
      <c r="AS84" s="28">
        <f t="shared" si="25"/>
        <v>-13.203216685948913</v>
      </c>
      <c r="AT84" s="28">
        <f t="shared" si="26"/>
        <v>-44.467881378967292</v>
      </c>
      <c r="AU84" s="28">
        <f t="shared" si="26"/>
        <v>-1.5572654141232825</v>
      </c>
      <c r="AV84" s="28">
        <f t="shared" si="26"/>
        <v>47.744714112080842</v>
      </c>
      <c r="AW84" s="28">
        <f t="shared" si="26"/>
        <v>-52.503186611053351</v>
      </c>
      <c r="AX84" s="28">
        <f t="shared" si="26"/>
        <v>-52.913136072931451</v>
      </c>
      <c r="AY84" s="28">
        <f t="shared" si="26"/>
        <v>-53.093933283411829</v>
      </c>
      <c r="AZ84" s="28">
        <f t="shared" si="26"/>
        <v>-53.259019956087819</v>
      </c>
      <c r="BA84" s="28">
        <f t="shared" si="26"/>
        <v>-45.172369792797241</v>
      </c>
      <c r="BB84" s="28">
        <f t="shared" si="26"/>
        <v>-45.675812118850899</v>
      </c>
      <c r="BC84" s="28">
        <f t="shared" si="26"/>
        <v>-46.165738899902458</v>
      </c>
      <c r="BD84" s="28">
        <f t="shared" si="26"/>
        <v>-46.642005167754021</v>
      </c>
      <c r="BE84" s="28">
        <f t="shared" si="26"/>
        <v>-47.104469996384239</v>
      </c>
      <c r="BF84" s="28">
        <f t="shared" si="26"/>
        <v>-47.552996543630556</v>
      </c>
      <c r="BG84" s="28">
        <f t="shared" si="26"/>
        <v>-47.987452091696433</v>
      </c>
      <c r="BH84" s="28">
        <f t="shared" si="26"/>
        <v>-48.407708086405904</v>
      </c>
      <c r="BI84" s="28">
        <f t="shared" si="26"/>
        <v>-48.813640175255536</v>
      </c>
      <c r="BJ84" s="28">
        <f t="shared" si="26"/>
        <v>-49.20512824420279</v>
      </c>
      <c r="BK84" s="28">
        <f t="shared" si="26"/>
        <v>-49.582056453211401</v>
      </c>
      <c r="BL84" s="28">
        <f t="shared" si="26"/>
        <v>-49.944313270524219</v>
      </c>
      <c r="BM84" s="28">
        <f t="shared" si="26"/>
        <v>37.998496267493998</v>
      </c>
    </row>
    <row r="85" spans="1:65" x14ac:dyDescent="0.25">
      <c r="A85" s="8">
        <f t="shared" ref="A85:E85" si="31">A24</f>
        <v>0</v>
      </c>
      <c r="B85" s="8">
        <f t="shared" si="31"/>
        <v>0</v>
      </c>
      <c r="C85" s="8">
        <f t="shared" si="31"/>
        <v>1</v>
      </c>
      <c r="D85" s="8">
        <f t="shared" si="31"/>
        <v>0</v>
      </c>
      <c r="E85" s="8">
        <f t="shared" si="31"/>
        <v>0</v>
      </c>
      <c r="F85" s="114">
        <v>-7</v>
      </c>
      <c r="G85" s="8">
        <v>0</v>
      </c>
      <c r="H85" s="97"/>
      <c r="K85" s="28">
        <f t="shared" si="27"/>
        <v>3.5638552676452764</v>
      </c>
      <c r="L85" s="28">
        <f t="shared" si="25"/>
        <v>6.5454483596156221</v>
      </c>
      <c r="M85" s="28">
        <f t="shared" si="25"/>
        <v>-4.6393583939099861</v>
      </c>
      <c r="N85" s="28">
        <f t="shared" si="25"/>
        <v>4.946548300102414</v>
      </c>
      <c r="O85" s="28">
        <f t="shared" si="25"/>
        <v>-5.3851679329933013</v>
      </c>
      <c r="P85" s="28">
        <f t="shared" si="25"/>
        <v>-6.978745370528455</v>
      </c>
      <c r="Q85" s="28">
        <f t="shared" si="25"/>
        <v>-2.352716857671846</v>
      </c>
      <c r="R85" s="28">
        <f t="shared" si="25"/>
        <v>-0.70054621500941616</v>
      </c>
      <c r="S85" s="28">
        <f t="shared" si="25"/>
        <v>6.9343666376957751</v>
      </c>
      <c r="T85" s="28">
        <f t="shared" si="25"/>
        <v>-3.7751935571652848</v>
      </c>
      <c r="U85" s="28">
        <f t="shared" si="25"/>
        <v>0.28017582625098375</v>
      </c>
      <c r="V85" s="28">
        <f t="shared" si="25"/>
        <v>6.9989002945150469</v>
      </c>
      <c r="W85" s="28">
        <f t="shared" si="25"/>
        <v>1.6635505635073484</v>
      </c>
      <c r="X85" s="28">
        <f t="shared" si="25"/>
        <v>5.6971781159167039</v>
      </c>
      <c r="Y85" s="28">
        <f t="shared" si="25"/>
        <v>4.6302863954361291</v>
      </c>
      <c r="Z85" s="28">
        <f t="shared" si="25"/>
        <v>2.1252510545789649</v>
      </c>
      <c r="AA85" s="28">
        <f t="shared" si="25"/>
        <v>6.0885506701579146</v>
      </c>
      <c r="AB85" s="28">
        <f t="shared" si="25"/>
        <v>3.6530091326464658</v>
      </c>
      <c r="AC85" s="28">
        <f t="shared" si="25"/>
        <v>-4.5585571305670252</v>
      </c>
      <c r="AD85" s="28">
        <f t="shared" si="25"/>
        <v>4.5666879961998124</v>
      </c>
      <c r="AE85" s="28">
        <f t="shared" si="25"/>
        <v>-6.9717371269293693</v>
      </c>
      <c r="AF85" s="28">
        <f t="shared" si="25"/>
        <v>-4.4605685179120966</v>
      </c>
      <c r="AG85" s="28">
        <f t="shared" si="25"/>
        <v>5.6678673930452224</v>
      </c>
      <c r="AH85" s="28">
        <f t="shared" si="25"/>
        <v>4.3509525287889739</v>
      </c>
      <c r="AI85" s="28">
        <f t="shared" si="25"/>
        <v>-3.9965491356981557</v>
      </c>
      <c r="AJ85" s="28">
        <f t="shared" si="25"/>
        <v>0.34381599454920542</v>
      </c>
      <c r="AK85" s="28">
        <f t="shared" si="25"/>
        <v>4.2947620798390744</v>
      </c>
      <c r="AL85" s="28">
        <f t="shared" si="25"/>
        <v>0.19358455870053096</v>
      </c>
      <c r="AM85" s="28">
        <f t="shared" si="25"/>
        <v>-3.7581459364160619</v>
      </c>
      <c r="AN85" s="28">
        <f t="shared" si="25"/>
        <v>2.4961250665872505</v>
      </c>
      <c r="AO85" s="28">
        <f t="shared" si="25"/>
        <v>-1.854968125707064</v>
      </c>
      <c r="AP85" s="28">
        <f t="shared" si="25"/>
        <v>5.2479081020752076</v>
      </c>
      <c r="AQ85" s="28">
        <f t="shared" si="25"/>
        <v>-6.6614500102871643</v>
      </c>
      <c r="AR85" s="28">
        <f t="shared" si="25"/>
        <v>-5.8113128781043129</v>
      </c>
      <c r="AS85" s="28">
        <f t="shared" si="25"/>
        <v>3.297564609510506</v>
      </c>
      <c r="AT85" s="28">
        <f t="shared" si="26"/>
        <v>-4.1889992234812423</v>
      </c>
      <c r="AU85" s="28">
        <f t="shared" si="26"/>
        <v>-3.7785775287284</v>
      </c>
      <c r="AV85" s="28">
        <f t="shared" si="26"/>
        <v>-4.292463854520439</v>
      </c>
      <c r="AW85" s="28">
        <f t="shared" si="26"/>
        <v>-4.6855065753778549</v>
      </c>
      <c r="AX85" s="28">
        <f t="shared" si="26"/>
        <v>-6.5009064495625886</v>
      </c>
      <c r="AY85" s="28">
        <f t="shared" si="26"/>
        <v>-6.9194239823309536</v>
      </c>
      <c r="AZ85" s="28">
        <f t="shared" si="26"/>
        <v>-6.979712798343864</v>
      </c>
      <c r="BA85" s="28">
        <f t="shared" si="26"/>
        <v>-4.2895257295519276</v>
      </c>
      <c r="BB85" s="28">
        <f t="shared" si="26"/>
        <v>-2.9280078783894834</v>
      </c>
      <c r="BC85" s="28">
        <f t="shared" si="26"/>
        <v>-1.4149027697387542</v>
      </c>
      <c r="BD85" s="28">
        <f t="shared" si="26"/>
        <v>0.17145392818179861</v>
      </c>
      <c r="BE85" s="28">
        <f t="shared" si="26"/>
        <v>1.7489342050549219</v>
      </c>
      <c r="BF85" s="28">
        <f t="shared" si="26"/>
        <v>3.2358695958937642</v>
      </c>
      <c r="BG85" s="28">
        <f t="shared" si="26"/>
        <v>4.5552792770975685</v>
      </c>
      <c r="BH85" s="28">
        <f t="shared" si="26"/>
        <v>5.6388554764960794</v>
      </c>
      <c r="BI85" s="28">
        <f t="shared" si="26"/>
        <v>6.4304998667751345</v>
      </c>
      <c r="BJ85" s="28">
        <f t="shared" si="26"/>
        <v>6.8892278580604565</v>
      </c>
      <c r="BK85" s="28">
        <f t="shared" si="26"/>
        <v>6.9912904301918246</v>
      </c>
      <c r="BL85" s="28">
        <f t="shared" si="26"/>
        <v>6.7314036542841471</v>
      </c>
      <c r="BM85" s="28">
        <f t="shared" si="26"/>
        <v>-4.7666330215015193E-2</v>
      </c>
    </row>
    <row r="86" spans="1:65" x14ac:dyDescent="0.25">
      <c r="A86" s="8">
        <f t="shared" ref="A86:E86" si="32">A25</f>
        <v>-2</v>
      </c>
      <c r="B86" s="8">
        <f t="shared" si="32"/>
        <v>1</v>
      </c>
      <c r="C86" s="8">
        <f t="shared" si="32"/>
        <v>0</v>
      </c>
      <c r="D86" s="8">
        <f t="shared" si="32"/>
        <v>2</v>
      </c>
      <c r="E86" s="8">
        <f t="shared" si="32"/>
        <v>2</v>
      </c>
      <c r="F86" s="114">
        <v>224</v>
      </c>
      <c r="G86">
        <v>-0.6</v>
      </c>
      <c r="H86" s="97"/>
      <c r="K86" s="28">
        <f t="shared" si="27"/>
        <v>-212.96659412223323</v>
      </c>
      <c r="L86" s="28">
        <f t="shared" si="25"/>
        <v>103.3528535056121</v>
      </c>
      <c r="M86" s="28">
        <f t="shared" si="25"/>
        <v>138.53594826319903</v>
      </c>
      <c r="N86" s="28">
        <f t="shared" si="25"/>
        <v>-212.47424088301602</v>
      </c>
      <c r="O86" s="28">
        <f t="shared" si="25"/>
        <v>-213.38436738776056</v>
      </c>
      <c r="P86" s="28">
        <f t="shared" si="25"/>
        <v>17.671462596621538</v>
      </c>
      <c r="Q86" s="28">
        <f t="shared" si="25"/>
        <v>208.96386885928587</v>
      </c>
      <c r="R86" s="28">
        <f t="shared" si="25"/>
        <v>14.810672809107977</v>
      </c>
      <c r="S86" s="28">
        <f t="shared" si="25"/>
        <v>211.93942825220378</v>
      </c>
      <c r="T86" s="28">
        <f t="shared" si="25"/>
        <v>-211.91431046163081</v>
      </c>
      <c r="U86" s="28">
        <f t="shared" si="25"/>
        <v>-207.62285196961824</v>
      </c>
      <c r="V86" s="28">
        <f t="shared" si="25"/>
        <v>-208.75577431975699</v>
      </c>
      <c r="W86" s="28">
        <f t="shared" si="25"/>
        <v>-222.53554746109177</v>
      </c>
      <c r="X86" s="28">
        <f t="shared" si="25"/>
        <v>-176.87310271443832</v>
      </c>
      <c r="Y86" s="28">
        <f t="shared" si="25"/>
        <v>-168.52095601002014</v>
      </c>
      <c r="Z86" s="28">
        <f t="shared" si="25"/>
        <v>81.288600566997928</v>
      </c>
      <c r="AA86" s="28">
        <f t="shared" si="25"/>
        <v>203.71306762977358</v>
      </c>
      <c r="AB86" s="28">
        <f t="shared" si="25"/>
        <v>-241.34591660446083</v>
      </c>
      <c r="AC86" s="28">
        <f t="shared" si="25"/>
        <v>-247.83449781178149</v>
      </c>
      <c r="AD86" s="28">
        <f t="shared" si="25"/>
        <v>-145.15852850897403</v>
      </c>
      <c r="AE86" s="28">
        <f t="shared" si="25"/>
        <v>-167.89793931660199</v>
      </c>
      <c r="AF86" s="28">
        <f t="shared" si="25"/>
        <v>198.12816510178752</v>
      </c>
      <c r="AG86" s="28">
        <f t="shared" si="25"/>
        <v>-213.68268910255486</v>
      </c>
      <c r="AH86" s="28">
        <f t="shared" si="25"/>
        <v>-214.2335081410726</v>
      </c>
      <c r="AI86" s="28">
        <f t="shared" si="25"/>
        <v>220.56756303933076</v>
      </c>
      <c r="AJ86" s="28">
        <f t="shared" si="25"/>
        <v>126.41174831348378</v>
      </c>
      <c r="AK86" s="28">
        <f t="shared" si="25"/>
        <v>-219.24084667888161</v>
      </c>
      <c r="AL86" s="28">
        <f t="shared" si="25"/>
        <v>212.48168750248496</v>
      </c>
      <c r="AM86" s="28">
        <f t="shared" si="25"/>
        <v>-215.00948048476741</v>
      </c>
      <c r="AN86" s="28">
        <f t="shared" si="25"/>
        <v>177.99798279595856</v>
      </c>
      <c r="AO86" s="28">
        <f t="shared" si="25"/>
        <v>219.05532143544042</v>
      </c>
      <c r="AP86" s="28">
        <f t="shared" si="25"/>
        <v>-61.799436702289952</v>
      </c>
      <c r="AQ86" s="28">
        <f t="shared" si="25"/>
        <v>-217.39908048838333</v>
      </c>
      <c r="AR86" s="28">
        <f t="shared" si="25"/>
        <v>-211.05047168307209</v>
      </c>
      <c r="AS86" s="28">
        <f t="shared" si="25"/>
        <v>-65.105940209719037</v>
      </c>
      <c r="AT86" s="28">
        <f t="shared" si="26"/>
        <v>6.4256023101311328</v>
      </c>
      <c r="AU86" s="28">
        <f t="shared" si="26"/>
        <v>-114.84228156283162</v>
      </c>
      <c r="AV86" s="28">
        <f t="shared" si="26"/>
        <v>-145.40892339635442</v>
      </c>
      <c r="AW86" s="28">
        <f t="shared" si="26"/>
        <v>215.02194995177919</v>
      </c>
      <c r="AX86" s="28">
        <f t="shared" si="26"/>
        <v>220.44231187746814</v>
      </c>
      <c r="AY86" s="28">
        <f t="shared" si="26"/>
        <v>222.26447277768477</v>
      </c>
      <c r="AZ86" s="28">
        <f t="shared" si="26"/>
        <v>223.49479906492684</v>
      </c>
      <c r="BA86" s="28">
        <f t="shared" si="26"/>
        <v>57.000802054156864</v>
      </c>
      <c r="BB86" s="28">
        <f t="shared" si="26"/>
        <v>68.111522672056282</v>
      </c>
      <c r="BC86" s="28">
        <f t="shared" si="26"/>
        <v>79.040877820941461</v>
      </c>
      <c r="BD86" s="28">
        <f t="shared" si="26"/>
        <v>89.759765405929244</v>
      </c>
      <c r="BE86" s="28">
        <f t="shared" si="26"/>
        <v>100.23964375806307</v>
      </c>
      <c r="BF86" s="28">
        <f t="shared" si="26"/>
        <v>110.45260763411871</v>
      </c>
      <c r="BG86" s="28">
        <f t="shared" si="26"/>
        <v>120.37146252085687</v>
      </c>
      <c r="BH86" s="28">
        <f t="shared" si="26"/>
        <v>129.9697970480064</v>
      </c>
      <c r="BI86" s="28">
        <f t="shared" si="26"/>
        <v>139.22205331266679</v>
      </c>
      <c r="BJ86" s="28">
        <f t="shared" si="26"/>
        <v>148.10359493658817</v>
      </c>
      <c r="BK86" s="28">
        <f t="shared" si="26"/>
        <v>156.59077266435324</v>
      </c>
      <c r="BL86" s="28">
        <f t="shared" si="26"/>
        <v>164.66098733557516</v>
      </c>
      <c r="BM86" s="28">
        <f t="shared" si="26"/>
        <v>211.91873735156162</v>
      </c>
    </row>
    <row r="87" spans="1:65" x14ac:dyDescent="0.25">
      <c r="A87" s="8">
        <f t="shared" ref="A87:E87" si="33">A26</f>
        <v>0</v>
      </c>
      <c r="B87" s="8">
        <f t="shared" si="33"/>
        <v>0</v>
      </c>
      <c r="C87" s="8">
        <f t="shared" si="33"/>
        <v>0</v>
      </c>
      <c r="D87" s="8">
        <f t="shared" si="33"/>
        <v>2</v>
      </c>
      <c r="E87" s="8">
        <f t="shared" si="33"/>
        <v>1</v>
      </c>
      <c r="F87" s="114">
        <v>200</v>
      </c>
      <c r="G87" s="8">
        <v>0</v>
      </c>
      <c r="H87" s="97"/>
      <c r="K87" s="28">
        <f t="shared" si="27"/>
        <v>78.229841490439981</v>
      </c>
      <c r="L87" s="28">
        <f t="shared" si="25"/>
        <v>82.916129087722965</v>
      </c>
      <c r="M87" s="28">
        <f t="shared" si="25"/>
        <v>-194.46903058151946</v>
      </c>
      <c r="N87" s="28">
        <f t="shared" si="25"/>
        <v>132.75480359251824</v>
      </c>
      <c r="O87" s="28">
        <f t="shared" si="25"/>
        <v>187.59241852901741</v>
      </c>
      <c r="P87" s="28">
        <f t="shared" si="25"/>
        <v>-197.2278819002255</v>
      </c>
      <c r="Q87" s="28">
        <f t="shared" si="25"/>
        <v>199.99676350206917</v>
      </c>
      <c r="R87" s="28">
        <f t="shared" si="25"/>
        <v>5.071564291830204</v>
      </c>
      <c r="S87" s="28">
        <f t="shared" si="25"/>
        <v>112.35128516998213</v>
      </c>
      <c r="T87" s="28">
        <f t="shared" si="25"/>
        <v>84.167271794299722</v>
      </c>
      <c r="U87" s="28">
        <f t="shared" si="25"/>
        <v>-41.847907116965075</v>
      </c>
      <c r="V87" s="28">
        <f t="shared" si="25"/>
        <v>-199.51771320734326</v>
      </c>
      <c r="W87" s="28">
        <f t="shared" si="25"/>
        <v>-148.40246597308737</v>
      </c>
      <c r="X87" s="28">
        <f t="shared" si="25"/>
        <v>-164.34733137507828</v>
      </c>
      <c r="Y87" s="28">
        <f t="shared" si="25"/>
        <v>-96.513628887940314</v>
      </c>
      <c r="Z87" s="28">
        <f t="shared" si="25"/>
        <v>-196.47042222291074</v>
      </c>
      <c r="AA87" s="28">
        <f t="shared" si="25"/>
        <v>-158.36062131039964</v>
      </c>
      <c r="AB87" s="28">
        <f t="shared" si="25"/>
        <v>-54.733640170353027</v>
      </c>
      <c r="AC87" s="28">
        <f t="shared" si="25"/>
        <v>-72.051002686771838</v>
      </c>
      <c r="AD87" s="28">
        <f t="shared" si="25"/>
        <v>94.106588308433032</v>
      </c>
      <c r="AE87" s="28">
        <f t="shared" si="25"/>
        <v>198.968966598516</v>
      </c>
      <c r="AF87" s="28">
        <f t="shared" si="25"/>
        <v>199.91920805659532</v>
      </c>
      <c r="AG87" s="28">
        <f t="shared" si="25"/>
        <v>-141.0755721659246</v>
      </c>
      <c r="AH87" s="28">
        <f t="shared" si="25"/>
        <v>95.08021331108948</v>
      </c>
      <c r="AI87" s="28">
        <f t="shared" si="25"/>
        <v>-73.403523262451699</v>
      </c>
      <c r="AJ87" s="28">
        <f t="shared" si="25"/>
        <v>-38.737039475599381</v>
      </c>
      <c r="AK87" s="28">
        <f t="shared" si="25"/>
        <v>-188.59674944502422</v>
      </c>
      <c r="AL87" s="28">
        <f t="shared" si="25"/>
        <v>29.285533888648512</v>
      </c>
      <c r="AM87" s="28">
        <f t="shared" si="25"/>
        <v>-195.93459053247301</v>
      </c>
      <c r="AN87" s="28">
        <f t="shared" si="25"/>
        <v>-198.43912745536579</v>
      </c>
      <c r="AO87" s="28">
        <f t="shared" si="25"/>
        <v>187.16885606475358</v>
      </c>
      <c r="AP87" s="28">
        <f t="shared" si="25"/>
        <v>88.562660639582731</v>
      </c>
      <c r="AQ87" s="28">
        <f t="shared" si="25"/>
        <v>117.59533489948649</v>
      </c>
      <c r="AR87" s="28">
        <f t="shared" ref="L87:AS95" si="34">($F87+$G87*AR$4)*COS(($A87*AR$5+$B87*AR$6+$C87*AR$7+$D87*AR$8+$E87*AR$9)*$C$5)</f>
        <v>199.76788902392178</v>
      </c>
      <c r="AS87" s="28">
        <f t="shared" si="34"/>
        <v>91.096388176319294</v>
      </c>
      <c r="AT87" s="28">
        <f t="shared" si="26"/>
        <v>-179.99910965409939</v>
      </c>
      <c r="AU87" s="28">
        <f t="shared" si="26"/>
        <v>137.25802132907779</v>
      </c>
      <c r="AV87" s="28">
        <f t="shared" si="26"/>
        <v>155.83121635133216</v>
      </c>
      <c r="AW87" s="28">
        <f t="shared" si="26"/>
        <v>-115.84363734018461</v>
      </c>
      <c r="AX87" s="28">
        <f t="shared" si="26"/>
        <v>-199.92008538355779</v>
      </c>
      <c r="AY87" s="28">
        <f t="shared" si="26"/>
        <v>-181.57600532035246</v>
      </c>
      <c r="AZ87" s="28">
        <f t="shared" si="26"/>
        <v>-125.34324404392893</v>
      </c>
      <c r="BA87" s="28">
        <f t="shared" si="26"/>
        <v>153.86607712065356</v>
      </c>
      <c r="BB87" s="28">
        <f t="shared" si="26"/>
        <v>194.63540749794089</v>
      </c>
      <c r="BC87" s="28">
        <f t="shared" si="26"/>
        <v>194.79100758300393</v>
      </c>
      <c r="BD87" s="28">
        <f t="shared" si="26"/>
        <v>154.30040897754739</v>
      </c>
      <c r="BE87" s="28">
        <f t="shared" si="26"/>
        <v>81.612610105780959</v>
      </c>
      <c r="BF87" s="28">
        <f t="shared" si="26"/>
        <v>-8.104939816457188</v>
      </c>
      <c r="BG87" s="28">
        <f t="shared" si="26"/>
        <v>-96.131266934112986</v>
      </c>
      <c r="BH87" s="28">
        <f t="shared" si="26"/>
        <v>-164.09829755431122</v>
      </c>
      <c r="BI87" s="28">
        <f t="shared" si="26"/>
        <v>-197.82364479353387</v>
      </c>
      <c r="BJ87" s="28">
        <f t="shared" si="26"/>
        <v>-190.26998602698328</v>
      </c>
      <c r="BK87" s="28">
        <f t="shared" si="26"/>
        <v>-143.0135106222655</v>
      </c>
      <c r="BL87" s="28">
        <f t="shared" si="26"/>
        <v>-65.915023308311021</v>
      </c>
      <c r="BM87" s="28">
        <f t="shared" si="26"/>
        <v>42.985879823230569</v>
      </c>
    </row>
    <row r="88" spans="1:65" x14ac:dyDescent="0.25">
      <c r="A88" s="8">
        <f t="shared" ref="A88:E88" si="35">A27</f>
        <v>0</v>
      </c>
      <c r="B88" s="8">
        <f t="shared" si="35"/>
        <v>0</v>
      </c>
      <c r="C88" s="8">
        <f t="shared" si="35"/>
        <v>1</v>
      </c>
      <c r="D88" s="8">
        <f t="shared" si="35"/>
        <v>2</v>
      </c>
      <c r="E88" s="8">
        <f t="shared" si="35"/>
        <v>2</v>
      </c>
      <c r="F88" s="114">
        <v>129</v>
      </c>
      <c r="G88">
        <v>-0.1</v>
      </c>
      <c r="H88" s="97"/>
      <c r="K88" s="28">
        <f t="shared" si="27"/>
        <v>87.072558877241605</v>
      </c>
      <c r="L88" s="28">
        <f t="shared" si="34"/>
        <v>7.2085123881320161</v>
      </c>
      <c r="M88" s="28">
        <f t="shared" si="34"/>
        <v>14.653200143675779</v>
      </c>
      <c r="N88" s="28">
        <f t="shared" si="34"/>
        <v>-109.87768193752682</v>
      </c>
      <c r="O88" s="28">
        <f t="shared" si="34"/>
        <v>-117.48366568316035</v>
      </c>
      <c r="P88" s="28">
        <f t="shared" si="34"/>
        <v>-128.98906638453545</v>
      </c>
      <c r="Q88" s="28">
        <f t="shared" si="34"/>
        <v>27.804052075124979</v>
      </c>
      <c r="R88" s="28">
        <f t="shared" si="34"/>
        <v>-126.46394473595139</v>
      </c>
      <c r="S88" s="28">
        <f t="shared" si="34"/>
        <v>-32.223252280321105</v>
      </c>
      <c r="T88" s="28">
        <f t="shared" si="34"/>
        <v>-93.925605335077734</v>
      </c>
      <c r="U88" s="28">
        <f t="shared" si="34"/>
        <v>47.858366329462299</v>
      </c>
      <c r="V88" s="28">
        <f t="shared" si="34"/>
        <v>20.683316834427462</v>
      </c>
      <c r="W88" s="28">
        <f t="shared" si="34"/>
        <v>-129.67069325358102</v>
      </c>
      <c r="X88" s="28">
        <f t="shared" si="34"/>
        <v>-124.73570278363405</v>
      </c>
      <c r="Y88" s="28">
        <f t="shared" si="34"/>
        <v>-70.695832719247846</v>
      </c>
      <c r="Z88" s="28">
        <f t="shared" si="34"/>
        <v>-15.906419485112414</v>
      </c>
      <c r="AA88" s="28">
        <f t="shared" si="34"/>
        <v>-127.36391191018433</v>
      </c>
      <c r="AB88" s="28">
        <f t="shared" si="34"/>
        <v>56.158784301511986</v>
      </c>
      <c r="AC88" s="28">
        <f t="shared" si="34"/>
        <v>-132.86478981548956</v>
      </c>
      <c r="AD88" s="28">
        <f t="shared" si="34"/>
        <v>-128.97423960256035</v>
      </c>
      <c r="AE88" s="28">
        <f t="shared" si="34"/>
        <v>8.3942467595765979</v>
      </c>
      <c r="AF88" s="28">
        <f t="shared" si="34"/>
        <v>-30.588059798143924</v>
      </c>
      <c r="AG88" s="28">
        <f t="shared" si="34"/>
        <v>33.104028975165555</v>
      </c>
      <c r="AH88" s="28">
        <f t="shared" si="34"/>
        <v>-126.2337171501453</v>
      </c>
      <c r="AI88" s="28">
        <f t="shared" si="34"/>
        <v>-84.884509314956802</v>
      </c>
      <c r="AJ88" s="28">
        <f t="shared" si="34"/>
        <v>-124.8637969471619</v>
      </c>
      <c r="AK88" s="28">
        <f t="shared" si="34"/>
        <v>96.659023748247094</v>
      </c>
      <c r="AL88" s="28">
        <f t="shared" si="34"/>
        <v>120.85394794472053</v>
      </c>
      <c r="AM88" s="28">
        <f t="shared" si="34"/>
        <v>-77.661360171706903</v>
      </c>
      <c r="AN88" s="28">
        <f t="shared" si="34"/>
        <v>107.70554818975127</v>
      </c>
      <c r="AO88" s="28">
        <f t="shared" si="34"/>
        <v>110.26301733471522</v>
      </c>
      <c r="AP88" s="28">
        <f t="shared" si="34"/>
        <v>-121.12325547863436</v>
      </c>
      <c r="AQ88" s="28">
        <f t="shared" si="34"/>
        <v>44.462339518645933</v>
      </c>
      <c r="AR88" s="28">
        <f t="shared" si="34"/>
        <v>125.34197212040959</v>
      </c>
      <c r="AS88" s="28">
        <f t="shared" si="34"/>
        <v>-75.086079677966239</v>
      </c>
      <c r="AT88" s="28">
        <f t="shared" si="26"/>
        <v>-87.784585909965188</v>
      </c>
      <c r="AU88" s="28">
        <f t="shared" si="26"/>
        <v>124.00598626175966</v>
      </c>
      <c r="AV88" s="28">
        <f t="shared" si="26"/>
        <v>130.9923675686685</v>
      </c>
      <c r="AW88" s="28">
        <f t="shared" si="26"/>
        <v>-113.52839844695404</v>
      </c>
      <c r="AX88" s="28">
        <f t="shared" si="26"/>
        <v>38.748064186036196</v>
      </c>
      <c r="AY88" s="28">
        <f t="shared" si="26"/>
        <v>108.08795045757826</v>
      </c>
      <c r="AZ88" s="28">
        <f t="shared" si="26"/>
        <v>128.25570841534824</v>
      </c>
      <c r="BA88" s="28">
        <f t="shared" si="26"/>
        <v>-105.08144334532638</v>
      </c>
      <c r="BB88" s="28">
        <f t="shared" si="26"/>
        <v>-128.73250398668273</v>
      </c>
      <c r="BC88" s="28">
        <f t="shared" si="26"/>
        <v>-93.819673769020469</v>
      </c>
      <c r="BD88" s="28">
        <f t="shared" si="26"/>
        <v>-16.22574375077809</v>
      </c>
      <c r="BE88" s="28">
        <f t="shared" si="26"/>
        <v>68.749711651687576</v>
      </c>
      <c r="BF88" s="28">
        <f t="shared" si="26"/>
        <v>122.4490644359111</v>
      </c>
      <c r="BG88" s="28">
        <f t="shared" si="26"/>
        <v>120.4430312931712</v>
      </c>
      <c r="BH88" s="28">
        <f t="shared" si="26"/>
        <v>63.644213196117015</v>
      </c>
      <c r="BI88" s="28">
        <f t="shared" si="26"/>
        <v>-22.108072485920186</v>
      </c>
      <c r="BJ88" s="28">
        <f t="shared" si="26"/>
        <v>-97.802795778211177</v>
      </c>
      <c r="BK88" s="28">
        <f t="shared" si="26"/>
        <v>-129.00438489172006</v>
      </c>
      <c r="BL88" s="28">
        <f t="shared" si="26"/>
        <v>-101.51839686504438</v>
      </c>
      <c r="BM88" s="28">
        <f t="shared" si="26"/>
        <v>124.89093719510868</v>
      </c>
    </row>
    <row r="89" spans="1:65" x14ac:dyDescent="0.25">
      <c r="A89" s="8">
        <f t="shared" ref="A89:E89" si="36">A28</f>
        <v>-2</v>
      </c>
      <c r="B89" s="8">
        <f t="shared" si="36"/>
        <v>-1</v>
      </c>
      <c r="C89" s="8">
        <f t="shared" si="36"/>
        <v>0</v>
      </c>
      <c r="D89" s="8">
        <f t="shared" si="36"/>
        <v>2</v>
      </c>
      <c r="E89" s="8">
        <f t="shared" si="36"/>
        <v>2</v>
      </c>
      <c r="F89" s="114">
        <v>-95</v>
      </c>
      <c r="G89">
        <v>0.3</v>
      </c>
      <c r="H89" s="97"/>
      <c r="K89" s="28">
        <f t="shared" si="27"/>
        <v>87.900146525255678</v>
      </c>
      <c r="L89" s="28">
        <f t="shared" si="34"/>
        <v>40.849197787694884</v>
      </c>
      <c r="M89" s="28">
        <f t="shared" si="34"/>
        <v>93.177919126545163</v>
      </c>
      <c r="N89" s="28">
        <f t="shared" si="34"/>
        <v>87.183778627615695</v>
      </c>
      <c r="O89" s="28">
        <f t="shared" si="34"/>
        <v>87.364253580890306</v>
      </c>
      <c r="P89" s="28">
        <f t="shared" si="34"/>
        <v>63.021228054706235</v>
      </c>
      <c r="Q89" s="28">
        <f t="shared" si="34"/>
        <v>-93.619693260684826</v>
      </c>
      <c r="R89" s="28">
        <f t="shared" si="34"/>
        <v>63.293815501787918</v>
      </c>
      <c r="S89" s="28">
        <f t="shared" si="34"/>
        <v>-93.390284543277787</v>
      </c>
      <c r="T89" s="28">
        <f t="shared" si="34"/>
        <v>88.724281822160691</v>
      </c>
      <c r="U89" s="28">
        <f t="shared" si="34"/>
        <v>92.508598099929813</v>
      </c>
      <c r="V89" s="28">
        <f t="shared" si="34"/>
        <v>92.607094825169199</v>
      </c>
      <c r="W89" s="28">
        <f t="shared" si="34"/>
        <v>-26.307407322226393</v>
      </c>
      <c r="X89" s="28">
        <f t="shared" si="34"/>
        <v>96.792559593432472</v>
      </c>
      <c r="Y89" s="28">
        <f t="shared" si="34"/>
        <v>97.296098876380299</v>
      </c>
      <c r="Z89" s="28">
        <f t="shared" si="34"/>
        <v>-92.145513544074163</v>
      </c>
      <c r="AA89" s="28">
        <f t="shared" si="34"/>
        <v>97.849419171866714</v>
      </c>
      <c r="AB89" s="28">
        <f t="shared" si="34"/>
        <v>-103.11272602037268</v>
      </c>
      <c r="AC89" s="28">
        <f t="shared" si="34"/>
        <v>-71.548704616846834</v>
      </c>
      <c r="AD89" s="28">
        <f t="shared" si="34"/>
        <v>-48.118503809166086</v>
      </c>
      <c r="AE89" s="28">
        <f t="shared" si="34"/>
        <v>-52.105093215498179</v>
      </c>
      <c r="AF89" s="28">
        <f t="shared" si="34"/>
        <v>36.481413317023097</v>
      </c>
      <c r="AG89" s="28">
        <f t="shared" si="34"/>
        <v>86.661524105103283</v>
      </c>
      <c r="AH89" s="28">
        <f t="shared" si="34"/>
        <v>87.505148860559331</v>
      </c>
      <c r="AI89" s="28">
        <f t="shared" si="34"/>
        <v>-89.576894273035549</v>
      </c>
      <c r="AJ89" s="28">
        <f t="shared" si="34"/>
        <v>86.381087765486313</v>
      </c>
      <c r="AK89" s="28">
        <f t="shared" si="34"/>
        <v>-64.826689160160939</v>
      </c>
      <c r="AL89" s="28">
        <f t="shared" si="34"/>
        <v>31.670911701381254</v>
      </c>
      <c r="AM89" s="28">
        <f t="shared" si="34"/>
        <v>93.064185726680719</v>
      </c>
      <c r="AN89" s="28">
        <f t="shared" si="34"/>
        <v>53.986177798614285</v>
      </c>
      <c r="AO89" s="28">
        <f t="shared" si="34"/>
        <v>14.71807091437555</v>
      </c>
      <c r="AP89" s="28">
        <f t="shared" si="34"/>
        <v>-36.226847912703718</v>
      </c>
      <c r="AQ89" s="28">
        <f t="shared" si="34"/>
        <v>-74.631020109853466</v>
      </c>
      <c r="AR89" s="28">
        <f t="shared" si="34"/>
        <v>89.862205312059089</v>
      </c>
      <c r="AS89" s="28">
        <f t="shared" si="34"/>
        <v>18.795053029006844</v>
      </c>
      <c r="AT89" s="28">
        <f t="shared" si="26"/>
        <v>-95.641967983432053</v>
      </c>
      <c r="AU89" s="28">
        <f t="shared" si="26"/>
        <v>-43.921984070622209</v>
      </c>
      <c r="AV89" s="28">
        <f t="shared" si="26"/>
        <v>99.126195468240084</v>
      </c>
      <c r="AW89" s="28">
        <f t="shared" si="26"/>
        <v>-93.396679789923795</v>
      </c>
      <c r="AX89" s="28">
        <f t="shared" si="26"/>
        <v>-92.720296355613897</v>
      </c>
      <c r="AY89" s="28">
        <f t="shared" si="26"/>
        <v>-92.341905882032094</v>
      </c>
      <c r="AZ89" s="28">
        <f t="shared" si="26"/>
        <v>-91.936186242489754</v>
      </c>
      <c r="BA89" s="28">
        <f t="shared" si="26"/>
        <v>-94.01799765498383</v>
      </c>
      <c r="BB89" s="28">
        <f t="shared" si="26"/>
        <v>-94.251613347363246</v>
      </c>
      <c r="BC89" s="28">
        <f t="shared" si="26"/>
        <v>-94.457334576849277</v>
      </c>
      <c r="BD89" s="28">
        <f t="shared" si="26"/>
        <v>-94.635100463649707</v>
      </c>
      <c r="BE89" s="28">
        <f t="shared" si="26"/>
        <v>-94.784858401509183</v>
      </c>
      <c r="BF89" s="28">
        <f t="shared" si="26"/>
        <v>-94.906564073393056</v>
      </c>
      <c r="BG89" s="28">
        <f t="shared" si="26"/>
        <v>-95.000181464479084</v>
      </c>
      <c r="BH89" s="28">
        <f t="shared" si="26"/>
        <v>-95.065682872905938</v>
      </c>
      <c r="BI89" s="28">
        <f t="shared" si="26"/>
        <v>-95.103048917928817</v>
      </c>
      <c r="BJ89" s="28">
        <f t="shared" si="26"/>
        <v>-95.112268545669522</v>
      </c>
      <c r="BK89" s="28">
        <f t="shared" si="26"/>
        <v>-95.093339032373649</v>
      </c>
      <c r="BL89" s="28">
        <f t="shared" si="26"/>
        <v>-95.046265985222604</v>
      </c>
      <c r="BM89" s="28">
        <f t="shared" si="26"/>
        <v>31.903904538517047</v>
      </c>
    </row>
    <row r="90" spans="1:65" x14ac:dyDescent="0.25">
      <c r="A90" s="8">
        <f t="shared" ref="A90:E90" si="37">A29</f>
        <v>-2</v>
      </c>
      <c r="B90" s="8">
        <f t="shared" si="37"/>
        <v>0</v>
      </c>
      <c r="C90" s="8">
        <f t="shared" si="37"/>
        <v>1</v>
      </c>
      <c r="D90" s="8">
        <f t="shared" si="37"/>
        <v>0</v>
      </c>
      <c r="E90" s="8">
        <f t="shared" si="37"/>
        <v>0</v>
      </c>
      <c r="F90" s="117">
        <v>0</v>
      </c>
      <c r="G90" s="8">
        <v>0</v>
      </c>
      <c r="H90" s="97"/>
      <c r="K90" s="28">
        <f t="shared" si="27"/>
        <v>0</v>
      </c>
      <c r="L90" s="28">
        <f t="shared" si="34"/>
        <v>0</v>
      </c>
      <c r="M90" s="28">
        <f t="shared" si="34"/>
        <v>0</v>
      </c>
      <c r="N90" s="28">
        <f t="shared" si="34"/>
        <v>0</v>
      </c>
      <c r="O90" s="28">
        <f t="shared" si="34"/>
        <v>0</v>
      </c>
      <c r="P90" s="28">
        <f t="shared" si="34"/>
        <v>0</v>
      </c>
      <c r="Q90" s="28">
        <f t="shared" si="34"/>
        <v>0</v>
      </c>
      <c r="R90" s="28">
        <f t="shared" si="34"/>
        <v>0</v>
      </c>
      <c r="S90" s="28">
        <f t="shared" si="34"/>
        <v>0</v>
      </c>
      <c r="T90" s="28">
        <f t="shared" si="34"/>
        <v>0</v>
      </c>
      <c r="U90" s="28">
        <f t="shared" si="34"/>
        <v>0</v>
      </c>
      <c r="V90" s="28">
        <f t="shared" si="34"/>
        <v>0</v>
      </c>
      <c r="W90" s="28">
        <f t="shared" si="34"/>
        <v>0</v>
      </c>
      <c r="X90" s="28">
        <f t="shared" si="34"/>
        <v>0</v>
      </c>
      <c r="Y90" s="28">
        <f t="shared" si="34"/>
        <v>0</v>
      </c>
      <c r="Z90" s="28">
        <f t="shared" si="34"/>
        <v>0</v>
      </c>
      <c r="AA90" s="28">
        <f t="shared" si="34"/>
        <v>0</v>
      </c>
      <c r="AB90" s="28">
        <f t="shared" si="34"/>
        <v>0</v>
      </c>
      <c r="AC90" s="28">
        <f t="shared" si="34"/>
        <v>0</v>
      </c>
      <c r="AD90" s="28">
        <f t="shared" si="34"/>
        <v>0</v>
      </c>
      <c r="AE90" s="28">
        <f t="shared" si="34"/>
        <v>0</v>
      </c>
      <c r="AF90" s="28">
        <f t="shared" si="34"/>
        <v>0</v>
      </c>
      <c r="AG90" s="28">
        <f t="shared" si="34"/>
        <v>0</v>
      </c>
      <c r="AH90" s="28">
        <f t="shared" si="34"/>
        <v>0</v>
      </c>
      <c r="AI90" s="28">
        <f t="shared" si="34"/>
        <v>0</v>
      </c>
      <c r="AJ90" s="28">
        <f t="shared" si="34"/>
        <v>0</v>
      </c>
      <c r="AK90" s="28">
        <f t="shared" si="34"/>
        <v>0</v>
      </c>
      <c r="AL90" s="28">
        <f t="shared" si="34"/>
        <v>0</v>
      </c>
      <c r="AM90" s="28">
        <f t="shared" si="34"/>
        <v>0</v>
      </c>
      <c r="AN90" s="28">
        <f t="shared" si="34"/>
        <v>0</v>
      </c>
      <c r="AO90" s="28">
        <f t="shared" si="34"/>
        <v>0</v>
      </c>
      <c r="AP90" s="28">
        <f t="shared" si="34"/>
        <v>0</v>
      </c>
      <c r="AQ90" s="28">
        <f t="shared" si="34"/>
        <v>0</v>
      </c>
      <c r="AR90" s="28">
        <f t="shared" si="34"/>
        <v>0</v>
      </c>
      <c r="AS90" s="28">
        <f t="shared" si="34"/>
        <v>0</v>
      </c>
      <c r="AT90" s="28">
        <f t="shared" si="26"/>
        <v>0</v>
      </c>
      <c r="AU90" s="28">
        <f t="shared" si="26"/>
        <v>0</v>
      </c>
      <c r="AV90" s="28">
        <f t="shared" si="26"/>
        <v>0</v>
      </c>
      <c r="AW90" s="28">
        <f t="shared" si="26"/>
        <v>0</v>
      </c>
      <c r="AX90" s="28">
        <f t="shared" si="26"/>
        <v>0</v>
      </c>
      <c r="AY90" s="28">
        <f t="shared" si="26"/>
        <v>0</v>
      </c>
      <c r="AZ90" s="28">
        <f t="shared" si="26"/>
        <v>0</v>
      </c>
      <c r="BA90" s="28">
        <f t="shared" si="26"/>
        <v>0</v>
      </c>
      <c r="BB90" s="28">
        <f t="shared" si="26"/>
        <v>0</v>
      </c>
      <c r="BC90" s="28">
        <f t="shared" si="26"/>
        <v>0</v>
      </c>
      <c r="BD90" s="28">
        <f t="shared" si="26"/>
        <v>0</v>
      </c>
      <c r="BE90" s="28">
        <f t="shared" si="26"/>
        <v>0</v>
      </c>
      <c r="BF90" s="28">
        <f t="shared" si="26"/>
        <v>0</v>
      </c>
      <c r="BG90" s="28">
        <f t="shared" si="26"/>
        <v>0</v>
      </c>
      <c r="BH90" s="28">
        <f t="shared" si="26"/>
        <v>0</v>
      </c>
      <c r="BI90" s="28">
        <f t="shared" si="26"/>
        <v>0</v>
      </c>
      <c r="BJ90" s="28">
        <f t="shared" si="26"/>
        <v>0</v>
      </c>
      <c r="BK90" s="28">
        <f t="shared" si="26"/>
        <v>0</v>
      </c>
      <c r="BL90" s="28">
        <f t="shared" si="26"/>
        <v>0</v>
      </c>
      <c r="BM90" s="28">
        <f t="shared" si="26"/>
        <v>0</v>
      </c>
    </row>
    <row r="91" spans="1:65" x14ac:dyDescent="0.25">
      <c r="A91" s="8">
        <f t="shared" ref="A91:E91" si="38">A30</f>
        <v>-2</v>
      </c>
      <c r="B91" s="8">
        <f t="shared" si="38"/>
        <v>0</v>
      </c>
      <c r="C91" s="8">
        <f t="shared" si="38"/>
        <v>0</v>
      </c>
      <c r="D91" s="8">
        <f t="shared" si="38"/>
        <v>2</v>
      </c>
      <c r="E91" s="8">
        <f t="shared" si="38"/>
        <v>1</v>
      </c>
      <c r="F91" s="114">
        <v>-70</v>
      </c>
      <c r="G91" s="8">
        <v>0</v>
      </c>
      <c r="H91" s="97"/>
      <c r="K91" s="28">
        <f t="shared" si="27"/>
        <v>-34.649645549170316</v>
      </c>
      <c r="L91" s="28">
        <f t="shared" si="34"/>
        <v>67.416457627176982</v>
      </c>
      <c r="M91" s="28">
        <f t="shared" si="34"/>
        <v>-21.907554149264016</v>
      </c>
      <c r="N91" s="28">
        <f t="shared" si="34"/>
        <v>-17.067719763656566</v>
      </c>
      <c r="O91" s="28">
        <f t="shared" si="34"/>
        <v>-39.118381465689296</v>
      </c>
      <c r="P91" s="28">
        <f t="shared" si="34"/>
        <v>38.763727099828245</v>
      </c>
      <c r="Q91" s="28">
        <f t="shared" si="34"/>
        <v>68.165500125339278</v>
      </c>
      <c r="R91" s="28">
        <f t="shared" si="34"/>
        <v>17.851868854010547</v>
      </c>
      <c r="S91" s="28">
        <f t="shared" si="34"/>
        <v>69.364110646649308</v>
      </c>
      <c r="T91" s="28">
        <f t="shared" si="34"/>
        <v>-36.285347767610872</v>
      </c>
      <c r="U91" s="28">
        <f t="shared" si="34"/>
        <v>14.288996851122132</v>
      </c>
      <c r="V91" s="28">
        <f t="shared" si="34"/>
        <v>-8.6185488132448143</v>
      </c>
      <c r="W91" s="28">
        <f t="shared" si="34"/>
        <v>25.782271427681835</v>
      </c>
      <c r="X91" s="28">
        <f t="shared" si="34"/>
        <v>-30.137785516038782</v>
      </c>
      <c r="Y91" s="28">
        <f t="shared" si="34"/>
        <v>-27.887303827507377</v>
      </c>
      <c r="Z91" s="28">
        <f t="shared" si="34"/>
        <v>-65.196883925999686</v>
      </c>
      <c r="AA91" s="28">
        <f t="shared" si="34"/>
        <v>22.889869105533872</v>
      </c>
      <c r="AB91" s="28">
        <f t="shared" si="34"/>
        <v>-19.112091011283724</v>
      </c>
      <c r="AC91" s="28">
        <f t="shared" si="34"/>
        <v>48.368740684464669</v>
      </c>
      <c r="AD91" s="28">
        <f t="shared" si="34"/>
        <v>-63.876286953613224</v>
      </c>
      <c r="AE91" s="28">
        <f t="shared" si="34"/>
        <v>41.632452565387887</v>
      </c>
      <c r="AF91" s="28">
        <f t="shared" si="34"/>
        <v>-9.4040450727531884</v>
      </c>
      <c r="AG91" s="28">
        <f t="shared" si="34"/>
        <v>62.605784896351985</v>
      </c>
      <c r="AH91" s="28">
        <f t="shared" si="34"/>
        <v>-18.264217849424515</v>
      </c>
      <c r="AI91" s="28">
        <f t="shared" si="34"/>
        <v>0.19407119467954498</v>
      </c>
      <c r="AJ91" s="28">
        <f t="shared" si="34"/>
        <v>-25.911370761189215</v>
      </c>
      <c r="AK91" s="28">
        <f t="shared" si="34"/>
        <v>-24.731577779033763</v>
      </c>
      <c r="AL91" s="28">
        <f t="shared" si="34"/>
        <v>-1.6393315323720521</v>
      </c>
      <c r="AM91" s="28">
        <f t="shared" si="34"/>
        <v>-8.0521337598078233</v>
      </c>
      <c r="AN91" s="28">
        <f t="shared" si="34"/>
        <v>52.794777695705832</v>
      </c>
      <c r="AO91" s="28">
        <f t="shared" si="34"/>
        <v>-65.523574283185667</v>
      </c>
      <c r="AP91" s="28">
        <f t="shared" si="34"/>
        <v>17.204714349087105</v>
      </c>
      <c r="AQ91" s="28">
        <f t="shared" si="34"/>
        <v>69.845601682329033</v>
      </c>
      <c r="AR91" s="28">
        <f t="shared" si="34"/>
        <v>63.429649304061094</v>
      </c>
      <c r="AS91" s="28">
        <f t="shared" si="34"/>
        <v>-42.445302405289993</v>
      </c>
      <c r="AT91" s="28">
        <f t="shared" si="26"/>
        <v>18.199892714631048</v>
      </c>
      <c r="AU91" s="28">
        <f t="shared" si="26"/>
        <v>0.9732600387520961</v>
      </c>
      <c r="AV91" s="28">
        <f t="shared" si="26"/>
        <v>-26.255430817141598</v>
      </c>
      <c r="AW91" s="28">
        <f t="shared" si="26"/>
        <v>-48.409362384558086</v>
      </c>
      <c r="AX91" s="28">
        <f t="shared" si="26"/>
        <v>-44.706353775126694</v>
      </c>
      <c r="AY91" s="28">
        <f t="shared" si="26"/>
        <v>-42.775843244097153</v>
      </c>
      <c r="AZ91" s="28">
        <f t="shared" si="26"/>
        <v>-40.791945678386355</v>
      </c>
      <c r="BA91" s="28">
        <f t="shared" si="26"/>
        <v>-69.617539724507395</v>
      </c>
      <c r="BB91" s="28">
        <f t="shared" si="26"/>
        <v>-69.315980664587812</v>
      </c>
      <c r="BC91" s="28">
        <f t="shared" si="26"/>
        <v>-68.927910752315796</v>
      </c>
      <c r="BD91" s="28">
        <f t="shared" si="26"/>
        <v>-68.453814324161314</v>
      </c>
      <c r="BE91" s="28">
        <f t="shared" si="26"/>
        <v>-67.894283083328673</v>
      </c>
      <c r="BF91" s="28">
        <f t="shared" si="26"/>
        <v>-67.250015361168806</v>
      </c>
      <c r="BG91" s="28">
        <f t="shared" si="26"/>
        <v>-66.521815245738637</v>
      </c>
      <c r="BH91" s="28">
        <f t="shared" si="26"/>
        <v>-65.710591578106062</v>
      </c>
      <c r="BI91" s="28">
        <f t="shared" si="26"/>
        <v>-64.817356818244903</v>
      </c>
      <c r="BJ91" s="28">
        <f t="shared" si="26"/>
        <v>-63.843225781187094</v>
      </c>
      <c r="BK91" s="28">
        <f t="shared" si="26"/>
        <v>-62.7894142457979</v>
      </c>
      <c r="BL91" s="28">
        <f t="shared" si="26"/>
        <v>-61.657237437441296</v>
      </c>
      <c r="BM91" s="28">
        <f t="shared" si="26"/>
        <v>-2.0130291346993126</v>
      </c>
    </row>
    <row r="92" spans="1:65" x14ac:dyDescent="0.25">
      <c r="A92" s="8">
        <f t="shared" ref="A92:E92" si="39">A31</f>
        <v>0</v>
      </c>
      <c r="B92" s="8">
        <f t="shared" si="39"/>
        <v>0</v>
      </c>
      <c r="C92" s="8">
        <f t="shared" si="39"/>
        <v>-1</v>
      </c>
      <c r="D92" s="8">
        <f t="shared" si="39"/>
        <v>2</v>
      </c>
      <c r="E92" s="8">
        <f t="shared" si="39"/>
        <v>2</v>
      </c>
      <c r="F92" s="114">
        <v>-53</v>
      </c>
      <c r="G92" s="8">
        <v>0</v>
      </c>
      <c r="H92" s="97"/>
      <c r="K92" s="28">
        <f t="shared" si="27"/>
        <v>51.503474415926533</v>
      </c>
      <c r="L92" s="28">
        <f t="shared" si="34"/>
        <v>32.863317514491754</v>
      </c>
      <c r="M92" s="28">
        <f t="shared" si="34"/>
        <v>52.997655181502999</v>
      </c>
      <c r="N92" s="28">
        <f t="shared" si="34"/>
        <v>-27.826288583444281</v>
      </c>
      <c r="O92" s="28">
        <f t="shared" si="34"/>
        <v>30.383619388590528</v>
      </c>
      <c r="P92" s="28">
        <f t="shared" si="34"/>
        <v>52.189314461613719</v>
      </c>
      <c r="Q92" s="28">
        <f t="shared" si="34"/>
        <v>-23.924143106321125</v>
      </c>
      <c r="R92" s="28">
        <f t="shared" si="34"/>
        <v>-52.999946786209897</v>
      </c>
      <c r="S92" s="28">
        <f t="shared" si="34"/>
        <v>26.63471245665065</v>
      </c>
      <c r="T92" s="28">
        <f t="shared" si="34"/>
        <v>16.898824889026351</v>
      </c>
      <c r="U92" s="28">
        <f t="shared" si="34"/>
        <v>15.600488563030865</v>
      </c>
      <c r="V92" s="28">
        <f t="shared" si="34"/>
        <v>-6.6118658205601619</v>
      </c>
      <c r="W92" s="28">
        <f t="shared" si="34"/>
        <v>-44.710165453804109</v>
      </c>
      <c r="X92" s="28">
        <f t="shared" si="34"/>
        <v>31.82947165756466</v>
      </c>
      <c r="Y92" s="28">
        <f t="shared" si="34"/>
        <v>40.717574330730116</v>
      </c>
      <c r="Z92" s="28">
        <f t="shared" si="34"/>
        <v>25.230551940774209</v>
      </c>
      <c r="AA92" s="28">
        <f t="shared" si="34"/>
        <v>14.287742869902754</v>
      </c>
      <c r="AB92" s="28">
        <f t="shared" si="34"/>
        <v>52.970639480455667</v>
      </c>
      <c r="AC92" s="28">
        <f t="shared" si="34"/>
        <v>-18.551780557420606</v>
      </c>
      <c r="AD92" s="28">
        <f t="shared" si="34"/>
        <v>-9.1636624810797915</v>
      </c>
      <c r="AE92" s="28">
        <f t="shared" si="34"/>
        <v>6.0641960862310231</v>
      </c>
      <c r="AF92" s="28">
        <f t="shared" si="34"/>
        <v>48.211177854531158</v>
      </c>
      <c r="AG92" s="28">
        <f t="shared" si="34"/>
        <v>-52.914362649255771</v>
      </c>
      <c r="AH92" s="28">
        <f t="shared" si="34"/>
        <v>-22.420546079614898</v>
      </c>
      <c r="AI92" s="28">
        <f t="shared" si="34"/>
        <v>25.28912249097538</v>
      </c>
      <c r="AJ92" s="28">
        <f t="shared" si="34"/>
        <v>-49.735342083003012</v>
      </c>
      <c r="AK92" s="28">
        <f t="shared" si="34"/>
        <v>-24.199859977171776</v>
      </c>
      <c r="AL92" s="28">
        <f t="shared" si="34"/>
        <v>50.594539603387524</v>
      </c>
      <c r="AM92" s="28">
        <f t="shared" si="34"/>
        <v>-51.850363661569986</v>
      </c>
      <c r="AN92" s="28">
        <f t="shared" si="34"/>
        <v>52.433444422377988</v>
      </c>
      <c r="AO92" s="28">
        <f t="shared" si="34"/>
        <v>24.875888992046395</v>
      </c>
      <c r="AP92" s="28">
        <f t="shared" si="34"/>
        <v>24.278909013028422</v>
      </c>
      <c r="AQ92" s="28">
        <f t="shared" si="34"/>
        <v>-43.910581786187755</v>
      </c>
      <c r="AR92" s="28">
        <f t="shared" si="34"/>
        <v>-7.5876645984209645</v>
      </c>
      <c r="AS92" s="28">
        <f t="shared" si="34"/>
        <v>18.66157946606479</v>
      </c>
      <c r="AT92" s="28">
        <f t="shared" si="26"/>
        <v>-47.701586218681392</v>
      </c>
      <c r="AU92" s="28">
        <f t="shared" si="26"/>
        <v>34.529492409192578</v>
      </c>
      <c r="AV92" s="28">
        <f t="shared" si="26"/>
        <v>13.655680767239451</v>
      </c>
      <c r="AW92" s="28">
        <f t="shared" ref="AT92:BM104" si="40">($F92+$G92*AW$4)*COS(($A92*AW$5+$B92*AW$6+$C92*AW$7+$D92*AW$8+$E92*AW$9)*$C$5)</f>
        <v>-29.901695315841039</v>
      </c>
      <c r="AX92" s="28">
        <f t="shared" si="40"/>
        <v>-46.358573777374239</v>
      </c>
      <c r="AY92" s="28">
        <f t="shared" si="40"/>
        <v>-51.021690510118205</v>
      </c>
      <c r="AZ92" s="28">
        <f t="shared" si="40"/>
        <v>-52.95288493200794</v>
      </c>
      <c r="BA92" s="28">
        <f t="shared" si="40"/>
        <v>-40.537355782053872</v>
      </c>
      <c r="BB92" s="28">
        <f t="shared" si="40"/>
        <v>-31.604642828118614</v>
      </c>
      <c r="BC92" s="28">
        <f t="shared" si="40"/>
        <v>-20.979680401274315</v>
      </c>
      <c r="BD92" s="28">
        <f t="shared" si="40"/>
        <v>-9.2313750119018678</v>
      </c>
      <c r="BE92" s="28">
        <f t="shared" si="40"/>
        <v>3.0112181813360013</v>
      </c>
      <c r="BF92" s="28">
        <f t="shared" si="40"/>
        <v>15.092577709923377</v>
      </c>
      <c r="BG92" s="28">
        <f t="shared" si="40"/>
        <v>26.365815254307019</v>
      </c>
      <c r="BH92" s="28">
        <f t="shared" si="40"/>
        <v>36.227312846156046</v>
      </c>
      <c r="BI92" s="28">
        <f t="shared" si="40"/>
        <v>44.149043189087337</v>
      </c>
      <c r="BJ92" s="28">
        <f t="shared" si="40"/>
        <v>49.706842527560376</v>
      </c>
      <c r="BK92" s="28">
        <f t="shared" si="40"/>
        <v>52.603122211369637</v>
      </c>
      <c r="BL92" s="28">
        <f t="shared" si="40"/>
        <v>52.682802880927959</v>
      </c>
      <c r="BM92" s="28">
        <f t="shared" si="40"/>
        <v>51.116726461533645</v>
      </c>
    </row>
    <row r="93" spans="1:65" x14ac:dyDescent="0.25">
      <c r="A93" s="8">
        <f t="shared" ref="A93:E93" si="41">A32</f>
        <v>2</v>
      </c>
      <c r="B93" s="8">
        <f t="shared" si="41"/>
        <v>0</v>
      </c>
      <c r="C93" s="8">
        <f t="shared" si="41"/>
        <v>0</v>
      </c>
      <c r="D93" s="8">
        <f t="shared" si="41"/>
        <v>0</v>
      </c>
      <c r="E93" s="8">
        <f t="shared" si="41"/>
        <v>0</v>
      </c>
      <c r="F93" s="117">
        <v>0</v>
      </c>
      <c r="G93" s="8">
        <v>0</v>
      </c>
      <c r="H93" s="97"/>
      <c r="K93" s="28">
        <f t="shared" si="27"/>
        <v>0</v>
      </c>
      <c r="L93" s="28">
        <f t="shared" si="34"/>
        <v>0</v>
      </c>
      <c r="M93" s="28">
        <f t="shared" si="34"/>
        <v>0</v>
      </c>
      <c r="N93" s="28">
        <f t="shared" si="34"/>
        <v>0</v>
      </c>
      <c r="O93" s="28">
        <f t="shared" si="34"/>
        <v>0</v>
      </c>
      <c r="P93" s="28">
        <f t="shared" si="34"/>
        <v>0</v>
      </c>
      <c r="Q93" s="28">
        <f t="shared" si="34"/>
        <v>0</v>
      </c>
      <c r="R93" s="28">
        <f t="shared" si="34"/>
        <v>0</v>
      </c>
      <c r="S93" s="28">
        <f t="shared" si="34"/>
        <v>0</v>
      </c>
      <c r="T93" s="28">
        <f t="shared" si="34"/>
        <v>0</v>
      </c>
      <c r="U93" s="28">
        <f t="shared" si="34"/>
        <v>0</v>
      </c>
      <c r="V93" s="28">
        <f t="shared" si="34"/>
        <v>0</v>
      </c>
      <c r="W93" s="28">
        <f t="shared" si="34"/>
        <v>0</v>
      </c>
      <c r="X93" s="28">
        <f t="shared" si="34"/>
        <v>0</v>
      </c>
      <c r="Y93" s="28">
        <f t="shared" si="34"/>
        <v>0</v>
      </c>
      <c r="Z93" s="28">
        <f t="shared" si="34"/>
        <v>0</v>
      </c>
      <c r="AA93" s="28">
        <f t="shared" si="34"/>
        <v>0</v>
      </c>
      <c r="AB93" s="28">
        <f t="shared" si="34"/>
        <v>0</v>
      </c>
      <c r="AC93" s="28">
        <f t="shared" si="34"/>
        <v>0</v>
      </c>
      <c r="AD93" s="28">
        <f t="shared" si="34"/>
        <v>0</v>
      </c>
      <c r="AE93" s="28">
        <f t="shared" si="34"/>
        <v>0</v>
      </c>
      <c r="AF93" s="28">
        <f t="shared" si="34"/>
        <v>0</v>
      </c>
      <c r="AG93" s="28">
        <f t="shared" si="34"/>
        <v>0</v>
      </c>
      <c r="AH93" s="28">
        <f t="shared" si="34"/>
        <v>0</v>
      </c>
      <c r="AI93" s="28">
        <f t="shared" si="34"/>
        <v>0</v>
      </c>
      <c r="AJ93" s="28">
        <f t="shared" si="34"/>
        <v>0</v>
      </c>
      <c r="AK93" s="28">
        <f t="shared" si="34"/>
        <v>0</v>
      </c>
      <c r="AL93" s="28">
        <f t="shared" si="34"/>
        <v>0</v>
      </c>
      <c r="AM93" s="28">
        <f t="shared" si="34"/>
        <v>0</v>
      </c>
      <c r="AN93" s="28">
        <f t="shared" si="34"/>
        <v>0</v>
      </c>
      <c r="AO93" s="28">
        <f t="shared" si="34"/>
        <v>0</v>
      </c>
      <c r="AP93" s="28">
        <f t="shared" si="34"/>
        <v>0</v>
      </c>
      <c r="AQ93" s="28">
        <f t="shared" si="34"/>
        <v>0</v>
      </c>
      <c r="AR93" s="28">
        <f t="shared" si="34"/>
        <v>0</v>
      </c>
      <c r="AS93" s="28">
        <f t="shared" si="34"/>
        <v>0</v>
      </c>
      <c r="AT93" s="28">
        <f t="shared" si="40"/>
        <v>0</v>
      </c>
      <c r="AU93" s="28">
        <f t="shared" si="40"/>
        <v>0</v>
      </c>
      <c r="AV93" s="28">
        <f t="shared" si="40"/>
        <v>0</v>
      </c>
      <c r="AW93" s="28">
        <f t="shared" si="40"/>
        <v>0</v>
      </c>
      <c r="AX93" s="28">
        <f t="shared" si="40"/>
        <v>0</v>
      </c>
      <c r="AY93" s="28">
        <f t="shared" si="40"/>
        <v>0</v>
      </c>
      <c r="AZ93" s="28">
        <f t="shared" si="40"/>
        <v>0</v>
      </c>
      <c r="BA93" s="28">
        <f t="shared" si="40"/>
        <v>0</v>
      </c>
      <c r="BB93" s="28">
        <f t="shared" si="40"/>
        <v>0</v>
      </c>
      <c r="BC93" s="28">
        <f t="shared" si="40"/>
        <v>0</v>
      </c>
      <c r="BD93" s="28">
        <f t="shared" si="40"/>
        <v>0</v>
      </c>
      <c r="BE93" s="28">
        <f t="shared" si="40"/>
        <v>0</v>
      </c>
      <c r="BF93" s="28">
        <f t="shared" si="40"/>
        <v>0</v>
      </c>
      <c r="BG93" s="28">
        <f t="shared" si="40"/>
        <v>0</v>
      </c>
      <c r="BH93" s="28">
        <f t="shared" si="40"/>
        <v>0</v>
      </c>
      <c r="BI93" s="28">
        <f t="shared" si="40"/>
        <v>0</v>
      </c>
      <c r="BJ93" s="28">
        <f t="shared" si="40"/>
        <v>0</v>
      </c>
      <c r="BK93" s="28">
        <f t="shared" si="40"/>
        <v>0</v>
      </c>
      <c r="BL93" s="28">
        <f t="shared" si="40"/>
        <v>0</v>
      </c>
      <c r="BM93" s="28">
        <f t="shared" si="40"/>
        <v>0</v>
      </c>
    </row>
    <row r="94" spans="1:65" x14ac:dyDescent="0.25">
      <c r="A94" s="8">
        <f t="shared" ref="A94:E94" si="42">A33</f>
        <v>0</v>
      </c>
      <c r="B94" s="8">
        <f t="shared" si="42"/>
        <v>0</v>
      </c>
      <c r="C94" s="8">
        <f t="shared" si="42"/>
        <v>1</v>
      </c>
      <c r="D94" s="8">
        <f t="shared" si="42"/>
        <v>0</v>
      </c>
      <c r="E94" s="8">
        <f t="shared" si="42"/>
        <v>1</v>
      </c>
      <c r="F94" s="114">
        <v>-33</v>
      </c>
      <c r="G94" s="8">
        <v>0</v>
      </c>
      <c r="H94" s="97"/>
      <c r="K94" s="28">
        <f t="shared" si="27"/>
        <v>-31.124200271767215</v>
      </c>
      <c r="L94" s="28">
        <f t="shared" si="34"/>
        <v>-30.747775313355142</v>
      </c>
      <c r="M94" s="28">
        <f t="shared" si="34"/>
        <v>-4.0601533132824734</v>
      </c>
      <c r="N94" s="28">
        <f t="shared" si="34"/>
        <v>5.7261357498236816</v>
      </c>
      <c r="O94" s="28">
        <f t="shared" si="34"/>
        <v>32.915249912551033</v>
      </c>
      <c r="P94" s="28">
        <f t="shared" si="34"/>
        <v>-32.431275593096885</v>
      </c>
      <c r="Q94" s="28">
        <f t="shared" si="34"/>
        <v>-6.9285329342688158</v>
      </c>
      <c r="R94" s="28">
        <f t="shared" si="34"/>
        <v>-5.7037768242385116</v>
      </c>
      <c r="S94" s="28">
        <f t="shared" si="34"/>
        <v>31.065919224190935</v>
      </c>
      <c r="T94" s="28">
        <f t="shared" si="34"/>
        <v>30.641469241880138</v>
      </c>
      <c r="U94" s="28">
        <f t="shared" si="34"/>
        <v>-27.427596174900398</v>
      </c>
      <c r="V94" s="28">
        <f t="shared" si="34"/>
        <v>7.5229634239606096</v>
      </c>
      <c r="W94" s="28">
        <f t="shared" si="34"/>
        <v>-26.315535087936301</v>
      </c>
      <c r="X94" s="28">
        <f t="shared" si="34"/>
        <v>-31.5939903049116</v>
      </c>
      <c r="Y94" s="28">
        <f t="shared" si="34"/>
        <v>-32.928465268695035</v>
      </c>
      <c r="Z94" s="28">
        <f t="shared" si="34"/>
        <v>-10.033816680116141</v>
      </c>
      <c r="AA94" s="28">
        <f t="shared" si="34"/>
        <v>-30.506557300249661</v>
      </c>
      <c r="AB94" s="28">
        <f t="shared" si="34"/>
        <v>-24.882182437507208</v>
      </c>
      <c r="AC94" s="28">
        <f t="shared" si="34"/>
        <v>-17.91164648011971</v>
      </c>
      <c r="AD94" s="28">
        <f t="shared" si="34"/>
        <v>16.234186484662398</v>
      </c>
      <c r="AE94" s="28">
        <f t="shared" si="34"/>
        <v>-5.4755684212724915</v>
      </c>
      <c r="AF94" s="28">
        <f t="shared" si="34"/>
        <v>6.9091480706428756</v>
      </c>
      <c r="AG94" s="28">
        <f t="shared" si="34"/>
        <v>28.583080194573828</v>
      </c>
      <c r="AH94" s="28">
        <f t="shared" si="34"/>
        <v>9.3716888303685408</v>
      </c>
      <c r="AI94" s="28">
        <f t="shared" si="34"/>
        <v>-31.08798440547065</v>
      </c>
      <c r="AJ94" s="28">
        <f t="shared" si="34"/>
        <v>1.966567312600332</v>
      </c>
      <c r="AK94" s="28">
        <f t="shared" si="34"/>
        <v>16.040148894874662</v>
      </c>
      <c r="AL94" s="28">
        <f t="shared" si="34"/>
        <v>-15.957221604141418</v>
      </c>
      <c r="AM94" s="28">
        <f t="shared" si="34"/>
        <v>-24.747918076802033</v>
      </c>
      <c r="AN94" s="28">
        <f t="shared" si="34"/>
        <v>29.600939241142854</v>
      </c>
      <c r="AO94" s="28">
        <f t="shared" si="34"/>
        <v>-32.432718115569052</v>
      </c>
      <c r="AP94" s="28">
        <f t="shared" si="34"/>
        <v>23.905065787504753</v>
      </c>
      <c r="AQ94" s="28">
        <f t="shared" si="34"/>
        <v>18.370159071784386</v>
      </c>
      <c r="AR94" s="28">
        <f t="shared" si="34"/>
        <v>-32.366541525728969</v>
      </c>
      <c r="AS94" s="28">
        <f t="shared" si="34"/>
        <v>-15.141195464170069</v>
      </c>
      <c r="AT94" s="28">
        <f t="shared" si="40"/>
        <v>-9.3618068967134676</v>
      </c>
      <c r="AU94" s="28">
        <f t="shared" si="40"/>
        <v>-15.157314919751702</v>
      </c>
      <c r="AV94" s="28">
        <f t="shared" si="40"/>
        <v>-25.503363648776631</v>
      </c>
      <c r="AW94" s="28">
        <f t="shared" si="40"/>
        <v>-4.0302173724781865</v>
      </c>
      <c r="AX94" s="28">
        <f t="shared" si="40"/>
        <v>10.795194045303923</v>
      </c>
      <c r="AY94" s="28">
        <f t="shared" si="40"/>
        <v>17.539340558588464</v>
      </c>
      <c r="AZ94" s="28">
        <f t="shared" si="40"/>
        <v>23.382763942677762</v>
      </c>
      <c r="BA94" s="28">
        <f t="shared" si="40"/>
        <v>32.910145804048774</v>
      </c>
      <c r="BB94" s="28">
        <f t="shared" si="40"/>
        <v>31.517170420127695</v>
      </c>
      <c r="BC94" s="28">
        <f t="shared" si="40"/>
        <v>28.50564818907835</v>
      </c>
      <c r="BD94" s="28">
        <f t="shared" si="40"/>
        <v>24.030234168661032</v>
      </c>
      <c r="BE94" s="28">
        <f t="shared" si="40"/>
        <v>18.320760769449471</v>
      </c>
      <c r="BF94" s="28">
        <f t="shared" si="40"/>
        <v>11.670434838546546</v>
      </c>
      <c r="BG94" s="28">
        <f t="shared" si="40"/>
        <v>4.4207801842802112</v>
      </c>
      <c r="BH94" s="28">
        <f t="shared" si="40"/>
        <v>-3.0559011901750703</v>
      </c>
      <c r="BI94" s="28">
        <f t="shared" si="40"/>
        <v>-10.375648449967034</v>
      </c>
      <c r="BJ94" s="28">
        <f t="shared" si="40"/>
        <v>-17.16256002491744</v>
      </c>
      <c r="BK94" s="28">
        <f t="shared" si="40"/>
        <v>-23.068097826544488</v>
      </c>
      <c r="BL94" s="28">
        <f t="shared" si="40"/>
        <v>-27.788986228824616</v>
      </c>
      <c r="BM94" s="28">
        <f t="shared" si="40"/>
        <v>-14.956428214934638</v>
      </c>
    </row>
    <row r="95" spans="1:65" x14ac:dyDescent="0.25">
      <c r="A95" s="8">
        <f t="shared" ref="A95:E95" si="43">A34</f>
        <v>2</v>
      </c>
      <c r="B95" s="8">
        <f t="shared" si="43"/>
        <v>0</v>
      </c>
      <c r="C95" s="8">
        <f t="shared" si="43"/>
        <v>-1</v>
      </c>
      <c r="D95" s="8">
        <f t="shared" si="43"/>
        <v>2</v>
      </c>
      <c r="E95" s="8">
        <f t="shared" si="43"/>
        <v>2</v>
      </c>
      <c r="F95" s="114">
        <v>26</v>
      </c>
      <c r="G95" s="8">
        <v>0</v>
      </c>
      <c r="H95" s="97"/>
      <c r="K95" s="28">
        <f t="shared" si="27"/>
        <v>10.432588583725606</v>
      </c>
      <c r="L95" s="28">
        <f t="shared" si="34"/>
        <v>22.642025267041777</v>
      </c>
      <c r="M95" s="28">
        <f t="shared" si="34"/>
        <v>13.470692693216602</v>
      </c>
      <c r="N95" s="28">
        <f t="shared" si="34"/>
        <v>-25.972626194131902</v>
      </c>
      <c r="O95" s="28">
        <f t="shared" si="34"/>
        <v>0.34391739146525074</v>
      </c>
      <c r="P95" s="28">
        <f t="shared" si="34"/>
        <v>-14.580150048206644</v>
      </c>
      <c r="Q95" s="28">
        <f t="shared" si="34"/>
        <v>-16.591800941341109</v>
      </c>
      <c r="R95" s="28">
        <f t="shared" si="34"/>
        <v>-25.291825017571565</v>
      </c>
      <c r="S95" s="28">
        <f t="shared" si="34"/>
        <v>-14.306089796636522</v>
      </c>
      <c r="T95" s="28">
        <f t="shared" si="34"/>
        <v>-10.958529961829445</v>
      </c>
      <c r="U95" s="28">
        <f t="shared" si="34"/>
        <v>-7.5231640325454681</v>
      </c>
      <c r="V95" s="28">
        <f t="shared" si="34"/>
        <v>-25.940232065110255</v>
      </c>
      <c r="W95" s="28">
        <f t="shared" si="34"/>
        <v>25.848520225305549</v>
      </c>
      <c r="X95" s="28">
        <f t="shared" si="34"/>
        <v>3.2372941641843584</v>
      </c>
      <c r="Y95" s="28">
        <f t="shared" si="34"/>
        <v>18.327524423541711</v>
      </c>
      <c r="Z95" s="28">
        <f t="shared" si="34"/>
        <v>22.64178740696028</v>
      </c>
      <c r="AA95" s="28">
        <f t="shared" ref="L95:AS102" si="44">($F95+$G95*AA$4)*COS(($A95*AA$5+$B95*AA$6+$C95*AA$7+$D95*AA$8+$E95*AA$9)*$C$5)</f>
        <v>25.966249232084895</v>
      </c>
      <c r="AB95" s="28">
        <f t="shared" si="44"/>
        <v>-21.647277446744802</v>
      </c>
      <c r="AC95" s="28">
        <f t="shared" si="44"/>
        <v>18.169960402874501</v>
      </c>
      <c r="AD95" s="28">
        <f t="shared" si="44"/>
        <v>25.856056465058249</v>
      </c>
      <c r="AE95" s="28">
        <f t="shared" si="44"/>
        <v>-17.096826306690001</v>
      </c>
      <c r="AF95" s="28">
        <f t="shared" si="44"/>
        <v>8.2291095338257865</v>
      </c>
      <c r="AG95" s="28">
        <f t="shared" si="44"/>
        <v>24.136437526510544</v>
      </c>
      <c r="AH95" s="28">
        <f t="shared" si="44"/>
        <v>-24.196831103331025</v>
      </c>
      <c r="AI95" s="28">
        <f t="shared" si="44"/>
        <v>-3.2256556160778653</v>
      </c>
      <c r="AJ95" s="28">
        <f t="shared" si="44"/>
        <v>15.607823872643023</v>
      </c>
      <c r="AK95" s="28">
        <f t="shared" si="44"/>
        <v>-25.337396995972934</v>
      </c>
      <c r="AL95" s="28">
        <f t="shared" si="44"/>
        <v>-25.585038505098083</v>
      </c>
      <c r="AM95" s="28">
        <f t="shared" si="44"/>
        <v>-2.8179080626835438</v>
      </c>
      <c r="AN95" s="28">
        <f t="shared" si="44"/>
        <v>-19.24087565981479</v>
      </c>
      <c r="AO95" s="28">
        <f t="shared" si="44"/>
        <v>-12.189782806940295</v>
      </c>
      <c r="AP95" s="28">
        <f t="shared" si="44"/>
        <v>5.95808533564567</v>
      </c>
      <c r="AQ95" s="28">
        <f t="shared" si="44"/>
        <v>-24.977062354594569</v>
      </c>
      <c r="AR95" s="28">
        <f t="shared" si="44"/>
        <v>8.7015352578958929</v>
      </c>
      <c r="AS95" s="28">
        <f t="shared" si="44"/>
        <v>-4.6868960099517123</v>
      </c>
      <c r="AT95" s="28">
        <f t="shared" si="40"/>
        <v>23.888658809716926</v>
      </c>
      <c r="AU95" s="28">
        <f t="shared" si="40"/>
        <v>-25.892524234592436</v>
      </c>
      <c r="AV95" s="28">
        <f t="shared" si="40"/>
        <v>25.986351202323483</v>
      </c>
      <c r="AW95" s="28">
        <f t="shared" si="40"/>
        <v>23.844457133749103</v>
      </c>
      <c r="AX95" s="28">
        <f t="shared" si="40"/>
        <v>-4.103458845828877</v>
      </c>
      <c r="AY95" s="28">
        <f t="shared" si="40"/>
        <v>-18.937642800213656</v>
      </c>
      <c r="AZ95" s="28">
        <f t="shared" si="40"/>
        <v>-25.876765162066313</v>
      </c>
      <c r="BA95" s="28">
        <f t="shared" si="40"/>
        <v>25.876245379795332</v>
      </c>
      <c r="BB95" s="28">
        <f t="shared" si="40"/>
        <v>22.030757033801446</v>
      </c>
      <c r="BC95" s="28">
        <f t="shared" si="40"/>
        <v>9.0006945805966581</v>
      </c>
      <c r="BD95" s="28">
        <f t="shared" si="40"/>
        <v>-7.7817376284916966</v>
      </c>
      <c r="BE95" s="28">
        <f t="shared" si="40"/>
        <v>-21.319980551525433</v>
      </c>
      <c r="BF95" s="28">
        <f t="shared" si="40"/>
        <v>-25.969970518056375</v>
      </c>
      <c r="BG95" s="28">
        <f t="shared" si="40"/>
        <v>-19.793136947928271</v>
      </c>
      <c r="BH95" s="28">
        <f t="shared" si="40"/>
        <v>-5.3645881583230759</v>
      </c>
      <c r="BI95" s="28">
        <f t="shared" si="40"/>
        <v>11.300445624390219</v>
      </c>
      <c r="BJ95" s="28">
        <f t="shared" si="40"/>
        <v>23.254348504025462</v>
      </c>
      <c r="BK95" s="28">
        <f t="shared" si="40"/>
        <v>25.513564686263152</v>
      </c>
      <c r="BL95" s="28">
        <f t="shared" si="40"/>
        <v>17.136231918366942</v>
      </c>
      <c r="BM95" s="28">
        <f t="shared" si="40"/>
        <v>-25.917835495940039</v>
      </c>
    </row>
    <row r="96" spans="1:65" x14ac:dyDescent="0.25">
      <c r="A96" s="8">
        <f t="shared" ref="A96:E96" si="45">A35</f>
        <v>0</v>
      </c>
      <c r="B96" s="8">
        <f t="shared" si="45"/>
        <v>0</v>
      </c>
      <c r="C96" s="8">
        <f t="shared" si="45"/>
        <v>-1</v>
      </c>
      <c r="D96" s="8">
        <f t="shared" si="45"/>
        <v>0</v>
      </c>
      <c r="E96" s="8">
        <f t="shared" si="45"/>
        <v>1</v>
      </c>
      <c r="F96" s="114">
        <v>32</v>
      </c>
      <c r="G96" s="8">
        <v>0</v>
      </c>
      <c r="H96" s="97"/>
      <c r="K96" s="28">
        <f t="shared" si="27"/>
        <v>-5.2143223731031103</v>
      </c>
      <c r="L96" s="28">
        <f t="shared" si="44"/>
        <v>14.620369531742796</v>
      </c>
      <c r="M96" s="28">
        <f t="shared" si="44"/>
        <v>31.043368529371161</v>
      </c>
      <c r="N96" s="28">
        <f t="shared" si="44"/>
        <v>31.521724210271699</v>
      </c>
      <c r="O96" s="28">
        <f t="shared" si="44"/>
        <v>-8.1154259303787413</v>
      </c>
      <c r="P96" s="28">
        <f t="shared" si="44"/>
        <v>30.148689459695873</v>
      </c>
      <c r="Q96" s="28">
        <f t="shared" si="44"/>
        <v>14.606977369994938</v>
      </c>
      <c r="R96" s="28">
        <f t="shared" si="44"/>
        <v>0.85678089512023703</v>
      </c>
      <c r="S96" s="28">
        <f t="shared" si="44"/>
        <v>-31.921696623453439</v>
      </c>
      <c r="T96" s="28">
        <f t="shared" si="44"/>
        <v>23.219461136732555</v>
      </c>
      <c r="U96" s="28">
        <f t="shared" si="44"/>
        <v>-27.934518388832466</v>
      </c>
      <c r="V96" s="28">
        <f t="shared" si="44"/>
        <v>-6.1860527712873967</v>
      </c>
      <c r="W96" s="28">
        <f t="shared" si="44"/>
        <v>-31.550209054716394</v>
      </c>
      <c r="X96" s="28">
        <f t="shared" si="44"/>
        <v>1.2109709926880365</v>
      </c>
      <c r="Y96" s="28">
        <f t="shared" si="44"/>
        <v>-6.0780272686123515</v>
      </c>
      <c r="Z96" s="28">
        <f t="shared" si="44"/>
        <v>9.7011030096069959</v>
      </c>
      <c r="AA96" s="28">
        <f t="shared" si="44"/>
        <v>25.65179433811419</v>
      </c>
      <c r="AB96" s="28">
        <f t="shared" si="44"/>
        <v>7.7281903637717901</v>
      </c>
      <c r="AC96" s="28">
        <f t="shared" si="44"/>
        <v>23.927600195474842</v>
      </c>
      <c r="AD96" s="28">
        <f t="shared" si="44"/>
        <v>-25.207632099426995</v>
      </c>
      <c r="AE96" s="28">
        <f t="shared" si="44"/>
        <v>-0.41875428537222142</v>
      </c>
      <c r="AF96" s="28">
        <f t="shared" si="44"/>
        <v>-29.474660365142434</v>
      </c>
      <c r="AG96" s="28">
        <f t="shared" si="44"/>
        <v>-23.824540134170224</v>
      </c>
      <c r="AH96" s="28">
        <f t="shared" si="44"/>
        <v>31.945008428834075</v>
      </c>
      <c r="AI96" s="28">
        <f t="shared" si="44"/>
        <v>-20.555747343218425</v>
      </c>
      <c r="AJ96" s="28">
        <f t="shared" si="44"/>
        <v>5.0318600437243486</v>
      </c>
      <c r="AK96" s="28">
        <f t="shared" si="44"/>
        <v>-23.253908057248665</v>
      </c>
      <c r="AL96" s="28">
        <f t="shared" si="44"/>
        <v>-13.901358631508053</v>
      </c>
      <c r="AM96" s="28">
        <f t="shared" si="44"/>
        <v>-29.339764058051522</v>
      </c>
      <c r="AN96" s="28">
        <f t="shared" si="44"/>
        <v>30.82899770612033</v>
      </c>
      <c r="AO96" s="28">
        <f t="shared" si="44"/>
        <v>-24.013727600930796</v>
      </c>
      <c r="AP96" s="28">
        <f t="shared" si="44"/>
        <v>19.012945246182309</v>
      </c>
      <c r="AQ96" s="28">
        <f t="shared" si="44"/>
        <v>1.0937171634099705</v>
      </c>
      <c r="AR96" s="28">
        <f t="shared" si="44"/>
        <v>6.1012837347651336</v>
      </c>
      <c r="AS96" s="28">
        <f t="shared" si="44"/>
        <v>-31.795573896768314</v>
      </c>
      <c r="AT96" s="28">
        <f t="shared" si="40"/>
        <v>-31.99999990045016</v>
      </c>
      <c r="AU96" s="28">
        <f t="shared" si="40"/>
        <v>-31.964938289426247</v>
      </c>
      <c r="AV96" s="28">
        <f t="shared" si="40"/>
        <v>-25.805419310674576</v>
      </c>
      <c r="AW96" s="28">
        <f t="shared" si="40"/>
        <v>-31.994626688237599</v>
      </c>
      <c r="AX96" s="28">
        <f t="shared" si="40"/>
        <v>-28.417304896232086</v>
      </c>
      <c r="AY96" s="28">
        <f t="shared" si="40"/>
        <v>-24.336664349271132</v>
      </c>
      <c r="AZ96" s="28">
        <f t="shared" si="40"/>
        <v>-18.985889699192793</v>
      </c>
      <c r="BA96" s="28">
        <f t="shared" si="40"/>
        <v>5.6600925698546618</v>
      </c>
      <c r="BB96" s="28">
        <f t="shared" si="40"/>
        <v>12.660485027575094</v>
      </c>
      <c r="BC96" s="28">
        <f t="shared" si="40"/>
        <v>19.000124903734299</v>
      </c>
      <c r="BD96" s="28">
        <f t="shared" si="40"/>
        <v>24.34814545785391</v>
      </c>
      <c r="BE96" s="28">
        <f t="shared" si="40"/>
        <v>28.425432708147095</v>
      </c>
      <c r="BF96" s="28">
        <f t="shared" si="40"/>
        <v>31.019192431442256</v>
      </c>
      <c r="BG96" s="28">
        <f t="shared" si="40"/>
        <v>31.994055925069613</v>
      </c>
      <c r="BH96" s="28">
        <f t="shared" si="40"/>
        <v>31.29914491947607</v>
      </c>
      <c r="BI96" s="28">
        <f t="shared" si="40"/>
        <v>28.970726922560281</v>
      </c>
      <c r="BJ96" s="28">
        <f t="shared" si="40"/>
        <v>25.130322413131925</v>
      </c>
      <c r="BK96" s="28">
        <f t="shared" si="40"/>
        <v>19.978362669148368</v>
      </c>
      <c r="BL96" s="28">
        <f t="shared" si="40"/>
        <v>13.783729229790815</v>
      </c>
      <c r="BM96" s="28">
        <f t="shared" si="40"/>
        <v>-14.890325282683127</v>
      </c>
    </row>
    <row r="97" spans="1:65" x14ac:dyDescent="0.25">
      <c r="A97" s="8">
        <f t="shared" ref="A97:E97" si="46">A36</f>
        <v>0</v>
      </c>
      <c r="B97" s="8">
        <f t="shared" si="46"/>
        <v>0</v>
      </c>
      <c r="C97" s="8">
        <f t="shared" si="46"/>
        <v>1</v>
      </c>
      <c r="D97" s="8">
        <f t="shared" si="46"/>
        <v>2</v>
      </c>
      <c r="E97" s="8">
        <f t="shared" si="46"/>
        <v>1</v>
      </c>
      <c r="F97" s="114">
        <v>27</v>
      </c>
      <c r="G97" s="8">
        <v>0</v>
      </c>
      <c r="H97" s="97"/>
      <c r="K97" s="28">
        <f t="shared" si="27"/>
        <v>-26.764104785627651</v>
      </c>
      <c r="L97" s="28">
        <f t="shared" si="44"/>
        <v>-19.176469850471243</v>
      </c>
      <c r="M97" s="28">
        <f t="shared" si="44"/>
        <v>-12.677833141834403</v>
      </c>
      <c r="N97" s="28">
        <f t="shared" si="44"/>
        <v>1.6241710372132176</v>
      </c>
      <c r="O97" s="28">
        <f t="shared" si="44"/>
        <v>13.501643284592504</v>
      </c>
      <c r="P97" s="28">
        <f t="shared" si="44"/>
        <v>-26.19608141324904</v>
      </c>
      <c r="Q97" s="28">
        <f t="shared" si="44"/>
        <v>9.2192853761913014</v>
      </c>
      <c r="R97" s="28">
        <f t="shared" si="44"/>
        <v>-26.787290865636962</v>
      </c>
      <c r="S97" s="28">
        <f t="shared" si="44"/>
        <v>-11.973551124609015</v>
      </c>
      <c r="T97" s="28">
        <f t="shared" si="44"/>
        <v>-14.497426197100332</v>
      </c>
      <c r="U97" s="28">
        <f t="shared" si="44"/>
        <v>26.607302959664104</v>
      </c>
      <c r="V97" s="28">
        <f t="shared" si="44"/>
        <v>26.963875351209477</v>
      </c>
      <c r="W97" s="28">
        <f t="shared" si="44"/>
        <v>-12.82070527443453</v>
      </c>
      <c r="X97" s="28">
        <f t="shared" si="44"/>
        <v>9.1175611981180911</v>
      </c>
      <c r="Y97" s="28">
        <f t="shared" si="44"/>
        <v>-9.1169621508752776</v>
      </c>
      <c r="Z97" s="28">
        <f t="shared" si="44"/>
        <v>3.2410024862888096</v>
      </c>
      <c r="AA97" s="28">
        <f t="shared" si="44"/>
        <v>26.731948341665404</v>
      </c>
      <c r="AB97" s="28">
        <f t="shared" si="44"/>
        <v>-18.296572124844428</v>
      </c>
      <c r="AC97" s="28">
        <f t="shared" si="44"/>
        <v>-25.448491554068351</v>
      </c>
      <c r="AD97" s="28">
        <f t="shared" si="44"/>
        <v>-26.344324942096083</v>
      </c>
      <c r="AE97" s="28">
        <f t="shared" si="44"/>
        <v>26.998154649986944</v>
      </c>
      <c r="AF97" s="28">
        <f t="shared" si="44"/>
        <v>17.789494265046542</v>
      </c>
      <c r="AG97" s="28">
        <f t="shared" si="44"/>
        <v>4.189403453557782</v>
      </c>
      <c r="AH97" s="28">
        <f t="shared" si="44"/>
        <v>10.629522613471224</v>
      </c>
      <c r="AI97" s="28">
        <f t="shared" si="44"/>
        <v>14.962251979347707</v>
      </c>
      <c r="AJ97" s="28">
        <f t="shared" si="44"/>
        <v>26.713605374713474</v>
      </c>
      <c r="AK97" s="28">
        <f t="shared" si="44"/>
        <v>22.717453818321221</v>
      </c>
      <c r="AL97" s="28">
        <f t="shared" si="44"/>
        <v>-26.808096934228704</v>
      </c>
      <c r="AM97" s="28">
        <f t="shared" si="44"/>
        <v>-18.770512585085878</v>
      </c>
      <c r="AN97" s="28">
        <f t="shared" si="44"/>
        <v>12.698105579506114</v>
      </c>
      <c r="AO97" s="28">
        <f t="shared" si="44"/>
        <v>-2.4791510796879308</v>
      </c>
      <c r="AP97" s="28">
        <f t="shared" si="44"/>
        <v>7.0572694296250473</v>
      </c>
      <c r="AQ97" s="28">
        <f t="shared" si="44"/>
        <v>21.817352468161243</v>
      </c>
      <c r="AR97" s="28">
        <f t="shared" si="44"/>
        <v>23.114016846793906</v>
      </c>
      <c r="AS97" s="28">
        <f t="shared" si="44"/>
        <v>-26.995817401234682</v>
      </c>
      <c r="AT97" s="28">
        <f t="shared" si="40"/>
        <v>-5.1124758390076961</v>
      </c>
      <c r="AU97" s="28">
        <f t="shared" si="40"/>
        <v>-6.5287096965937552</v>
      </c>
      <c r="AV97" s="28">
        <f t="shared" si="40"/>
        <v>-0.46872781540631064</v>
      </c>
      <c r="AW97" s="28">
        <f t="shared" si="40"/>
        <v>5.8838366330505814</v>
      </c>
      <c r="AX97" s="28">
        <f t="shared" si="40"/>
        <v>-24.781891631626632</v>
      </c>
      <c r="AY97" s="28">
        <f t="shared" si="40"/>
        <v>-25.943102138921393</v>
      </c>
      <c r="AZ97" s="28">
        <f t="shared" si="40"/>
        <v>-15.271628571956368</v>
      </c>
      <c r="BA97" s="28">
        <f t="shared" si="40"/>
        <v>26.359754763754477</v>
      </c>
      <c r="BB97" s="28">
        <f t="shared" si="40"/>
        <v>16.63285924715731</v>
      </c>
      <c r="BC97" s="28">
        <f t="shared" si="40"/>
        <v>-0.68030593257794991</v>
      </c>
      <c r="BD97" s="28">
        <f t="shared" si="40"/>
        <v>-17.683182653673057</v>
      </c>
      <c r="BE97" s="28">
        <f t="shared" si="40"/>
        <v>-26.620735781338954</v>
      </c>
      <c r="BF97" s="28">
        <f t="shared" si="40"/>
        <v>-23.416535211268329</v>
      </c>
      <c r="BG97" s="28">
        <f t="shared" si="40"/>
        <v>-9.5320211696340262</v>
      </c>
      <c r="BH97" s="28">
        <f t="shared" si="40"/>
        <v>8.7000606565499332</v>
      </c>
      <c r="BI97" s="28">
        <f t="shared" si="40"/>
        <v>22.964033016656177</v>
      </c>
      <c r="BJ97" s="28">
        <f t="shared" si="40"/>
        <v>26.754078769920792</v>
      </c>
      <c r="BK97" s="28">
        <f t="shared" si="40"/>
        <v>18.34155290750298</v>
      </c>
      <c r="BL97" s="28">
        <f t="shared" si="40"/>
        <v>1.5634198858763588</v>
      </c>
      <c r="BM97" s="28">
        <f t="shared" si="40"/>
        <v>-26.328871508192023</v>
      </c>
    </row>
    <row r="98" spans="1:65" x14ac:dyDescent="0.25">
      <c r="A98" s="8">
        <f t="shared" ref="A98:E98" si="47">A37</f>
        <v>-2</v>
      </c>
      <c r="B98" s="8">
        <f t="shared" si="47"/>
        <v>0</v>
      </c>
      <c r="C98" s="8">
        <f t="shared" si="47"/>
        <v>2</v>
      </c>
      <c r="D98" s="8">
        <f t="shared" si="47"/>
        <v>0</v>
      </c>
      <c r="E98" s="8">
        <f t="shared" si="47"/>
        <v>0</v>
      </c>
      <c r="F98" s="117">
        <v>0</v>
      </c>
      <c r="G98" s="8">
        <v>0</v>
      </c>
      <c r="H98" s="97"/>
      <c r="K98" s="28">
        <f t="shared" si="27"/>
        <v>0</v>
      </c>
      <c r="L98" s="28">
        <f t="shared" si="44"/>
        <v>0</v>
      </c>
      <c r="M98" s="28">
        <f t="shared" si="44"/>
        <v>0</v>
      </c>
      <c r="N98" s="28">
        <f t="shared" si="44"/>
        <v>0</v>
      </c>
      <c r="O98" s="28">
        <f t="shared" si="44"/>
        <v>0</v>
      </c>
      <c r="P98" s="28">
        <f t="shared" si="44"/>
        <v>0</v>
      </c>
      <c r="Q98" s="28">
        <f t="shared" si="44"/>
        <v>0</v>
      </c>
      <c r="R98" s="28">
        <f t="shared" si="44"/>
        <v>0</v>
      </c>
      <c r="S98" s="28">
        <f t="shared" si="44"/>
        <v>0</v>
      </c>
      <c r="T98" s="28">
        <f t="shared" si="44"/>
        <v>0</v>
      </c>
      <c r="U98" s="28">
        <f t="shared" si="44"/>
        <v>0</v>
      </c>
      <c r="V98" s="28">
        <f t="shared" si="44"/>
        <v>0</v>
      </c>
      <c r="W98" s="28">
        <f t="shared" si="44"/>
        <v>0</v>
      </c>
      <c r="X98" s="28">
        <f t="shared" si="44"/>
        <v>0</v>
      </c>
      <c r="Y98" s="28">
        <f t="shared" si="44"/>
        <v>0</v>
      </c>
      <c r="Z98" s="28">
        <f t="shared" si="44"/>
        <v>0</v>
      </c>
      <c r="AA98" s="28">
        <f t="shared" si="44"/>
        <v>0</v>
      </c>
      <c r="AB98" s="28">
        <f t="shared" si="44"/>
        <v>0</v>
      </c>
      <c r="AC98" s="28">
        <f t="shared" si="44"/>
        <v>0</v>
      </c>
      <c r="AD98" s="28">
        <f t="shared" si="44"/>
        <v>0</v>
      </c>
      <c r="AE98" s="28">
        <f t="shared" si="44"/>
        <v>0</v>
      </c>
      <c r="AF98" s="28">
        <f t="shared" si="44"/>
        <v>0</v>
      </c>
      <c r="AG98" s="28">
        <f t="shared" si="44"/>
        <v>0</v>
      </c>
      <c r="AH98" s="28">
        <f t="shared" si="44"/>
        <v>0</v>
      </c>
      <c r="AI98" s="28">
        <f t="shared" si="44"/>
        <v>0</v>
      </c>
      <c r="AJ98" s="28">
        <f t="shared" si="44"/>
        <v>0</v>
      </c>
      <c r="AK98" s="28">
        <f t="shared" si="44"/>
        <v>0</v>
      </c>
      <c r="AL98" s="28">
        <f t="shared" si="44"/>
        <v>0</v>
      </c>
      <c r="AM98" s="28">
        <f t="shared" si="44"/>
        <v>0</v>
      </c>
      <c r="AN98" s="28">
        <f t="shared" si="44"/>
        <v>0</v>
      </c>
      <c r="AO98" s="28">
        <f t="shared" si="44"/>
        <v>0</v>
      </c>
      <c r="AP98" s="28">
        <f t="shared" si="44"/>
        <v>0</v>
      </c>
      <c r="AQ98" s="28">
        <f t="shared" si="44"/>
        <v>0</v>
      </c>
      <c r="AR98" s="28">
        <f t="shared" si="44"/>
        <v>0</v>
      </c>
      <c r="AS98" s="28">
        <f t="shared" si="44"/>
        <v>0</v>
      </c>
      <c r="AT98" s="28">
        <f t="shared" si="40"/>
        <v>0</v>
      </c>
      <c r="AU98" s="28">
        <f t="shared" si="40"/>
        <v>0</v>
      </c>
      <c r="AV98" s="28">
        <f t="shared" si="40"/>
        <v>0</v>
      </c>
      <c r="AW98" s="28">
        <f t="shared" si="40"/>
        <v>0</v>
      </c>
      <c r="AX98" s="28">
        <f t="shared" si="40"/>
        <v>0</v>
      </c>
      <c r="AY98" s="28">
        <f t="shared" si="40"/>
        <v>0</v>
      </c>
      <c r="AZ98" s="28">
        <f t="shared" si="40"/>
        <v>0</v>
      </c>
      <c r="BA98" s="28">
        <f t="shared" si="40"/>
        <v>0</v>
      </c>
      <c r="BB98" s="28">
        <f t="shared" si="40"/>
        <v>0</v>
      </c>
      <c r="BC98" s="28">
        <f t="shared" si="40"/>
        <v>0</v>
      </c>
      <c r="BD98" s="28">
        <f t="shared" si="40"/>
        <v>0</v>
      </c>
      <c r="BE98" s="28">
        <f t="shared" si="40"/>
        <v>0</v>
      </c>
      <c r="BF98" s="28">
        <f t="shared" si="40"/>
        <v>0</v>
      </c>
      <c r="BG98" s="28">
        <f t="shared" si="40"/>
        <v>0</v>
      </c>
      <c r="BH98" s="28">
        <f t="shared" si="40"/>
        <v>0</v>
      </c>
      <c r="BI98" s="28">
        <f t="shared" si="40"/>
        <v>0</v>
      </c>
      <c r="BJ98" s="28">
        <f t="shared" si="40"/>
        <v>0</v>
      </c>
      <c r="BK98" s="28">
        <f t="shared" si="40"/>
        <v>0</v>
      </c>
      <c r="BL98" s="28">
        <f t="shared" si="40"/>
        <v>0</v>
      </c>
      <c r="BM98" s="28">
        <f t="shared" si="40"/>
        <v>0</v>
      </c>
    </row>
    <row r="99" spans="1:65" x14ac:dyDescent="0.25">
      <c r="A99" s="8">
        <f t="shared" ref="A99:E99" si="48">A38</f>
        <v>0</v>
      </c>
      <c r="B99" s="8">
        <f t="shared" si="48"/>
        <v>0</v>
      </c>
      <c r="C99" s="8">
        <f t="shared" si="48"/>
        <v>-2</v>
      </c>
      <c r="D99" s="8">
        <f t="shared" si="48"/>
        <v>2</v>
      </c>
      <c r="E99" s="8">
        <f t="shared" si="48"/>
        <v>1</v>
      </c>
      <c r="F99" s="114">
        <v>-24</v>
      </c>
      <c r="G99" s="8">
        <v>0</v>
      </c>
      <c r="H99" s="97"/>
      <c r="K99" s="28">
        <f t="shared" si="27"/>
        <v>23.878688920470328</v>
      </c>
      <c r="L99" s="28">
        <f t="shared" si="44"/>
        <v>7.0289767905018081</v>
      </c>
      <c r="M99" s="28">
        <f t="shared" si="44"/>
        <v>2.7286679630538941</v>
      </c>
      <c r="N99" s="28">
        <f t="shared" si="44"/>
        <v>-17.929795363560878</v>
      </c>
      <c r="O99" s="28">
        <f t="shared" si="44"/>
        <v>-12.314851802042327</v>
      </c>
      <c r="P99" s="28">
        <f t="shared" si="44"/>
        <v>23.998601753181497</v>
      </c>
      <c r="Q99" s="28">
        <f t="shared" si="44"/>
        <v>18.663828465596261</v>
      </c>
      <c r="R99" s="28">
        <f t="shared" si="44"/>
        <v>-4.1816948090838943</v>
      </c>
      <c r="S99" s="28">
        <f t="shared" si="44"/>
        <v>-18.353184778598404</v>
      </c>
      <c r="T99" s="28">
        <f t="shared" si="44"/>
        <v>-15.550544044883065</v>
      </c>
      <c r="U99" s="28">
        <f t="shared" si="44"/>
        <v>-6.8828322921350829</v>
      </c>
      <c r="V99" s="28">
        <f t="shared" si="44"/>
        <v>23.868040850977177</v>
      </c>
      <c r="W99" s="28">
        <f t="shared" si="44"/>
        <v>-8.3686120973251477</v>
      </c>
      <c r="X99" s="28">
        <f t="shared" si="44"/>
        <v>19.341045899885749</v>
      </c>
      <c r="Y99" s="28">
        <f t="shared" si="44"/>
        <v>19.409219642772719</v>
      </c>
      <c r="Z99" s="28">
        <f t="shared" si="44"/>
        <v>-16.632907139513428</v>
      </c>
      <c r="AA99" s="28">
        <f t="shared" si="44"/>
        <v>-2.8319157197505711</v>
      </c>
      <c r="AB99" s="28">
        <f t="shared" si="44"/>
        <v>17.561435588444638</v>
      </c>
      <c r="AC99" s="28">
        <f t="shared" si="44"/>
        <v>-23.441615744267068</v>
      </c>
      <c r="AD99" s="28">
        <f t="shared" si="44"/>
        <v>22.621707447447243</v>
      </c>
      <c r="AE99" s="28">
        <f t="shared" si="44"/>
        <v>-23.056240924244406</v>
      </c>
      <c r="AF99" s="28">
        <f t="shared" si="44"/>
        <v>5.1775183118032615</v>
      </c>
      <c r="AG99" s="28">
        <f t="shared" si="44"/>
        <v>21.435692376066999</v>
      </c>
      <c r="AH99" s="28">
        <f t="shared" si="44"/>
        <v>-17.968135607830074</v>
      </c>
      <c r="AI99" s="28">
        <f t="shared" si="44"/>
        <v>17.863248607308282</v>
      </c>
      <c r="AJ99" s="28">
        <f t="shared" si="44"/>
        <v>-6.9361762929306003</v>
      </c>
      <c r="AK99" s="28">
        <f t="shared" si="44"/>
        <v>-13.33358775835546</v>
      </c>
      <c r="AL99" s="28">
        <f t="shared" si="44"/>
        <v>4.821515480561537</v>
      </c>
      <c r="AM99" s="28">
        <f t="shared" si="44"/>
        <v>-14.319282914395814</v>
      </c>
      <c r="AN99" s="28">
        <f t="shared" si="44"/>
        <v>-19.750786985334106</v>
      </c>
      <c r="AO99" s="28">
        <f t="shared" si="44"/>
        <v>14.983456191725246</v>
      </c>
      <c r="AP99" s="28">
        <f t="shared" si="44"/>
        <v>-22.671290379272573</v>
      </c>
      <c r="AQ99" s="28">
        <f t="shared" si="44"/>
        <v>-9.5907732026745796E-2</v>
      </c>
      <c r="AR99" s="28">
        <f t="shared" si="44"/>
        <v>-8.0016351486941613</v>
      </c>
      <c r="AS99" s="28">
        <f t="shared" si="44"/>
        <v>23.836334092710967</v>
      </c>
      <c r="AT99" s="28">
        <f t="shared" si="40"/>
        <v>3.9022058843342018</v>
      </c>
      <c r="AU99" s="28">
        <f t="shared" si="40"/>
        <v>-8.9915142902705014</v>
      </c>
      <c r="AV99" s="28">
        <f t="shared" si="40"/>
        <v>-9.9375573259812491</v>
      </c>
      <c r="AW99" s="28">
        <f t="shared" si="40"/>
        <v>18.013605588828433</v>
      </c>
      <c r="AX99" s="28">
        <f t="shared" si="40"/>
        <v>17.859609807164343</v>
      </c>
      <c r="AY99" s="28">
        <f t="shared" si="40"/>
        <v>17.782240760884086</v>
      </c>
      <c r="AZ99" s="28">
        <f t="shared" si="40"/>
        <v>17.704459800197732</v>
      </c>
      <c r="BA99" s="28">
        <f t="shared" si="40"/>
        <v>19.446712588230291</v>
      </c>
      <c r="BB99" s="28">
        <f t="shared" si="40"/>
        <v>19.378793383001742</v>
      </c>
      <c r="BC99" s="28">
        <f t="shared" si="40"/>
        <v>19.310425280243873</v>
      </c>
      <c r="BD99" s="28">
        <f t="shared" si="40"/>
        <v>19.241609863631837</v>
      </c>
      <c r="BE99" s="28">
        <f t="shared" si="40"/>
        <v>19.172348727275033</v>
      </c>
      <c r="BF99" s="28">
        <f t="shared" si="40"/>
        <v>19.102643475564598</v>
      </c>
      <c r="BG99" s="28">
        <f t="shared" si="40"/>
        <v>19.032495723134865</v>
      </c>
      <c r="BH99" s="28">
        <f t="shared" si="40"/>
        <v>18.961907094914046</v>
      </c>
      <c r="BI99" s="28">
        <f t="shared" si="40"/>
        <v>18.890879226102708</v>
      </c>
      <c r="BJ99" s="28">
        <f t="shared" si="40"/>
        <v>18.819413761988073</v>
      </c>
      <c r="BK99" s="28">
        <f t="shared" si="40"/>
        <v>18.747512357991578</v>
      </c>
      <c r="BL99" s="28">
        <f t="shared" si="40"/>
        <v>18.675176679694722</v>
      </c>
      <c r="BM99" s="28">
        <f t="shared" si="40"/>
        <v>4.8386185054189292</v>
      </c>
    </row>
    <row r="100" spans="1:65" x14ac:dyDescent="0.25">
      <c r="A100" s="8">
        <f t="shared" ref="A100:E100" si="49">A39</f>
        <v>2</v>
      </c>
      <c r="B100" s="8">
        <f t="shared" si="49"/>
        <v>0</v>
      </c>
      <c r="C100" s="8">
        <f t="shared" si="49"/>
        <v>0</v>
      </c>
      <c r="D100" s="8">
        <f t="shared" si="49"/>
        <v>2</v>
      </c>
      <c r="E100" s="8">
        <f t="shared" si="49"/>
        <v>2</v>
      </c>
      <c r="F100" s="114">
        <v>16</v>
      </c>
      <c r="G100" s="8">
        <v>0</v>
      </c>
      <c r="H100" s="97"/>
      <c r="K100" s="28">
        <f t="shared" si="27"/>
        <v>9.3452896228803919</v>
      </c>
      <c r="L100" s="28">
        <f t="shared" si="44"/>
        <v>-15.816692722696629</v>
      </c>
      <c r="M100" s="28">
        <f t="shared" si="44"/>
        <v>15.741860993280739</v>
      </c>
      <c r="N100" s="28">
        <f t="shared" si="44"/>
        <v>10.775134112735081</v>
      </c>
      <c r="O100" s="28">
        <f t="shared" si="44"/>
        <v>-10.05830429032801</v>
      </c>
      <c r="P100" s="28">
        <f t="shared" si="44"/>
        <v>-7.9135917248376257</v>
      </c>
      <c r="Q100" s="28">
        <f t="shared" si="44"/>
        <v>-15.033731413396984</v>
      </c>
      <c r="R100" s="28">
        <f t="shared" si="44"/>
        <v>2.132610286484411</v>
      </c>
      <c r="S100" s="28">
        <f t="shared" si="44"/>
        <v>10.546440956500856</v>
      </c>
      <c r="T100" s="28">
        <f t="shared" si="44"/>
        <v>-15.855404516753332</v>
      </c>
      <c r="U100" s="28">
        <f t="shared" si="44"/>
        <v>-15.117987364042143</v>
      </c>
      <c r="V100" s="28">
        <f t="shared" si="44"/>
        <v>15.979930412678007</v>
      </c>
      <c r="W100" s="28">
        <f t="shared" si="44"/>
        <v>-2.1050417931927643</v>
      </c>
      <c r="X100" s="28">
        <f t="shared" si="44"/>
        <v>-10.845528043114591</v>
      </c>
      <c r="Y100" s="28">
        <f t="shared" si="44"/>
        <v>-15.971674515809591</v>
      </c>
      <c r="Z100" s="28">
        <f t="shared" si="44"/>
        <v>-11.724151303043559</v>
      </c>
      <c r="AA100" s="28">
        <f t="shared" si="44"/>
        <v>-14.300748830886212</v>
      </c>
      <c r="AB100" s="28">
        <f t="shared" si="44"/>
        <v>14.511707491058855</v>
      </c>
      <c r="AC100" s="28">
        <f t="shared" si="44"/>
        <v>15.966639994001754</v>
      </c>
      <c r="AD100" s="28">
        <f t="shared" si="44"/>
        <v>-11.654585412515294</v>
      </c>
      <c r="AE100" s="28">
        <f t="shared" si="44"/>
        <v>-11.560768258509952</v>
      </c>
      <c r="AF100" s="28">
        <f t="shared" si="44"/>
        <v>-8.4699959195062462</v>
      </c>
      <c r="AG100" s="28">
        <f t="shared" si="44"/>
        <v>-8.5357781179474124</v>
      </c>
      <c r="AH100" s="28">
        <f t="shared" si="44"/>
        <v>4.66898275957191</v>
      </c>
      <c r="AI100" s="28">
        <f t="shared" si="44"/>
        <v>-14.167750871436084</v>
      </c>
      <c r="AJ100" s="28">
        <f t="shared" si="44"/>
        <v>12.309187444154878</v>
      </c>
      <c r="AK100" s="28">
        <f t="shared" si="44"/>
        <v>12.400645234050318</v>
      </c>
      <c r="AL100" s="28">
        <f t="shared" si="44"/>
        <v>3.28149158658207</v>
      </c>
      <c r="AM100" s="28">
        <f t="shared" si="44"/>
        <v>12.488045384546201</v>
      </c>
      <c r="AN100" s="28">
        <f t="shared" si="44"/>
        <v>-5.8314851700167569</v>
      </c>
      <c r="AO100" s="28">
        <f t="shared" si="44"/>
        <v>11.639466979079009</v>
      </c>
      <c r="AP100" s="28">
        <f t="shared" si="44"/>
        <v>7.5578707797887361</v>
      </c>
      <c r="AQ100" s="28">
        <f t="shared" si="44"/>
        <v>-15.992392442020835</v>
      </c>
      <c r="AR100" s="28">
        <f t="shared" si="44"/>
        <v>-3.9598985393709891</v>
      </c>
      <c r="AS100" s="28">
        <f t="shared" si="44"/>
        <v>15.240947781942847</v>
      </c>
      <c r="AT100" s="28">
        <f t="shared" si="40"/>
        <v>13.857375299312732</v>
      </c>
      <c r="AU100" s="28">
        <f t="shared" si="40"/>
        <v>-7.3776685832897524</v>
      </c>
      <c r="AV100" s="28">
        <f t="shared" si="40"/>
        <v>9.3967255843971049</v>
      </c>
      <c r="AW100" s="28">
        <f t="shared" si="40"/>
        <v>14.560838280170676</v>
      </c>
      <c r="AX100" s="28">
        <f t="shared" si="40"/>
        <v>3.5137516546237966</v>
      </c>
      <c r="AY100" s="28">
        <f t="shared" si="40"/>
        <v>-9.8611855179798038</v>
      </c>
      <c r="AZ100" s="28">
        <f t="shared" si="40"/>
        <v>-15.996387761420499</v>
      </c>
      <c r="BA100" s="28">
        <f t="shared" si="40"/>
        <v>10.990141976645777</v>
      </c>
      <c r="BB100" s="28">
        <f t="shared" si="40"/>
        <v>-2.0469786650933375</v>
      </c>
      <c r="BC100" s="28">
        <f t="shared" si="40"/>
        <v>-13.58127970022319</v>
      </c>
      <c r="BD100" s="28">
        <f t="shared" si="40"/>
        <v>-15.14468374228859</v>
      </c>
      <c r="BE100" s="28">
        <f t="shared" si="40"/>
        <v>-5.5893946332135815</v>
      </c>
      <c r="BF100" s="28">
        <f t="shared" si="40"/>
        <v>8.0694310623672667</v>
      </c>
      <c r="BG100" s="28">
        <f t="shared" si="40"/>
        <v>15.803964814077585</v>
      </c>
      <c r="BH100" s="28">
        <f t="shared" si="40"/>
        <v>11.935784482806215</v>
      </c>
      <c r="BI100" s="28">
        <f t="shared" si="40"/>
        <v>-0.69522823506420584</v>
      </c>
      <c r="BJ100" s="28">
        <f t="shared" si="40"/>
        <v>-12.815828880510532</v>
      </c>
      <c r="BK100" s="28">
        <f t="shared" si="40"/>
        <v>-15.52749955258397</v>
      </c>
      <c r="BL100" s="28">
        <f t="shared" si="40"/>
        <v>-6.839427194873422</v>
      </c>
      <c r="BM100" s="28">
        <f t="shared" si="40"/>
        <v>1.1623675933412516</v>
      </c>
    </row>
    <row r="101" spans="1:65" x14ac:dyDescent="0.25">
      <c r="A101" s="8">
        <f t="shared" ref="A101:E101" si="50">A40</f>
        <v>0</v>
      </c>
      <c r="B101" s="8">
        <f t="shared" si="50"/>
        <v>0</v>
      </c>
      <c r="C101" s="8">
        <f t="shared" si="50"/>
        <v>2</v>
      </c>
      <c r="D101" s="8">
        <f t="shared" si="50"/>
        <v>2</v>
      </c>
      <c r="E101" s="8">
        <f t="shared" si="50"/>
        <v>2</v>
      </c>
      <c r="F101" s="114">
        <v>13</v>
      </c>
      <c r="G101" s="8">
        <v>0</v>
      </c>
      <c r="H101" s="97"/>
      <c r="K101" s="28">
        <f t="shared" si="27"/>
        <v>-12.723795323919759</v>
      </c>
      <c r="L101" s="28">
        <f t="shared" si="44"/>
        <v>-5.2800736051863328</v>
      </c>
      <c r="M101" s="28">
        <f t="shared" si="44"/>
        <v>10.639553712337383</v>
      </c>
      <c r="N101" s="28">
        <f t="shared" si="44"/>
        <v>12.643917826694231</v>
      </c>
      <c r="O101" s="28">
        <f t="shared" si="44"/>
        <v>-5.6777796604859878</v>
      </c>
      <c r="P101" s="28">
        <f t="shared" si="44"/>
        <v>-12.977599046175227</v>
      </c>
      <c r="Q101" s="28">
        <f t="shared" si="44"/>
        <v>-11.014357823394047</v>
      </c>
      <c r="R101" s="28">
        <f t="shared" si="44"/>
        <v>-3.8333224969827016</v>
      </c>
      <c r="S101" s="28">
        <f t="shared" si="44"/>
        <v>1.4968268045703896</v>
      </c>
      <c r="T101" s="28">
        <f t="shared" si="44"/>
        <v>2.4097439313129065</v>
      </c>
      <c r="U101" s="28">
        <f t="shared" si="44"/>
        <v>11.876077624012209</v>
      </c>
      <c r="V101" s="28">
        <f t="shared" si="44"/>
        <v>-2.3050746196543521</v>
      </c>
      <c r="W101" s="28">
        <f t="shared" si="44"/>
        <v>1.980885129049246</v>
      </c>
      <c r="X101" s="28">
        <f t="shared" si="44"/>
        <v>7.7365876491324972</v>
      </c>
      <c r="Y101" s="28">
        <f t="shared" si="44"/>
        <v>-3.5748715546843632</v>
      </c>
      <c r="Z101" s="28">
        <f t="shared" si="44"/>
        <v>-11.820487993758386</v>
      </c>
      <c r="AA101" s="28">
        <f t="shared" si="44"/>
        <v>12.595211770411774</v>
      </c>
      <c r="AB101" s="28">
        <f t="shared" si="44"/>
        <v>-12.922034028630053</v>
      </c>
      <c r="AC101" s="28">
        <f t="shared" si="44"/>
        <v>-10.298501023259757</v>
      </c>
      <c r="AD101" s="28">
        <f t="shared" si="44"/>
        <v>8.7191135933408201</v>
      </c>
      <c r="AE101" s="28">
        <f t="shared" si="44"/>
        <v>2.0070138164202045</v>
      </c>
      <c r="AF101" s="28">
        <f t="shared" si="44"/>
        <v>7.7692930584567064</v>
      </c>
      <c r="AG101" s="28">
        <f t="shared" si="44"/>
        <v>4.6712809168216536</v>
      </c>
      <c r="AH101" s="28">
        <f t="shared" si="44"/>
        <v>10.004719997973599</v>
      </c>
      <c r="AI101" s="28">
        <f t="shared" si="44"/>
        <v>3.1566869819130199</v>
      </c>
      <c r="AJ101" s="28">
        <f t="shared" si="44"/>
        <v>-2.6515788915434655</v>
      </c>
      <c r="AK101" s="28">
        <f t="shared" si="44"/>
        <v>0.82325724277806922</v>
      </c>
      <c r="AL101" s="28">
        <f t="shared" si="44"/>
        <v>-4.8872173928467388</v>
      </c>
      <c r="AM101" s="28">
        <f t="shared" si="44"/>
        <v>-12.959184527359286</v>
      </c>
      <c r="AN101" s="28">
        <f t="shared" si="44"/>
        <v>-10.555435038526387</v>
      </c>
      <c r="AO101" s="28">
        <f t="shared" si="44"/>
        <v>-3.5630903416943029</v>
      </c>
      <c r="AP101" s="28">
        <f t="shared" si="44"/>
        <v>6.1889811903516581</v>
      </c>
      <c r="AQ101" s="28">
        <f t="shared" si="44"/>
        <v>0.51450946175876844</v>
      </c>
      <c r="AR101" s="28">
        <f t="shared" si="44"/>
        <v>12.225527311630348</v>
      </c>
      <c r="AS101" s="28">
        <f t="shared" si="44"/>
        <v>-5.7604818467713113</v>
      </c>
      <c r="AT101" s="28">
        <f t="shared" si="40"/>
        <v>-12.93871293698537</v>
      </c>
      <c r="AU101" s="28">
        <f t="shared" si="40"/>
        <v>9.7610707761853828</v>
      </c>
      <c r="AV101" s="28">
        <f t="shared" si="40"/>
        <v>8.0743247032156145</v>
      </c>
      <c r="AW101" s="28">
        <f t="shared" si="40"/>
        <v>-12.246609388397435</v>
      </c>
      <c r="AX101" s="28">
        <f t="shared" si="40"/>
        <v>-0.97292576274684439</v>
      </c>
      <c r="AY101" s="28">
        <f t="shared" si="40"/>
        <v>9.6897850375188188</v>
      </c>
      <c r="AZ101" s="28">
        <f t="shared" si="40"/>
        <v>12.77508123387555</v>
      </c>
      <c r="BA101" s="28">
        <f t="shared" si="40"/>
        <v>-12.449641171899398</v>
      </c>
      <c r="BB101" s="28">
        <f t="shared" si="40"/>
        <v>-4.6133761713908177</v>
      </c>
      <c r="BC101" s="28">
        <f t="shared" si="40"/>
        <v>6.8305502826806315</v>
      </c>
      <c r="BD101" s="28">
        <f t="shared" si="40"/>
        <v>12.932984509349247</v>
      </c>
      <c r="BE101" s="28">
        <f t="shared" si="40"/>
        <v>8.9218212400592307</v>
      </c>
      <c r="BF101" s="28">
        <f t="shared" si="40"/>
        <v>-2.0662087291203033</v>
      </c>
      <c r="BG101" s="28">
        <f t="shared" si="40"/>
        <v>-11.438462895404458</v>
      </c>
      <c r="BH101" s="28">
        <f t="shared" si="40"/>
        <v>-11.865835884951698</v>
      </c>
      <c r="BI101" s="28">
        <f t="shared" si="40"/>
        <v>-3.0141219006542044</v>
      </c>
      <c r="BJ101" s="28">
        <f t="shared" si="40"/>
        <v>8.1946362512109605</v>
      </c>
      <c r="BK101" s="28">
        <f t="shared" si="40"/>
        <v>12.995186567465677</v>
      </c>
      <c r="BL101" s="28">
        <f t="shared" si="40"/>
        <v>7.6334973609049603</v>
      </c>
      <c r="BM101" s="28">
        <f t="shared" si="40"/>
        <v>-3.1778316401485451</v>
      </c>
    </row>
    <row r="102" spans="1:65" x14ac:dyDescent="0.25">
      <c r="A102" s="8">
        <f t="shared" ref="A102:E102" si="51">A41</f>
        <v>0</v>
      </c>
      <c r="B102" s="8">
        <f t="shared" si="51"/>
        <v>0</v>
      </c>
      <c r="C102" s="8">
        <f t="shared" si="51"/>
        <v>2</v>
      </c>
      <c r="D102" s="8">
        <f t="shared" si="51"/>
        <v>0</v>
      </c>
      <c r="E102" s="8">
        <f t="shared" si="51"/>
        <v>0</v>
      </c>
      <c r="F102" s="117">
        <v>0</v>
      </c>
      <c r="G102" s="8">
        <v>0</v>
      </c>
      <c r="H102" s="97"/>
      <c r="K102" s="28">
        <f t="shared" si="27"/>
        <v>0</v>
      </c>
      <c r="L102" s="28">
        <f t="shared" si="44"/>
        <v>0</v>
      </c>
      <c r="M102" s="28">
        <f t="shared" si="44"/>
        <v>0</v>
      </c>
      <c r="N102" s="28">
        <f t="shared" si="44"/>
        <v>0</v>
      </c>
      <c r="O102" s="28">
        <f t="shared" si="44"/>
        <v>0</v>
      </c>
      <c r="P102" s="28">
        <f t="shared" si="44"/>
        <v>0</v>
      </c>
      <c r="Q102" s="28">
        <f t="shared" si="44"/>
        <v>0</v>
      </c>
      <c r="R102" s="28">
        <f t="shared" si="44"/>
        <v>0</v>
      </c>
      <c r="S102" s="28">
        <f t="shared" si="44"/>
        <v>0</v>
      </c>
      <c r="T102" s="28">
        <f t="shared" si="44"/>
        <v>0</v>
      </c>
      <c r="U102" s="28">
        <f t="shared" si="44"/>
        <v>0</v>
      </c>
      <c r="V102" s="28">
        <f t="shared" si="44"/>
        <v>0</v>
      </c>
      <c r="W102" s="28">
        <f t="shared" si="44"/>
        <v>0</v>
      </c>
      <c r="X102" s="28">
        <f t="shared" si="44"/>
        <v>0</v>
      </c>
      <c r="Y102" s="28">
        <f t="shared" si="44"/>
        <v>0</v>
      </c>
      <c r="Z102" s="28">
        <f t="shared" si="44"/>
        <v>0</v>
      </c>
      <c r="AA102" s="28">
        <f t="shared" si="44"/>
        <v>0</v>
      </c>
      <c r="AB102" s="28">
        <f t="shared" si="44"/>
        <v>0</v>
      </c>
      <c r="AC102" s="28">
        <f t="shared" si="44"/>
        <v>0</v>
      </c>
      <c r="AD102" s="28">
        <f t="shared" si="44"/>
        <v>0</v>
      </c>
      <c r="AE102" s="28">
        <f t="shared" si="44"/>
        <v>0</v>
      </c>
      <c r="AF102" s="28">
        <f t="shared" si="44"/>
        <v>0</v>
      </c>
      <c r="AG102" s="28">
        <f t="shared" si="44"/>
        <v>0</v>
      </c>
      <c r="AH102" s="28">
        <f t="shared" si="44"/>
        <v>0</v>
      </c>
      <c r="AI102" s="28">
        <f t="shared" si="44"/>
        <v>0</v>
      </c>
      <c r="AJ102" s="28">
        <f t="shared" si="44"/>
        <v>0</v>
      </c>
      <c r="AK102" s="28">
        <f t="shared" si="44"/>
        <v>0</v>
      </c>
      <c r="AL102" s="28">
        <f t="shared" si="44"/>
        <v>0</v>
      </c>
      <c r="AM102" s="28">
        <f t="shared" si="44"/>
        <v>0</v>
      </c>
      <c r="AN102" s="28">
        <f t="shared" si="44"/>
        <v>0</v>
      </c>
      <c r="AO102" s="28">
        <f t="shared" si="44"/>
        <v>0</v>
      </c>
      <c r="AP102" s="28">
        <f t="shared" si="44"/>
        <v>0</v>
      </c>
      <c r="AQ102" s="28">
        <f t="shared" si="44"/>
        <v>0</v>
      </c>
      <c r="AR102" s="28">
        <f t="shared" ref="L102:AS110" si="52">($F102+$G102*AR$4)*COS(($A102*AR$5+$B102*AR$6+$C102*AR$7+$D102*AR$8+$E102*AR$9)*$C$5)</f>
        <v>0</v>
      </c>
      <c r="AS102" s="28">
        <f t="shared" si="52"/>
        <v>0</v>
      </c>
      <c r="AT102" s="28">
        <f t="shared" si="40"/>
        <v>0</v>
      </c>
      <c r="AU102" s="28">
        <f t="shared" si="40"/>
        <v>0</v>
      </c>
      <c r="AV102" s="28">
        <f t="shared" si="40"/>
        <v>0</v>
      </c>
      <c r="AW102" s="28">
        <f t="shared" si="40"/>
        <v>0</v>
      </c>
      <c r="AX102" s="28">
        <f t="shared" si="40"/>
        <v>0</v>
      </c>
      <c r="AY102" s="28">
        <f t="shared" si="40"/>
        <v>0</v>
      </c>
      <c r="AZ102" s="28">
        <f t="shared" si="40"/>
        <v>0</v>
      </c>
      <c r="BA102" s="28">
        <f t="shared" si="40"/>
        <v>0</v>
      </c>
      <c r="BB102" s="28">
        <f t="shared" si="40"/>
        <v>0</v>
      </c>
      <c r="BC102" s="28">
        <f t="shared" si="40"/>
        <v>0</v>
      </c>
      <c r="BD102" s="28">
        <f t="shared" si="40"/>
        <v>0</v>
      </c>
      <c r="BE102" s="28">
        <f t="shared" si="40"/>
        <v>0</v>
      </c>
      <c r="BF102" s="28">
        <f t="shared" si="40"/>
        <v>0</v>
      </c>
      <c r="BG102" s="28">
        <f t="shared" si="40"/>
        <v>0</v>
      </c>
      <c r="BH102" s="28">
        <f t="shared" si="40"/>
        <v>0</v>
      </c>
      <c r="BI102" s="28">
        <f t="shared" si="40"/>
        <v>0</v>
      </c>
      <c r="BJ102" s="28">
        <f t="shared" si="40"/>
        <v>0</v>
      </c>
      <c r="BK102" s="28">
        <f t="shared" si="40"/>
        <v>0</v>
      </c>
      <c r="BL102" s="28">
        <f t="shared" si="40"/>
        <v>0</v>
      </c>
      <c r="BM102" s="28">
        <f t="shared" si="40"/>
        <v>0</v>
      </c>
    </row>
    <row r="103" spans="1:65" x14ac:dyDescent="0.25">
      <c r="A103" s="8">
        <f t="shared" ref="A103:E103" si="53">A42</f>
        <v>-2</v>
      </c>
      <c r="B103" s="8">
        <f t="shared" si="53"/>
        <v>0</v>
      </c>
      <c r="C103" s="8">
        <f t="shared" si="53"/>
        <v>1</v>
      </c>
      <c r="D103" s="8">
        <f t="shared" si="53"/>
        <v>2</v>
      </c>
      <c r="E103" s="8">
        <f t="shared" si="53"/>
        <v>2</v>
      </c>
      <c r="F103" s="114">
        <v>-12</v>
      </c>
      <c r="G103" s="8">
        <v>0</v>
      </c>
      <c r="H103" s="97"/>
      <c r="K103" s="28">
        <f t="shared" si="27"/>
        <v>-2.1370114264920406</v>
      </c>
      <c r="L103" s="28">
        <f t="shared" si="52"/>
        <v>11.941172637498202</v>
      </c>
      <c r="M103" s="28">
        <f t="shared" si="52"/>
        <v>10.84851611741481</v>
      </c>
      <c r="N103" s="28">
        <f t="shared" si="52"/>
        <v>-10.953592746870887</v>
      </c>
      <c r="O103" s="28">
        <f t="shared" si="52"/>
        <v>5.9760457433907561</v>
      </c>
      <c r="P103" s="28">
        <f t="shared" si="52"/>
        <v>4.6836112873280786</v>
      </c>
      <c r="Q103" s="28">
        <f t="shared" si="52"/>
        <v>5.121847083418956</v>
      </c>
      <c r="R103" s="28">
        <f t="shared" si="52"/>
        <v>-10.899624320522591</v>
      </c>
      <c r="S103" s="28">
        <f t="shared" si="52"/>
        <v>-11.738437370089571</v>
      </c>
      <c r="T103" s="28">
        <f t="shared" si="52"/>
        <v>9.5856084329837312</v>
      </c>
      <c r="U103" s="28">
        <f t="shared" si="52"/>
        <v>-4.4963594790495272</v>
      </c>
      <c r="V103" s="28">
        <f t="shared" si="52"/>
        <v>-11.258308547851026</v>
      </c>
      <c r="W103" s="28">
        <f t="shared" si="52"/>
        <v>10.256285733997512</v>
      </c>
      <c r="X103" s="28">
        <f t="shared" si="52"/>
        <v>-8.074154241693396</v>
      </c>
      <c r="Y103" s="28">
        <f t="shared" si="52"/>
        <v>-5.4946432438130524</v>
      </c>
      <c r="Z103" s="28">
        <f t="shared" si="52"/>
        <v>-7.5599345959759798</v>
      </c>
      <c r="AA103" s="28">
        <f t="shared" si="52"/>
        <v>-0.69685121415486628</v>
      </c>
      <c r="AB103" s="28">
        <f t="shared" si="52"/>
        <v>-10.053321199116802</v>
      </c>
      <c r="AC103" s="28">
        <f t="shared" si="52"/>
        <v>-2.7848890487136617</v>
      </c>
      <c r="AD103" s="28">
        <f t="shared" si="52"/>
        <v>1.1135002375351271</v>
      </c>
      <c r="AE103" s="28">
        <f t="shared" si="52"/>
        <v>-8.3289955010953687</v>
      </c>
      <c r="AF103" s="28">
        <f t="shared" si="52"/>
        <v>-11.290144580869555</v>
      </c>
      <c r="AG103" s="28">
        <f t="shared" si="52"/>
        <v>-6.6131361597450553</v>
      </c>
      <c r="AH103" s="28">
        <f t="shared" si="52"/>
        <v>-10.218195671994984</v>
      </c>
      <c r="AI103" s="28">
        <f t="shared" si="52"/>
        <v>4.0566547519214309</v>
      </c>
      <c r="AJ103" s="28">
        <f t="shared" si="52"/>
        <v>11.39250142297659</v>
      </c>
      <c r="AK103" s="28">
        <f t="shared" si="52"/>
        <v>11.871497883642624</v>
      </c>
      <c r="AL103" s="28">
        <f t="shared" si="52"/>
        <v>-10.63679753803274</v>
      </c>
      <c r="AM103" s="28">
        <f t="shared" si="52"/>
        <v>6.8502315356096553</v>
      </c>
      <c r="AN103" s="28">
        <f t="shared" si="52"/>
        <v>-4.6352654244986118</v>
      </c>
      <c r="AO103" s="28">
        <f t="shared" si="52"/>
        <v>-10.259978434960253</v>
      </c>
      <c r="AP103" s="28">
        <f t="shared" si="52"/>
        <v>5.8823309728114666</v>
      </c>
      <c r="AQ103" s="28">
        <f t="shared" si="52"/>
        <v>-6.0035794025020728</v>
      </c>
      <c r="AR103" s="28">
        <f t="shared" si="52"/>
        <v>11.654678992668828</v>
      </c>
      <c r="AS103" s="28">
        <f t="shared" si="52"/>
        <v>5.140006371464759</v>
      </c>
      <c r="AT103" s="28">
        <f t="shared" si="40"/>
        <v>11.996363147134588</v>
      </c>
      <c r="AU103" s="28">
        <f t="shared" si="40"/>
        <v>-10.581632362906232</v>
      </c>
      <c r="AV103" s="28">
        <f t="shared" si="40"/>
        <v>3.5809459872867295</v>
      </c>
      <c r="AW103" s="28">
        <f t="shared" si="40"/>
        <v>7.5894099346694146</v>
      </c>
      <c r="AX103" s="28">
        <f t="shared" si="40"/>
        <v>11.23288825866657</v>
      </c>
      <c r="AY103" s="28">
        <f t="shared" si="40"/>
        <v>11.94351593017679</v>
      </c>
      <c r="AZ103" s="28">
        <f t="shared" si="40"/>
        <v>11.836292553584732</v>
      </c>
      <c r="BA103" s="28">
        <f t="shared" si="40"/>
        <v>11.809559697394135</v>
      </c>
      <c r="BB103" s="28">
        <f t="shared" si="40"/>
        <v>10.852791486334858</v>
      </c>
      <c r="BC103" s="28">
        <f t="shared" si="40"/>
        <v>9.1528612999062844</v>
      </c>
      <c r="BD103" s="28">
        <f t="shared" si="40"/>
        <v>6.8261745326757302</v>
      </c>
      <c r="BE103" s="28">
        <f t="shared" si="40"/>
        <v>4.0320547224042445</v>
      </c>
      <c r="BF103" s="28">
        <f t="shared" si="40"/>
        <v>0.96183362001009409</v>
      </c>
      <c r="BG103" s="28">
        <f t="shared" si="40"/>
        <v>-2.1742505530756144</v>
      </c>
      <c r="BH103" s="28">
        <f t="shared" si="40"/>
        <v>-5.1614494980735532</v>
      </c>
      <c r="BI103" s="28">
        <f t="shared" si="40"/>
        <v>-7.7952100664279014</v>
      </c>
      <c r="BJ103" s="28">
        <f t="shared" si="40"/>
        <v>-9.8951813586572133</v>
      </c>
      <c r="BK103" s="28">
        <f t="shared" si="40"/>
        <v>-11.31756453593399</v>
      </c>
      <c r="BL103" s="28">
        <f t="shared" si="40"/>
        <v>-11.964959671865895</v>
      </c>
      <c r="BM103" s="28">
        <f t="shared" si="40"/>
        <v>-10.84873298949833</v>
      </c>
    </row>
    <row r="104" spans="1:65" x14ac:dyDescent="0.25">
      <c r="A104" s="8">
        <f t="shared" ref="A104:E104" si="54">A43</f>
        <v>0</v>
      </c>
      <c r="B104" s="8">
        <f t="shared" si="54"/>
        <v>0</v>
      </c>
      <c r="C104" s="8">
        <f t="shared" si="54"/>
        <v>0</v>
      </c>
      <c r="D104" s="8">
        <f t="shared" si="54"/>
        <v>2</v>
      </c>
      <c r="E104" s="8">
        <f t="shared" si="54"/>
        <v>0</v>
      </c>
      <c r="F104" s="117">
        <v>0</v>
      </c>
      <c r="G104" s="8">
        <v>0</v>
      </c>
      <c r="H104" s="97"/>
      <c r="K104" s="28">
        <f t="shared" si="27"/>
        <v>0</v>
      </c>
      <c r="L104" s="28">
        <f t="shared" si="52"/>
        <v>0</v>
      </c>
      <c r="M104" s="28">
        <f t="shared" si="52"/>
        <v>0</v>
      </c>
      <c r="N104" s="28">
        <f t="shared" si="52"/>
        <v>0</v>
      </c>
      <c r="O104" s="28">
        <f t="shared" si="52"/>
        <v>0</v>
      </c>
      <c r="P104" s="28">
        <f t="shared" si="52"/>
        <v>0</v>
      </c>
      <c r="Q104" s="28">
        <f t="shared" si="52"/>
        <v>0</v>
      </c>
      <c r="R104" s="28">
        <f t="shared" si="52"/>
        <v>0</v>
      </c>
      <c r="S104" s="28">
        <f t="shared" si="52"/>
        <v>0</v>
      </c>
      <c r="T104" s="28">
        <f t="shared" si="52"/>
        <v>0</v>
      </c>
      <c r="U104" s="28">
        <f t="shared" si="52"/>
        <v>0</v>
      </c>
      <c r="V104" s="28">
        <f t="shared" si="52"/>
        <v>0</v>
      </c>
      <c r="W104" s="28">
        <f t="shared" si="52"/>
        <v>0</v>
      </c>
      <c r="X104" s="28">
        <f t="shared" si="52"/>
        <v>0</v>
      </c>
      <c r="Y104" s="28">
        <f t="shared" si="52"/>
        <v>0</v>
      </c>
      <c r="Z104" s="28">
        <f t="shared" si="52"/>
        <v>0</v>
      </c>
      <c r="AA104" s="28">
        <f t="shared" si="52"/>
        <v>0</v>
      </c>
      <c r="AB104" s="28">
        <f t="shared" si="52"/>
        <v>0</v>
      </c>
      <c r="AC104" s="28">
        <f t="shared" si="52"/>
        <v>0</v>
      </c>
      <c r="AD104" s="28">
        <f t="shared" si="52"/>
        <v>0</v>
      </c>
      <c r="AE104" s="28">
        <f t="shared" si="52"/>
        <v>0</v>
      </c>
      <c r="AF104" s="28">
        <f t="shared" si="52"/>
        <v>0</v>
      </c>
      <c r="AG104" s="28">
        <f t="shared" si="52"/>
        <v>0</v>
      </c>
      <c r="AH104" s="28">
        <f t="shared" si="52"/>
        <v>0</v>
      </c>
      <c r="AI104" s="28">
        <f t="shared" si="52"/>
        <v>0</v>
      </c>
      <c r="AJ104" s="28">
        <f t="shared" si="52"/>
        <v>0</v>
      </c>
      <c r="AK104" s="28">
        <f t="shared" si="52"/>
        <v>0</v>
      </c>
      <c r="AL104" s="28">
        <f t="shared" si="52"/>
        <v>0</v>
      </c>
      <c r="AM104" s="28">
        <f t="shared" si="52"/>
        <v>0</v>
      </c>
      <c r="AN104" s="28">
        <f t="shared" si="52"/>
        <v>0</v>
      </c>
      <c r="AO104" s="28">
        <f t="shared" si="52"/>
        <v>0</v>
      </c>
      <c r="AP104" s="28">
        <f t="shared" si="52"/>
        <v>0</v>
      </c>
      <c r="AQ104" s="28">
        <f t="shared" si="52"/>
        <v>0</v>
      </c>
      <c r="AR104" s="28">
        <f t="shared" si="52"/>
        <v>0</v>
      </c>
      <c r="AS104" s="28">
        <f t="shared" si="52"/>
        <v>0</v>
      </c>
      <c r="AT104" s="28">
        <f t="shared" si="40"/>
        <v>0</v>
      </c>
      <c r="AU104" s="28">
        <f t="shared" si="40"/>
        <v>0</v>
      </c>
      <c r="AV104" s="28">
        <f t="shared" si="40"/>
        <v>0</v>
      </c>
      <c r="AW104" s="28">
        <f t="shared" si="40"/>
        <v>0</v>
      </c>
      <c r="AX104" s="28">
        <f t="shared" si="40"/>
        <v>0</v>
      </c>
      <c r="AY104" s="28">
        <f t="shared" si="40"/>
        <v>0</v>
      </c>
      <c r="AZ104" s="28">
        <f t="shared" ref="AT104:BM116" si="55">($F104+$G104*AZ$4)*COS(($A104*AZ$5+$B104*AZ$6+$C104*AZ$7+$D104*AZ$8+$E104*AZ$9)*$C$5)</f>
        <v>0</v>
      </c>
      <c r="BA104" s="28">
        <f t="shared" si="55"/>
        <v>0</v>
      </c>
      <c r="BB104" s="28">
        <f t="shared" si="55"/>
        <v>0</v>
      </c>
      <c r="BC104" s="28">
        <f t="shared" si="55"/>
        <v>0</v>
      </c>
      <c r="BD104" s="28">
        <f t="shared" si="55"/>
        <v>0</v>
      </c>
      <c r="BE104" s="28">
        <f t="shared" si="55"/>
        <v>0</v>
      </c>
      <c r="BF104" s="28">
        <f t="shared" si="55"/>
        <v>0</v>
      </c>
      <c r="BG104" s="28">
        <f t="shared" si="55"/>
        <v>0</v>
      </c>
      <c r="BH104" s="28">
        <f t="shared" si="55"/>
        <v>0</v>
      </c>
      <c r="BI104" s="28">
        <f t="shared" si="55"/>
        <v>0</v>
      </c>
      <c r="BJ104" s="28">
        <f t="shared" si="55"/>
        <v>0</v>
      </c>
      <c r="BK104" s="28">
        <f t="shared" si="55"/>
        <v>0</v>
      </c>
      <c r="BL104" s="28">
        <f t="shared" si="55"/>
        <v>0</v>
      </c>
      <c r="BM104" s="28">
        <f t="shared" si="55"/>
        <v>0</v>
      </c>
    </row>
    <row r="105" spans="1:65" x14ac:dyDescent="0.25">
      <c r="A105" s="8">
        <f t="shared" ref="A105:E105" si="56">A44</f>
        <v>0</v>
      </c>
      <c r="B105" s="8">
        <f t="shared" si="56"/>
        <v>0</v>
      </c>
      <c r="C105" s="8">
        <f t="shared" si="56"/>
        <v>-1</v>
      </c>
      <c r="D105" s="8">
        <f t="shared" si="56"/>
        <v>2</v>
      </c>
      <c r="E105" s="8">
        <f t="shared" si="56"/>
        <v>1</v>
      </c>
      <c r="F105" s="114">
        <v>-10</v>
      </c>
      <c r="G105" s="8">
        <v>0</v>
      </c>
      <c r="H105" s="97"/>
      <c r="K105" s="28">
        <f t="shared" si="27"/>
        <v>-5.929776649471604</v>
      </c>
      <c r="L105" s="28">
        <f t="shared" si="52"/>
        <v>0.65079291799762928</v>
      </c>
      <c r="M105" s="28">
        <f t="shared" si="52"/>
        <v>8.193242377654034</v>
      </c>
      <c r="N105" s="28">
        <f t="shared" si="52"/>
        <v>9.9826598006117955</v>
      </c>
      <c r="O105" s="28">
        <f t="shared" si="52"/>
        <v>-9.4310581865785146</v>
      </c>
      <c r="P105" s="28">
        <f t="shared" si="52"/>
        <v>9.960650021155887</v>
      </c>
      <c r="Q105" s="28">
        <f t="shared" si="52"/>
        <v>-3.3073892459652994</v>
      </c>
      <c r="R105" s="28">
        <f t="shared" si="52"/>
        <v>-9.9719740558224075</v>
      </c>
      <c r="S105" s="28">
        <f t="shared" si="52"/>
        <v>6.695137200824794</v>
      </c>
      <c r="T105" s="28">
        <f t="shared" si="52"/>
        <v>-9.9086705700684661</v>
      </c>
      <c r="U105" s="28">
        <f t="shared" si="52"/>
        <v>9.6870599095488092</v>
      </c>
      <c r="V105" s="28">
        <f t="shared" si="52"/>
        <v>-9.9620163813859062</v>
      </c>
      <c r="W105" s="28">
        <f t="shared" si="52"/>
        <v>-8.2751951591977626</v>
      </c>
      <c r="X105" s="28">
        <f t="shared" si="52"/>
        <v>-9.9990686210311246</v>
      </c>
      <c r="Y105" s="28">
        <f t="shared" si="52"/>
        <v>-9.7607346882510235</v>
      </c>
      <c r="Z105" s="28">
        <f t="shared" si="52"/>
        <v>-4.7646140228487592</v>
      </c>
      <c r="AA105" s="28">
        <f t="shared" si="52"/>
        <v>-3.8733736342600888</v>
      </c>
      <c r="AB105" s="28">
        <f t="shared" si="52"/>
        <v>-9.6328294432477808</v>
      </c>
      <c r="AC105" s="28">
        <f t="shared" si="52"/>
        <v>-4.7332442127862855</v>
      </c>
      <c r="AD105" s="28">
        <f t="shared" si="52"/>
        <v>-3.6177941403700284</v>
      </c>
      <c r="AE105" s="28">
        <f t="shared" si="52"/>
        <v>-9.8172453421338943</v>
      </c>
      <c r="AF105" s="28">
        <f t="shared" si="52"/>
        <v>-6.1506316429596311</v>
      </c>
      <c r="AG105" s="28">
        <f t="shared" si="52"/>
        <v>-9.8711924546434968</v>
      </c>
      <c r="AH105" s="28">
        <f t="shared" si="52"/>
        <v>9.8467101492641369</v>
      </c>
      <c r="AI105" s="28">
        <f t="shared" si="52"/>
        <v>9.732443199348829</v>
      </c>
      <c r="AJ105" s="28">
        <f t="shared" si="52"/>
        <v>9.7036648629434747</v>
      </c>
      <c r="AK105" s="28">
        <f t="shared" si="52"/>
        <v>-3.1572448996880889</v>
      </c>
      <c r="AL105" s="28">
        <f t="shared" si="52"/>
        <v>-9.8479358311107106</v>
      </c>
      <c r="AM105" s="28">
        <f t="shared" si="52"/>
        <v>3.5672552334337371</v>
      </c>
      <c r="AN105" s="28">
        <f t="shared" si="52"/>
        <v>-2.3731247939861575</v>
      </c>
      <c r="AO105" s="28">
        <f t="shared" si="52"/>
        <v>-5.878093562520271</v>
      </c>
      <c r="AP105" s="28">
        <f t="shared" si="52"/>
        <v>9.2533564111948667</v>
      </c>
      <c r="AQ105" s="28">
        <f t="shared" si="52"/>
        <v>-3.1102911555220158</v>
      </c>
      <c r="AR105" s="28">
        <f t="shared" si="52"/>
        <v>-8.023734535681708</v>
      </c>
      <c r="AS105" s="28">
        <f t="shared" si="52"/>
        <v>-5.7070762364252747</v>
      </c>
      <c r="AT105" s="28">
        <f t="shared" si="55"/>
        <v>8.8781494383930788</v>
      </c>
      <c r="AU105" s="28">
        <f t="shared" si="55"/>
        <v>-9.8271845573933305</v>
      </c>
      <c r="AV105" s="28">
        <f t="shared" si="55"/>
        <v>-9.7293152317200118</v>
      </c>
      <c r="AW105" s="28">
        <f t="shared" si="55"/>
        <v>9.9332862454681923</v>
      </c>
      <c r="AX105" s="28">
        <f t="shared" si="55"/>
        <v>9.3881183674544779</v>
      </c>
      <c r="AY105" s="28">
        <f t="shared" si="55"/>
        <v>8.3400345926740087</v>
      </c>
      <c r="AZ105" s="28">
        <f t="shared" si="55"/>
        <v>6.8418390502116697</v>
      </c>
      <c r="BA105" s="28">
        <f t="shared" si="55"/>
        <v>0.33412218166197133</v>
      </c>
      <c r="BB105" s="28">
        <f t="shared" si="55"/>
        <v>-1.9810247112874027</v>
      </c>
      <c r="BC105" s="28">
        <f t="shared" si="55"/>
        <v>-4.189255676624474</v>
      </c>
      <c r="BD105" s="28">
        <f t="shared" si="55"/>
        <v>-6.171392462502844</v>
      </c>
      <c r="BE105" s="28">
        <f t="shared" si="55"/>
        <v>-7.8204591226139062</v>
      </c>
      <c r="BF105" s="28">
        <f t="shared" si="55"/>
        <v>-9.04745550940169</v>
      </c>
      <c r="BG105" s="28">
        <f t="shared" si="55"/>
        <v>-9.7861606130617691</v>
      </c>
      <c r="BH105" s="28">
        <f t="shared" si="55"/>
        <v>-9.9967065102231629</v>
      </c>
      <c r="BI105" s="28">
        <f t="shared" si="55"/>
        <v>-9.6677300362741754</v>
      </c>
      <c r="BJ105" s="28">
        <f t="shared" si="55"/>
        <v>-8.8169860554927446</v>
      </c>
      <c r="BK105" s="28">
        <f t="shared" si="55"/>
        <v>-7.4903892307886899</v>
      </c>
      <c r="BL105" s="28">
        <f t="shared" si="55"/>
        <v>-5.7595360088341838</v>
      </c>
      <c r="BM105" s="28">
        <f t="shared" si="55"/>
        <v>-9.7807050225258845</v>
      </c>
    </row>
    <row r="106" spans="1:65" x14ac:dyDescent="0.25">
      <c r="A106" s="8">
        <f t="shared" ref="A106:E106" si="57">A45</f>
        <v>0</v>
      </c>
      <c r="B106" s="8">
        <f t="shared" si="57"/>
        <v>2</v>
      </c>
      <c r="C106" s="8">
        <f t="shared" si="57"/>
        <v>0</v>
      </c>
      <c r="D106" s="8">
        <f t="shared" si="57"/>
        <v>0</v>
      </c>
      <c r="E106" s="8">
        <f t="shared" si="57"/>
        <v>0</v>
      </c>
      <c r="F106" s="117">
        <v>0</v>
      </c>
      <c r="G106" s="8">
        <v>0</v>
      </c>
      <c r="H106" s="97"/>
      <c r="K106" s="28">
        <f t="shared" si="27"/>
        <v>0</v>
      </c>
      <c r="L106" s="28">
        <f t="shared" si="52"/>
        <v>0</v>
      </c>
      <c r="M106" s="28">
        <f t="shared" si="52"/>
        <v>0</v>
      </c>
      <c r="N106" s="28">
        <f t="shared" si="52"/>
        <v>0</v>
      </c>
      <c r="O106" s="28">
        <f t="shared" si="52"/>
        <v>0</v>
      </c>
      <c r="P106" s="28">
        <f t="shared" si="52"/>
        <v>0</v>
      </c>
      <c r="Q106" s="28">
        <f t="shared" si="52"/>
        <v>0</v>
      </c>
      <c r="R106" s="28">
        <f t="shared" si="52"/>
        <v>0</v>
      </c>
      <c r="S106" s="28">
        <f t="shared" si="52"/>
        <v>0</v>
      </c>
      <c r="T106" s="28">
        <f t="shared" si="52"/>
        <v>0</v>
      </c>
      <c r="U106" s="28">
        <f t="shared" si="52"/>
        <v>0</v>
      </c>
      <c r="V106" s="28">
        <f t="shared" si="52"/>
        <v>0</v>
      </c>
      <c r="W106" s="28">
        <f t="shared" si="52"/>
        <v>0</v>
      </c>
      <c r="X106" s="28">
        <f t="shared" si="52"/>
        <v>0</v>
      </c>
      <c r="Y106" s="28">
        <f t="shared" si="52"/>
        <v>0</v>
      </c>
      <c r="Z106" s="28">
        <f t="shared" si="52"/>
        <v>0</v>
      </c>
      <c r="AA106" s="28">
        <f t="shared" si="52"/>
        <v>0</v>
      </c>
      <c r="AB106" s="28">
        <f t="shared" si="52"/>
        <v>0</v>
      </c>
      <c r="AC106" s="28">
        <f t="shared" si="52"/>
        <v>0</v>
      </c>
      <c r="AD106" s="28">
        <f t="shared" si="52"/>
        <v>0</v>
      </c>
      <c r="AE106" s="28">
        <f t="shared" si="52"/>
        <v>0</v>
      </c>
      <c r="AF106" s="28">
        <f t="shared" si="52"/>
        <v>0</v>
      </c>
      <c r="AG106" s="28">
        <f t="shared" si="52"/>
        <v>0</v>
      </c>
      <c r="AH106" s="28">
        <f t="shared" si="52"/>
        <v>0</v>
      </c>
      <c r="AI106" s="28">
        <f t="shared" si="52"/>
        <v>0</v>
      </c>
      <c r="AJ106" s="28">
        <f t="shared" si="52"/>
        <v>0</v>
      </c>
      <c r="AK106" s="28">
        <f t="shared" si="52"/>
        <v>0</v>
      </c>
      <c r="AL106" s="28">
        <f t="shared" si="52"/>
        <v>0</v>
      </c>
      <c r="AM106" s="28">
        <f t="shared" si="52"/>
        <v>0</v>
      </c>
      <c r="AN106" s="28">
        <f t="shared" si="52"/>
        <v>0</v>
      </c>
      <c r="AO106" s="28">
        <f t="shared" si="52"/>
        <v>0</v>
      </c>
      <c r="AP106" s="28">
        <f t="shared" si="52"/>
        <v>0</v>
      </c>
      <c r="AQ106" s="28">
        <f t="shared" si="52"/>
        <v>0</v>
      </c>
      <c r="AR106" s="28">
        <f t="shared" si="52"/>
        <v>0</v>
      </c>
      <c r="AS106" s="28">
        <f t="shared" si="52"/>
        <v>0</v>
      </c>
      <c r="AT106" s="28">
        <f t="shared" si="55"/>
        <v>0</v>
      </c>
      <c r="AU106" s="28">
        <f t="shared" si="55"/>
        <v>0</v>
      </c>
      <c r="AV106" s="28">
        <f t="shared" si="55"/>
        <v>0</v>
      </c>
      <c r="AW106" s="28">
        <f t="shared" si="55"/>
        <v>0</v>
      </c>
      <c r="AX106" s="28">
        <f t="shared" si="55"/>
        <v>0</v>
      </c>
      <c r="AY106" s="28">
        <f t="shared" si="55"/>
        <v>0</v>
      </c>
      <c r="AZ106" s="28">
        <f t="shared" si="55"/>
        <v>0</v>
      </c>
      <c r="BA106" s="28">
        <f t="shared" si="55"/>
        <v>0</v>
      </c>
      <c r="BB106" s="28">
        <f t="shared" si="55"/>
        <v>0</v>
      </c>
      <c r="BC106" s="28">
        <f t="shared" si="55"/>
        <v>0</v>
      </c>
      <c r="BD106" s="28">
        <f t="shared" si="55"/>
        <v>0</v>
      </c>
      <c r="BE106" s="28">
        <f t="shared" si="55"/>
        <v>0</v>
      </c>
      <c r="BF106" s="28">
        <f t="shared" si="55"/>
        <v>0</v>
      </c>
      <c r="BG106" s="28">
        <f t="shared" si="55"/>
        <v>0</v>
      </c>
      <c r="BH106" s="28">
        <f t="shared" si="55"/>
        <v>0</v>
      </c>
      <c r="BI106" s="28">
        <f t="shared" si="55"/>
        <v>0</v>
      </c>
      <c r="BJ106" s="28">
        <f t="shared" si="55"/>
        <v>0</v>
      </c>
      <c r="BK106" s="28">
        <f t="shared" si="55"/>
        <v>0</v>
      </c>
      <c r="BL106" s="28">
        <f t="shared" si="55"/>
        <v>0</v>
      </c>
      <c r="BM106" s="28">
        <f t="shared" si="55"/>
        <v>0</v>
      </c>
    </row>
    <row r="107" spans="1:65" x14ac:dyDescent="0.25">
      <c r="A107" s="8">
        <f t="shared" ref="A107:E107" si="58">A46</f>
        <v>2</v>
      </c>
      <c r="B107" s="8">
        <f t="shared" si="58"/>
        <v>0</v>
      </c>
      <c r="C107" s="8">
        <f t="shared" si="58"/>
        <v>-1</v>
      </c>
      <c r="D107" s="8">
        <f t="shared" si="58"/>
        <v>0</v>
      </c>
      <c r="E107" s="8">
        <f t="shared" si="58"/>
        <v>1</v>
      </c>
      <c r="F107" s="114">
        <v>-8</v>
      </c>
      <c r="G107" s="8">
        <v>0</v>
      </c>
      <c r="H107" s="97"/>
      <c r="K107" s="28">
        <f t="shared" si="27"/>
        <v>5.4883163409510303</v>
      </c>
      <c r="L107" s="28">
        <f t="shared" si="52"/>
        <v>-6.4668531026268532</v>
      </c>
      <c r="M107" s="28">
        <f t="shared" si="52"/>
        <v>2.4321382111876928</v>
      </c>
      <c r="N107" s="28">
        <f t="shared" si="52"/>
        <v>5.5790963224535313</v>
      </c>
      <c r="O107" s="28">
        <f t="shared" si="52"/>
        <v>-2.8729156792033845</v>
      </c>
      <c r="P107" s="28">
        <f t="shared" si="52"/>
        <v>-5.5230229367941899</v>
      </c>
      <c r="Q107" s="28">
        <f t="shared" si="52"/>
        <v>5.1401272854458151</v>
      </c>
      <c r="R107" s="28">
        <f t="shared" si="52"/>
        <v>2.0511731834277165</v>
      </c>
      <c r="S107" s="28">
        <f t="shared" si="52"/>
        <v>-3.0536695544372221</v>
      </c>
      <c r="T107" s="28">
        <f t="shared" si="52"/>
        <v>-5.1619992973488893</v>
      </c>
      <c r="U107" s="28">
        <f t="shared" si="52"/>
        <v>7.0039197423079855</v>
      </c>
      <c r="V107" s="28">
        <f t="shared" si="52"/>
        <v>-7.9999892058223168</v>
      </c>
      <c r="W107" s="28">
        <f t="shared" si="52"/>
        <v>6.4795931220652063</v>
      </c>
      <c r="X107" s="28">
        <f t="shared" si="52"/>
        <v>-3.7049383971990282</v>
      </c>
      <c r="Y107" s="28">
        <f t="shared" si="52"/>
        <v>-2.2486679085703249</v>
      </c>
      <c r="Z107" s="28">
        <f t="shared" si="52"/>
        <v>6.1082060775609692</v>
      </c>
      <c r="AA107" s="28">
        <f t="shared" si="52"/>
        <v>6.5750886399793949</v>
      </c>
      <c r="AB107" s="28">
        <f t="shared" si="52"/>
        <v>2.4391624413744082</v>
      </c>
      <c r="AC107" s="28">
        <f t="shared" si="52"/>
        <v>7.3520634326742531</v>
      </c>
      <c r="AD107" s="28">
        <f t="shared" si="52"/>
        <v>-4.485193565153363</v>
      </c>
      <c r="AE107" s="28">
        <f t="shared" si="52"/>
        <v>5.8446489041027618</v>
      </c>
      <c r="AF107" s="28">
        <f t="shared" si="52"/>
        <v>-2.3153311990859264</v>
      </c>
      <c r="AG107" s="28">
        <f t="shared" si="52"/>
        <v>7.346739736063534</v>
      </c>
      <c r="AH107" s="28">
        <f t="shared" si="52"/>
        <v>6.114828450377777</v>
      </c>
      <c r="AI107" s="28">
        <f t="shared" si="52"/>
        <v>7.01995074420969</v>
      </c>
      <c r="AJ107" s="28">
        <f t="shared" si="52"/>
        <v>-5.3468806502134276</v>
      </c>
      <c r="AK107" s="28">
        <f t="shared" si="52"/>
        <v>-7.9489187729649071</v>
      </c>
      <c r="AL107" s="28">
        <f t="shared" si="52"/>
        <v>2.5609629269909835</v>
      </c>
      <c r="AM107" s="28">
        <f t="shared" si="52"/>
        <v>0.74593352300940963</v>
      </c>
      <c r="AN107" s="28">
        <f t="shared" si="52"/>
        <v>-5.2031588896326664</v>
      </c>
      <c r="AO107" s="28">
        <f t="shared" si="52"/>
        <v>6.0003259088573007</v>
      </c>
      <c r="AP107" s="28">
        <f t="shared" si="52"/>
        <v>-7.7938261820993544</v>
      </c>
      <c r="AQ107" s="28">
        <f t="shared" si="52"/>
        <v>6.3160105024100766</v>
      </c>
      <c r="AR107" s="28">
        <f t="shared" si="52"/>
        <v>-2.3111962995187976</v>
      </c>
      <c r="AS107" s="28">
        <f t="shared" si="52"/>
        <v>7.6621489705862125</v>
      </c>
      <c r="AT107" s="28">
        <f t="shared" si="55"/>
        <v>5.2387675576529702</v>
      </c>
      <c r="AU107" s="28">
        <f t="shared" si="55"/>
        <v>5.9961372549382741</v>
      </c>
      <c r="AV107" s="28">
        <f t="shared" si="55"/>
        <v>-6.3924409016505921</v>
      </c>
      <c r="AW107" s="28">
        <f t="shared" si="55"/>
        <v>1.6497046148267567</v>
      </c>
      <c r="AX107" s="28">
        <f t="shared" si="55"/>
        <v>-1.4853949271508384</v>
      </c>
      <c r="AY107" s="28">
        <f t="shared" si="55"/>
        <v>-2.9921920963241786</v>
      </c>
      <c r="AZ107" s="28">
        <f t="shared" si="55"/>
        <v>-4.3837246982560112</v>
      </c>
      <c r="BA107" s="28">
        <f t="shared" si="55"/>
        <v>-6.6234078172185198</v>
      </c>
      <c r="BB107" s="28">
        <f t="shared" si="55"/>
        <v>-5.6194827226365796</v>
      </c>
      <c r="BC107" s="28">
        <f t="shared" si="55"/>
        <v>-4.3990851479334889</v>
      </c>
      <c r="BD107" s="28">
        <f t="shared" si="55"/>
        <v>-3.0092269806352445</v>
      </c>
      <c r="BE107" s="28">
        <f t="shared" si="55"/>
        <v>-1.5034480320372579</v>
      </c>
      <c r="BF107" s="28">
        <f t="shared" si="55"/>
        <v>6.0246411667359293E-2</v>
      </c>
      <c r="BG107" s="28">
        <f t="shared" si="55"/>
        <v>1.6216200563384533</v>
      </c>
      <c r="BH107" s="28">
        <f t="shared" si="55"/>
        <v>3.1205260091037301</v>
      </c>
      <c r="BI107" s="28">
        <f t="shared" si="55"/>
        <v>4.4992237438065628</v>
      </c>
      <c r="BJ107" s="28">
        <f t="shared" si="55"/>
        <v>5.7046033689107762</v>
      </c>
      <c r="BK107" s="28">
        <f t="shared" si="55"/>
        <v>6.6902315150427203</v>
      </c>
      <c r="BL107" s="28">
        <f t="shared" si="55"/>
        <v>7.4181400310715206</v>
      </c>
      <c r="BM107" s="28">
        <f t="shared" si="55"/>
        <v>2.3346517160016815</v>
      </c>
    </row>
    <row r="108" spans="1:65" x14ac:dyDescent="0.25">
      <c r="A108" s="8">
        <f t="shared" ref="A108:E108" si="59">A47</f>
        <v>-2</v>
      </c>
      <c r="B108" s="8">
        <f t="shared" si="59"/>
        <v>2</v>
      </c>
      <c r="C108" s="8">
        <f t="shared" si="59"/>
        <v>0</v>
      </c>
      <c r="D108" s="8">
        <f t="shared" si="59"/>
        <v>2</v>
      </c>
      <c r="E108" s="8">
        <f t="shared" si="59"/>
        <v>2</v>
      </c>
      <c r="F108" s="114">
        <v>7</v>
      </c>
      <c r="G108" s="8">
        <v>0</v>
      </c>
      <c r="H108" s="97"/>
      <c r="K108" s="28">
        <f t="shared" si="27"/>
        <v>-6.7246295936778582</v>
      </c>
      <c r="L108" s="28">
        <f t="shared" si="52"/>
        <v>-6.1546289246978887</v>
      </c>
      <c r="M108" s="28">
        <f t="shared" si="52"/>
        <v>6.9984859412349749</v>
      </c>
      <c r="N108" s="28">
        <f t="shared" si="52"/>
        <v>-6.7292499626348699</v>
      </c>
      <c r="O108" s="28">
        <f t="shared" si="52"/>
        <v>-6.7613051476749328</v>
      </c>
      <c r="P108" s="28">
        <f t="shared" si="52"/>
        <v>3.2380477417324118</v>
      </c>
      <c r="Q108" s="28">
        <f t="shared" si="52"/>
        <v>-5.6125518636385427</v>
      </c>
      <c r="R108" s="28">
        <f t="shared" si="52"/>
        <v>3.1304219281192172</v>
      </c>
      <c r="S108" s="28">
        <f t="shared" si="52"/>
        <v>-5.8206232026394957</v>
      </c>
      <c r="T108" s="28">
        <f t="shared" si="52"/>
        <v>-6.6452533224440877</v>
      </c>
      <c r="U108" s="28">
        <f t="shared" si="52"/>
        <v>-6.2210097616281139</v>
      </c>
      <c r="V108" s="28">
        <f t="shared" si="52"/>
        <v>-6.2754887993547062</v>
      </c>
      <c r="W108" s="28">
        <f t="shared" si="52"/>
        <v>1.6872838784351445</v>
      </c>
      <c r="X108" s="28">
        <f t="shared" si="52"/>
        <v>-2.2648020628795451</v>
      </c>
      <c r="Y108" s="28">
        <f t="shared" si="52"/>
        <v>-1.804042715302502</v>
      </c>
      <c r="Z108" s="28">
        <f t="shared" si="52"/>
        <v>3.4330420405179138</v>
      </c>
      <c r="AA108" s="28">
        <f t="shared" si="52"/>
        <v>-4.4150778798500383</v>
      </c>
      <c r="AB108" s="28">
        <f t="shared" si="52"/>
        <v>1.2247981885005621</v>
      </c>
      <c r="AC108" s="28">
        <f t="shared" si="52"/>
        <v>0.57136440290425627</v>
      </c>
      <c r="AD108" s="28">
        <f t="shared" si="52"/>
        <v>-4.9189185022892596</v>
      </c>
      <c r="AE108" s="28">
        <f t="shared" si="52"/>
        <v>-3.8961369848451097</v>
      </c>
      <c r="AF108" s="28">
        <f t="shared" si="52"/>
        <v>6.7780038607587008</v>
      </c>
      <c r="AG108" s="28">
        <f t="shared" si="52"/>
        <v>-6.7962430767896667</v>
      </c>
      <c r="AH108" s="28">
        <f t="shared" si="52"/>
        <v>-6.7915870833537433</v>
      </c>
      <c r="AI108" s="28">
        <f t="shared" si="52"/>
        <v>-6.9641369951684267</v>
      </c>
      <c r="AJ108" s="28">
        <f t="shared" si="52"/>
        <v>6.9636975277331263</v>
      </c>
      <c r="AK108" s="28">
        <f t="shared" si="52"/>
        <v>0.68538746265576755</v>
      </c>
      <c r="AL108" s="28">
        <f t="shared" si="52"/>
        <v>6.2430432623744956</v>
      </c>
      <c r="AM108" s="28">
        <f t="shared" si="52"/>
        <v>-6.043056338946462</v>
      </c>
      <c r="AN108" s="28">
        <f t="shared" si="52"/>
        <v>-3.3295023648114639</v>
      </c>
      <c r="AO108" s="28">
        <f t="shared" si="52"/>
        <v>2.6627980432203389</v>
      </c>
      <c r="AP108" s="28">
        <f t="shared" si="52"/>
        <v>-6.8257155638754021</v>
      </c>
      <c r="AQ108" s="28">
        <f t="shared" si="52"/>
        <v>4.5086616849061851</v>
      </c>
      <c r="AR108" s="28">
        <f t="shared" si="52"/>
        <v>-6.5530287133287528</v>
      </c>
      <c r="AS108" s="28">
        <f t="shared" si="52"/>
        <v>-5.99748383183484</v>
      </c>
      <c r="AT108" s="28">
        <f t="shared" si="55"/>
        <v>4.0147849267092299</v>
      </c>
      <c r="AU108" s="28">
        <f t="shared" si="55"/>
        <v>-5.9040105770109994</v>
      </c>
      <c r="AV108" s="28">
        <f t="shared" si="55"/>
        <v>-0.79625254130209178</v>
      </c>
      <c r="AW108" s="28">
        <f t="shared" si="55"/>
        <v>-6.0524498316831297</v>
      </c>
      <c r="AX108" s="28">
        <f t="shared" si="55"/>
        <v>-6.4788750387707994</v>
      </c>
      <c r="AY108" s="28">
        <f t="shared" si="55"/>
        <v>-6.6457663087939016</v>
      </c>
      <c r="AZ108" s="28">
        <f t="shared" si="55"/>
        <v>-6.7812039467975724</v>
      </c>
      <c r="BA108" s="28">
        <f t="shared" si="55"/>
        <v>2.2279550398893644</v>
      </c>
      <c r="BB108" s="28">
        <f t="shared" si="55"/>
        <v>1.766424411775197</v>
      </c>
      <c r="BC108" s="28">
        <f t="shared" si="55"/>
        <v>1.2965335042304633</v>
      </c>
      <c r="BD108" s="28">
        <f t="shared" si="55"/>
        <v>0.82050625575224378</v>
      </c>
      <c r="BE108" s="28">
        <f t="shared" si="55"/>
        <v>0.3405956474626971</v>
      </c>
      <c r="BF108" s="28">
        <f t="shared" si="55"/>
        <v>-0.14092696005632629</v>
      </c>
      <c r="BG108" s="28">
        <f t="shared" si="55"/>
        <v>-0.62178257681353488</v>
      </c>
      <c r="BH108" s="28">
        <f t="shared" si="55"/>
        <v>-1.0996953696042382</v>
      </c>
      <c r="BI108" s="28">
        <f t="shared" si="55"/>
        <v>-1.5724034332526298</v>
      </c>
      <c r="BJ108" s="28">
        <f t="shared" si="55"/>
        <v>-2.037669495990289</v>
      </c>
      <c r="BK108" s="28">
        <f t="shared" si="55"/>
        <v>-2.4932915081351692</v>
      </c>
      <c r="BL108" s="28">
        <f t="shared" si="55"/>
        <v>-2.9371130641807666</v>
      </c>
      <c r="BM108" s="28">
        <f t="shared" si="55"/>
        <v>6.275636167578365</v>
      </c>
    </row>
    <row r="109" spans="1:65" x14ac:dyDescent="0.25">
      <c r="A109" s="8">
        <f t="shared" ref="A109:E109" si="60">A48</f>
        <v>0</v>
      </c>
      <c r="B109" s="8">
        <f t="shared" si="60"/>
        <v>1</v>
      </c>
      <c r="C109" s="8">
        <f t="shared" si="60"/>
        <v>0</v>
      </c>
      <c r="D109" s="8">
        <f t="shared" si="60"/>
        <v>0</v>
      </c>
      <c r="E109" s="8">
        <f t="shared" si="60"/>
        <v>1</v>
      </c>
      <c r="F109" s="114">
        <v>9</v>
      </c>
      <c r="G109" s="8">
        <v>0</v>
      </c>
      <c r="H109" s="97"/>
      <c r="K109" s="28">
        <f t="shared" si="27"/>
        <v>-6.6783265662702718</v>
      </c>
      <c r="L109" s="28">
        <f t="shared" si="52"/>
        <v>-6.1447107549490756</v>
      </c>
      <c r="M109" s="28">
        <f t="shared" si="52"/>
        <v>8.556434442494929</v>
      </c>
      <c r="N109" s="28">
        <f t="shared" si="52"/>
        <v>-4.8452629566182814</v>
      </c>
      <c r="O109" s="28">
        <f t="shared" si="52"/>
        <v>-7.0620076210475382</v>
      </c>
      <c r="P109" s="28">
        <f t="shared" si="52"/>
        <v>7.0776546579306849</v>
      </c>
      <c r="Q109" s="28">
        <f t="shared" si="52"/>
        <v>-8.9120594894465537</v>
      </c>
      <c r="R109" s="28">
        <f t="shared" si="52"/>
        <v>8.5316644716979706</v>
      </c>
      <c r="S109" s="28">
        <f t="shared" si="52"/>
        <v>-8.0426338893787168</v>
      </c>
      <c r="T109" s="28">
        <f t="shared" si="52"/>
        <v>-1.851778674105937</v>
      </c>
      <c r="U109" s="28">
        <f t="shared" si="52"/>
        <v>5.1979207383915984</v>
      </c>
      <c r="V109" s="28">
        <f t="shared" si="52"/>
        <v>2.4344973568419315</v>
      </c>
      <c r="W109" s="28">
        <f t="shared" si="52"/>
        <v>5.4350232672803314</v>
      </c>
      <c r="X109" s="28">
        <f t="shared" si="52"/>
        <v>-8.2942161162786157</v>
      </c>
      <c r="Y109" s="28">
        <f t="shared" si="52"/>
        <v>-8.3499843327446968</v>
      </c>
      <c r="Z109" s="28">
        <f t="shared" si="52"/>
        <v>5.9017046017327308</v>
      </c>
      <c r="AA109" s="28">
        <f t="shared" si="52"/>
        <v>2.1137316625110842</v>
      </c>
      <c r="AB109" s="28">
        <f t="shared" si="52"/>
        <v>-1.8134876541483798</v>
      </c>
      <c r="AC109" s="28">
        <f t="shared" si="52"/>
        <v>3.5733898531272863</v>
      </c>
      <c r="AD109" s="28">
        <f t="shared" si="52"/>
        <v>-2.5157894127897102</v>
      </c>
      <c r="AE109" s="28">
        <f t="shared" si="52"/>
        <v>8.8019299061772251</v>
      </c>
      <c r="AF109" s="28">
        <f t="shared" si="52"/>
        <v>-3.1011438673235734</v>
      </c>
      <c r="AG109" s="28">
        <f t="shared" si="52"/>
        <v>8.8809000109483751</v>
      </c>
      <c r="AH109" s="28">
        <f t="shared" si="52"/>
        <v>-4.7833745048368348</v>
      </c>
      <c r="AI109" s="28">
        <f t="shared" si="52"/>
        <v>-1.6537915806078172</v>
      </c>
      <c r="AJ109" s="28">
        <f t="shared" si="52"/>
        <v>-5.0249425833777108</v>
      </c>
      <c r="AK109" s="28">
        <f t="shared" si="52"/>
        <v>-1.3726289000581184</v>
      </c>
      <c r="AL109" s="28">
        <f t="shared" si="52"/>
        <v>-2.6638823507441143</v>
      </c>
      <c r="AM109" s="28">
        <f t="shared" si="52"/>
        <v>-3.5065041816065188</v>
      </c>
      <c r="AN109" s="28">
        <f t="shared" si="52"/>
        <v>-8.9817469340548204</v>
      </c>
      <c r="AO109" s="28">
        <f t="shared" si="52"/>
        <v>8.9016753866111227</v>
      </c>
      <c r="AP109" s="28">
        <f t="shared" si="52"/>
        <v>8.99563942080324</v>
      </c>
      <c r="AQ109" s="28">
        <f t="shared" si="52"/>
        <v>8.8583438327539845</v>
      </c>
      <c r="AR109" s="28">
        <f t="shared" si="52"/>
        <v>6.3230005073868307</v>
      </c>
      <c r="AS109" s="28">
        <f t="shared" si="52"/>
        <v>-8.433661837540539</v>
      </c>
      <c r="AT109" s="28">
        <f t="shared" si="55"/>
        <v>8.6224192327842815</v>
      </c>
      <c r="AU109" s="28">
        <f t="shared" si="55"/>
        <v>-7.6622496805068829</v>
      </c>
      <c r="AV109" s="28">
        <f t="shared" si="55"/>
        <v>4.4911465714709395</v>
      </c>
      <c r="AW109" s="28">
        <f t="shared" si="55"/>
        <v>4.1252340886430598</v>
      </c>
      <c r="AX109" s="28">
        <f t="shared" si="55"/>
        <v>4.3842496006725247</v>
      </c>
      <c r="AY109" s="28">
        <f t="shared" si="55"/>
        <v>4.5116049672979122</v>
      </c>
      <c r="AZ109" s="28">
        <f t="shared" si="55"/>
        <v>4.6377649419873856</v>
      </c>
      <c r="BA109" s="28">
        <f t="shared" si="55"/>
        <v>1.3667481523343843</v>
      </c>
      <c r="BB109" s="28">
        <f t="shared" si="55"/>
        <v>1.5113613351783648</v>
      </c>
      <c r="BC109" s="28">
        <f t="shared" si="55"/>
        <v>1.6555740687013858</v>
      </c>
      <c r="BD109" s="28">
        <f t="shared" si="55"/>
        <v>1.7993481423887694</v>
      </c>
      <c r="BE109" s="28">
        <f t="shared" si="55"/>
        <v>1.9426454619563858</v>
      </c>
      <c r="BF109" s="28">
        <f t="shared" si="55"/>
        <v>2.0854280594383074</v>
      </c>
      <c r="BG109" s="28">
        <f t="shared" si="55"/>
        <v>2.2276581032497922</v>
      </c>
      <c r="BH109" s="28">
        <f t="shared" si="55"/>
        <v>2.369297908210855</v>
      </c>
      <c r="BI109" s="28">
        <f t="shared" si="55"/>
        <v>2.5103099455298219</v>
      </c>
      <c r="BJ109" s="28">
        <f t="shared" si="55"/>
        <v>2.6506568527484267</v>
      </c>
      <c r="BK109" s="28">
        <f t="shared" si="55"/>
        <v>2.7903014436413289</v>
      </c>
      <c r="BL109" s="28">
        <f t="shared" si="55"/>
        <v>2.9292067180679746</v>
      </c>
      <c r="BM109" s="28">
        <f t="shared" si="55"/>
        <v>-2.6850265388861874</v>
      </c>
    </row>
    <row r="110" spans="1:65" x14ac:dyDescent="0.25">
      <c r="A110" s="8">
        <f t="shared" ref="A110:E110" si="61">A49</f>
        <v>-2</v>
      </c>
      <c r="B110" s="8">
        <f t="shared" si="61"/>
        <v>0</v>
      </c>
      <c r="C110" s="8">
        <f t="shared" si="61"/>
        <v>1</v>
      </c>
      <c r="D110" s="8">
        <f t="shared" si="61"/>
        <v>0</v>
      </c>
      <c r="E110" s="8">
        <f t="shared" si="61"/>
        <v>1</v>
      </c>
      <c r="F110" s="114">
        <v>7</v>
      </c>
      <c r="G110" s="8">
        <v>0</v>
      </c>
      <c r="H110" s="97"/>
      <c r="K110" s="28">
        <f t="shared" si="27"/>
        <v>-5.8517097597614169</v>
      </c>
      <c r="L110" s="28">
        <f t="shared" si="52"/>
        <v>-3.517817529099279</v>
      </c>
      <c r="M110" s="28">
        <f t="shared" si="52"/>
        <v>5.4544946095521896</v>
      </c>
      <c r="N110" s="28">
        <f t="shared" si="52"/>
        <v>6.3794820207498644</v>
      </c>
      <c r="O110" s="28">
        <f t="shared" si="52"/>
        <v>-5.3745370517245723</v>
      </c>
      <c r="P110" s="28">
        <f t="shared" si="52"/>
        <v>1.624922277782946</v>
      </c>
      <c r="Q110" s="28">
        <f t="shared" si="52"/>
        <v>-2.9516823994789028</v>
      </c>
      <c r="R110" s="28">
        <f t="shared" si="52"/>
        <v>-2.7660353867592402</v>
      </c>
      <c r="S110" s="28">
        <f t="shared" si="52"/>
        <v>5.0491110220028856</v>
      </c>
      <c r="T110" s="28">
        <f t="shared" si="52"/>
        <v>-6.1732571485367576</v>
      </c>
      <c r="U110" s="28">
        <f t="shared" si="52"/>
        <v>5.7975622399381237</v>
      </c>
      <c r="V110" s="28">
        <f t="shared" si="52"/>
        <v>-6.3833555427654156</v>
      </c>
      <c r="W110" s="28">
        <f t="shared" si="52"/>
        <v>6.8754965462914397</v>
      </c>
      <c r="X110" s="28">
        <f t="shared" si="52"/>
        <v>-6.8213618285512032</v>
      </c>
      <c r="Y110" s="28">
        <f t="shared" si="52"/>
        <v>-6.9972625195099987</v>
      </c>
      <c r="Z110" s="28">
        <f t="shared" si="52"/>
        <v>-5.3489269457088859</v>
      </c>
      <c r="AA110" s="28">
        <f t="shared" ref="L110:AS117" si="62">($F110+$G110*AA$4)*COS(($A110*AA$5+$B110*AA$6+$C110*AA$7+$D110*AA$8+$E110*AA$9)*$C$5)</f>
        <v>-4.5900852243827561</v>
      </c>
      <c r="AB110" s="28">
        <f t="shared" si="62"/>
        <v>2.0712687861287313</v>
      </c>
      <c r="AC110" s="28">
        <f t="shared" si="62"/>
        <v>-6.9369373003420867</v>
      </c>
      <c r="AD110" s="28">
        <f t="shared" si="62"/>
        <v>5.8443971864627891</v>
      </c>
      <c r="AE110" s="28">
        <f t="shared" si="62"/>
        <v>4.3225077431354038</v>
      </c>
      <c r="AF110" s="28">
        <f t="shared" si="62"/>
        <v>6.6506677969839263</v>
      </c>
      <c r="AG110" s="28">
        <f t="shared" si="62"/>
        <v>-6.8614648113103751</v>
      </c>
      <c r="AH110" s="28">
        <f t="shared" si="62"/>
        <v>6.0626964135135299</v>
      </c>
      <c r="AI110" s="28">
        <f t="shared" si="62"/>
        <v>6.9966472043970009</v>
      </c>
      <c r="AJ110" s="28">
        <f t="shared" si="62"/>
        <v>3.4445310598900818</v>
      </c>
      <c r="AK110" s="28">
        <f t="shared" si="62"/>
        <v>6.8702528547937067</v>
      </c>
      <c r="AL110" s="28">
        <f t="shared" si="62"/>
        <v>4.1140702899279127</v>
      </c>
      <c r="AM110" s="28">
        <f t="shared" si="62"/>
        <v>2.7618123580855838</v>
      </c>
      <c r="AN110" s="28">
        <f t="shared" si="62"/>
        <v>-3.4878934927183693</v>
      </c>
      <c r="AO110" s="28">
        <f t="shared" si="62"/>
        <v>6.8804251801374008</v>
      </c>
      <c r="AP110" s="28">
        <f t="shared" si="62"/>
        <v>-6.9899550522071756</v>
      </c>
      <c r="AQ110" s="28">
        <f t="shared" si="62"/>
        <v>6.9617321271295936</v>
      </c>
      <c r="AR110" s="28">
        <f t="shared" si="62"/>
        <v>-6.7103739210637041</v>
      </c>
      <c r="AS110" s="28">
        <f t="shared" si="62"/>
        <v>4.2654175122383711</v>
      </c>
      <c r="AT110" s="28">
        <f t="shared" si="55"/>
        <v>6.3731765160836957</v>
      </c>
      <c r="AU110" s="28">
        <f t="shared" si="55"/>
        <v>6.6373563243071114</v>
      </c>
      <c r="AV110" s="28">
        <f t="shared" si="55"/>
        <v>-5.8154559721684898</v>
      </c>
      <c r="AW110" s="28">
        <f t="shared" si="55"/>
        <v>6.9843206831955165</v>
      </c>
      <c r="AX110" s="28">
        <f t="shared" si="55"/>
        <v>6.6195092677186036</v>
      </c>
      <c r="AY110" s="28">
        <f t="shared" si="55"/>
        <v>6.0408486452265233</v>
      </c>
      <c r="AZ110" s="28">
        <f t="shared" si="55"/>
        <v>5.2251015506522638</v>
      </c>
      <c r="BA110" s="28">
        <f t="shared" si="55"/>
        <v>-4.5063026312846652</v>
      </c>
      <c r="BB110" s="28">
        <f t="shared" si="55"/>
        <v>-5.4738463014803065</v>
      </c>
      <c r="BC110" s="28">
        <f t="shared" si="55"/>
        <v>-6.2265567611976147</v>
      </c>
      <c r="BD110" s="28">
        <f t="shared" si="55"/>
        <v>-6.7348922228688251</v>
      </c>
      <c r="BE110" s="28">
        <f t="shared" si="55"/>
        <v>-6.9789019364673317</v>
      </c>
      <c r="BF110" s="28">
        <f t="shared" si="55"/>
        <v>-6.9490092008498419</v>
      </c>
      <c r="BG110" s="28">
        <f t="shared" si="55"/>
        <v>-6.6463872225717999</v>
      </c>
      <c r="BH110" s="28">
        <f t="shared" si="55"/>
        <v>-6.0829130708048051</v>
      </c>
      <c r="BI110" s="28">
        <f t="shared" si="55"/>
        <v>-5.2807015354764832</v>
      </c>
      <c r="BJ110" s="28">
        <f t="shared" si="55"/>
        <v>-4.2712371834033904</v>
      </c>
      <c r="BK110" s="28">
        <f t="shared" si="55"/>
        <v>-3.0941386767980017</v>
      </c>
      <c r="BL110" s="28">
        <f t="shared" si="55"/>
        <v>-1.7956038512060839</v>
      </c>
      <c r="BM110" s="28">
        <f t="shared" si="55"/>
        <v>4.2820679266615915</v>
      </c>
    </row>
    <row r="111" spans="1:65" x14ac:dyDescent="0.25">
      <c r="A111" s="8">
        <f t="shared" ref="A111:E111" si="63">A50</f>
        <v>0</v>
      </c>
      <c r="B111" s="8">
        <f t="shared" si="63"/>
        <v>-1</v>
      </c>
      <c r="C111" s="8">
        <f t="shared" si="63"/>
        <v>0</v>
      </c>
      <c r="D111" s="8">
        <f t="shared" si="63"/>
        <v>0</v>
      </c>
      <c r="E111" s="8">
        <f t="shared" si="63"/>
        <v>1</v>
      </c>
      <c r="F111" s="114">
        <v>6</v>
      </c>
      <c r="G111" s="8">
        <v>0</v>
      </c>
      <c r="H111" s="97"/>
      <c r="K111" s="28">
        <f t="shared" si="27"/>
        <v>-4.7363070663055362</v>
      </c>
      <c r="L111" s="28">
        <f t="shared" si="62"/>
        <v>3.9399609065493726</v>
      </c>
      <c r="M111" s="28">
        <f t="shared" si="62"/>
        <v>0.31915049055099443</v>
      </c>
      <c r="N111" s="28">
        <f t="shared" si="62"/>
        <v>-3.6539641571114476</v>
      </c>
      <c r="O111" s="28">
        <f t="shared" si="62"/>
        <v>-5.0381915173008274</v>
      </c>
      <c r="P111" s="28">
        <f t="shared" si="62"/>
        <v>5.9428886689793661</v>
      </c>
      <c r="Q111" s="28">
        <f t="shared" si="62"/>
        <v>-5.5207424746759131</v>
      </c>
      <c r="R111" s="28">
        <f t="shared" si="62"/>
        <v>5.3468041496035239</v>
      </c>
      <c r="S111" s="28">
        <f t="shared" si="62"/>
        <v>-5.9920757003134515</v>
      </c>
      <c r="T111" s="28">
        <f t="shared" si="62"/>
        <v>-1.0226668284458205</v>
      </c>
      <c r="U111" s="28">
        <f t="shared" si="62"/>
        <v>2.7892525178327534</v>
      </c>
      <c r="V111" s="28">
        <f t="shared" si="62"/>
        <v>0.90029302172917824</v>
      </c>
      <c r="W111" s="28">
        <f t="shared" si="62"/>
        <v>-5.9658113419264431</v>
      </c>
      <c r="X111" s="28">
        <f t="shared" si="62"/>
        <v>-0.85840107051570513</v>
      </c>
      <c r="Y111" s="28">
        <f t="shared" si="62"/>
        <v>-0.75062735889588839</v>
      </c>
      <c r="Z111" s="28">
        <f t="shared" si="62"/>
        <v>3.9387258707835278</v>
      </c>
      <c r="AA111" s="28">
        <f t="shared" si="62"/>
        <v>-7.4974554540142208E-2</v>
      </c>
      <c r="AB111" s="28">
        <f t="shared" si="62"/>
        <v>2.3769756379525488</v>
      </c>
      <c r="AC111" s="28">
        <f t="shared" si="62"/>
        <v>0.82172064275253875</v>
      </c>
      <c r="AD111" s="28">
        <f t="shared" si="62"/>
        <v>0.65568724884323215</v>
      </c>
      <c r="AE111" s="28">
        <f t="shared" si="62"/>
        <v>-5.9904004533513664</v>
      </c>
      <c r="AF111" s="28">
        <f t="shared" si="62"/>
        <v>-5.7997418725502508</v>
      </c>
      <c r="AG111" s="28">
        <f t="shared" si="62"/>
        <v>5.9939857755293993</v>
      </c>
      <c r="AH111" s="28">
        <f t="shared" si="62"/>
        <v>-3.6969452060675212</v>
      </c>
      <c r="AI111" s="28">
        <f t="shared" si="62"/>
        <v>-2.0367000686662822</v>
      </c>
      <c r="AJ111" s="28">
        <f t="shared" si="62"/>
        <v>-4.3452970182607977</v>
      </c>
      <c r="AK111" s="28">
        <f t="shared" si="62"/>
        <v>-2.6583852481839019</v>
      </c>
      <c r="AL111" s="28">
        <f t="shared" si="62"/>
        <v>-5.7025285856419572</v>
      </c>
      <c r="AM111" s="28">
        <f t="shared" si="62"/>
        <v>0.52740793555637899</v>
      </c>
      <c r="AN111" s="28">
        <f t="shared" si="62"/>
        <v>5.8131765711986931</v>
      </c>
      <c r="AO111" s="28">
        <f t="shared" si="62"/>
        <v>-2.955583873131697</v>
      </c>
      <c r="AP111" s="28">
        <f t="shared" si="62"/>
        <v>-5.938916996967027</v>
      </c>
      <c r="AQ111" s="28">
        <f t="shared" si="62"/>
        <v>-4.4556265487621793</v>
      </c>
      <c r="AR111" s="28">
        <f t="shared" si="62"/>
        <v>4.2511316726625807</v>
      </c>
      <c r="AS111" s="28">
        <f t="shared" si="62"/>
        <v>3.9573093653157954</v>
      </c>
      <c r="AT111" s="28">
        <f t="shared" si="55"/>
        <v>1.8761046090821847E-2</v>
      </c>
      <c r="AU111" s="28">
        <f t="shared" si="55"/>
        <v>5.281131056429289</v>
      </c>
      <c r="AV111" s="28">
        <f t="shared" si="55"/>
        <v>-3.2743182517729839</v>
      </c>
      <c r="AW111" s="28">
        <f t="shared" si="55"/>
        <v>4.8940276118038968</v>
      </c>
      <c r="AX111" s="28">
        <f t="shared" si="55"/>
        <v>4.7645706874140554</v>
      </c>
      <c r="AY111" s="28">
        <f t="shared" si="55"/>
        <v>4.6976897300730078</v>
      </c>
      <c r="AZ111" s="28">
        <f t="shared" si="55"/>
        <v>4.6292653481338473</v>
      </c>
      <c r="BA111" s="28">
        <f t="shared" si="55"/>
        <v>5.8037755424887685</v>
      </c>
      <c r="BB111" s="28">
        <f t="shared" si="55"/>
        <v>5.7752373339648821</v>
      </c>
      <c r="BC111" s="28">
        <f t="shared" si="55"/>
        <v>5.7448016728896665</v>
      </c>
      <c r="BD111" s="28">
        <f t="shared" si="55"/>
        <v>5.7124785588910774</v>
      </c>
      <c r="BE111" s="28">
        <f t="shared" si="55"/>
        <v>5.6782786117186062</v>
      </c>
      <c r="BF111" s="28">
        <f t="shared" si="55"/>
        <v>5.6422130677554909</v>
      </c>
      <c r="BG111" s="28">
        <f t="shared" si="55"/>
        <v>5.6042937763251413</v>
      </c>
      <c r="BH111" s="28">
        <f t="shared" si="55"/>
        <v>5.5645331958001805</v>
      </c>
      <c r="BI111" s="28">
        <f t="shared" si="55"/>
        <v>5.5229443895077077</v>
      </c>
      <c r="BJ111" s="28">
        <f t="shared" si="55"/>
        <v>5.479541021438056</v>
      </c>
      <c r="BK111" s="28">
        <f t="shared" si="55"/>
        <v>5.4343373517550262</v>
      </c>
      <c r="BL111" s="28">
        <f t="shared" si="55"/>
        <v>5.3873482321114823</v>
      </c>
      <c r="BM111" s="28">
        <f t="shared" si="55"/>
        <v>-5.7076192633780964</v>
      </c>
    </row>
    <row r="112" spans="1:65" x14ac:dyDescent="0.25">
      <c r="A112" s="8">
        <f t="shared" ref="A112:E112" si="64">A51</f>
        <v>0</v>
      </c>
      <c r="B112" s="8">
        <f t="shared" si="64"/>
        <v>0</v>
      </c>
      <c r="C112" s="8">
        <f t="shared" si="64"/>
        <v>2</v>
      </c>
      <c r="D112" s="8">
        <f t="shared" si="64"/>
        <v>-2</v>
      </c>
      <c r="E112" s="8">
        <f t="shared" si="64"/>
        <v>0</v>
      </c>
      <c r="F112" s="117">
        <v>0</v>
      </c>
      <c r="G112" s="8">
        <v>0</v>
      </c>
      <c r="H112" s="97"/>
      <c r="K112" s="28">
        <f t="shared" si="27"/>
        <v>0</v>
      </c>
      <c r="L112" s="28">
        <f t="shared" si="62"/>
        <v>0</v>
      </c>
      <c r="M112" s="28">
        <f t="shared" si="62"/>
        <v>0</v>
      </c>
      <c r="N112" s="28">
        <f t="shared" si="62"/>
        <v>0</v>
      </c>
      <c r="O112" s="28">
        <f t="shared" si="62"/>
        <v>0</v>
      </c>
      <c r="P112" s="28">
        <f t="shared" si="62"/>
        <v>0</v>
      </c>
      <c r="Q112" s="28">
        <f t="shared" si="62"/>
        <v>0</v>
      </c>
      <c r="R112" s="28">
        <f t="shared" si="62"/>
        <v>0</v>
      </c>
      <c r="S112" s="28">
        <f t="shared" si="62"/>
        <v>0</v>
      </c>
      <c r="T112" s="28">
        <f t="shared" si="62"/>
        <v>0</v>
      </c>
      <c r="U112" s="28">
        <f t="shared" si="62"/>
        <v>0</v>
      </c>
      <c r="V112" s="28">
        <f t="shared" si="62"/>
        <v>0</v>
      </c>
      <c r="W112" s="28">
        <f t="shared" si="62"/>
        <v>0</v>
      </c>
      <c r="X112" s="28">
        <f t="shared" si="62"/>
        <v>0</v>
      </c>
      <c r="Y112" s="28">
        <f t="shared" si="62"/>
        <v>0</v>
      </c>
      <c r="Z112" s="28">
        <f t="shared" si="62"/>
        <v>0</v>
      </c>
      <c r="AA112" s="28">
        <f t="shared" si="62"/>
        <v>0</v>
      </c>
      <c r="AB112" s="28">
        <f t="shared" si="62"/>
        <v>0</v>
      </c>
      <c r="AC112" s="28">
        <f t="shared" si="62"/>
        <v>0</v>
      </c>
      <c r="AD112" s="28">
        <f t="shared" si="62"/>
        <v>0</v>
      </c>
      <c r="AE112" s="28">
        <f t="shared" si="62"/>
        <v>0</v>
      </c>
      <c r="AF112" s="28">
        <f t="shared" si="62"/>
        <v>0</v>
      </c>
      <c r="AG112" s="28">
        <f t="shared" si="62"/>
        <v>0</v>
      </c>
      <c r="AH112" s="28">
        <f t="shared" si="62"/>
        <v>0</v>
      </c>
      <c r="AI112" s="28">
        <f t="shared" si="62"/>
        <v>0</v>
      </c>
      <c r="AJ112" s="28">
        <f t="shared" si="62"/>
        <v>0</v>
      </c>
      <c r="AK112" s="28">
        <f t="shared" si="62"/>
        <v>0</v>
      </c>
      <c r="AL112" s="28">
        <f t="shared" si="62"/>
        <v>0</v>
      </c>
      <c r="AM112" s="28">
        <f t="shared" si="62"/>
        <v>0</v>
      </c>
      <c r="AN112" s="28">
        <f t="shared" si="62"/>
        <v>0</v>
      </c>
      <c r="AO112" s="28">
        <f t="shared" si="62"/>
        <v>0</v>
      </c>
      <c r="AP112" s="28">
        <f t="shared" si="62"/>
        <v>0</v>
      </c>
      <c r="AQ112" s="28">
        <f t="shared" si="62"/>
        <v>0</v>
      </c>
      <c r="AR112" s="28">
        <f t="shared" si="62"/>
        <v>0</v>
      </c>
      <c r="AS112" s="28">
        <f t="shared" si="62"/>
        <v>0</v>
      </c>
      <c r="AT112" s="28">
        <f t="shared" si="55"/>
        <v>0</v>
      </c>
      <c r="AU112" s="28">
        <f t="shared" si="55"/>
        <v>0</v>
      </c>
      <c r="AV112" s="28">
        <f t="shared" si="55"/>
        <v>0</v>
      </c>
      <c r="AW112" s="28">
        <f t="shared" si="55"/>
        <v>0</v>
      </c>
      <c r="AX112" s="28">
        <f t="shared" si="55"/>
        <v>0</v>
      </c>
      <c r="AY112" s="28">
        <f t="shared" si="55"/>
        <v>0</v>
      </c>
      <c r="AZ112" s="28">
        <f t="shared" si="55"/>
        <v>0</v>
      </c>
      <c r="BA112" s="28">
        <f t="shared" si="55"/>
        <v>0</v>
      </c>
      <c r="BB112" s="28">
        <f t="shared" si="55"/>
        <v>0</v>
      </c>
      <c r="BC112" s="28">
        <f t="shared" si="55"/>
        <v>0</v>
      </c>
      <c r="BD112" s="28">
        <f t="shared" si="55"/>
        <v>0</v>
      </c>
      <c r="BE112" s="28">
        <f t="shared" si="55"/>
        <v>0</v>
      </c>
      <c r="BF112" s="28">
        <f t="shared" si="55"/>
        <v>0</v>
      </c>
      <c r="BG112" s="28">
        <f t="shared" si="55"/>
        <v>0</v>
      </c>
      <c r="BH112" s="28">
        <f t="shared" si="55"/>
        <v>0</v>
      </c>
      <c r="BI112" s="28">
        <f t="shared" si="55"/>
        <v>0</v>
      </c>
      <c r="BJ112" s="28">
        <f t="shared" si="55"/>
        <v>0</v>
      </c>
      <c r="BK112" s="28">
        <f t="shared" si="55"/>
        <v>0</v>
      </c>
      <c r="BL112" s="28">
        <f t="shared" si="55"/>
        <v>0</v>
      </c>
      <c r="BM112" s="28">
        <f t="shared" si="55"/>
        <v>0</v>
      </c>
    </row>
    <row r="113" spans="1:65" x14ac:dyDescent="0.25">
      <c r="A113" s="8">
        <f t="shared" ref="A113:E113" si="65">A52</f>
        <v>2</v>
      </c>
      <c r="B113" s="8">
        <f t="shared" si="65"/>
        <v>0</v>
      </c>
      <c r="C113" s="8">
        <f t="shared" si="65"/>
        <v>-1</v>
      </c>
      <c r="D113" s="8">
        <f t="shared" si="65"/>
        <v>2</v>
      </c>
      <c r="E113" s="8">
        <f t="shared" si="65"/>
        <v>1</v>
      </c>
      <c r="F113" s="114">
        <v>5</v>
      </c>
      <c r="G113" s="8">
        <v>0</v>
      </c>
      <c r="H113" s="97"/>
      <c r="K113" s="28">
        <f t="shared" si="27"/>
        <v>1.4055817701826876</v>
      </c>
      <c r="L113" s="28">
        <f t="shared" si="62"/>
        <v>-4.8794059022353808</v>
      </c>
      <c r="M113" s="28">
        <f t="shared" si="62"/>
        <v>-0.28248011758619807</v>
      </c>
      <c r="N113" s="28">
        <f t="shared" si="62"/>
        <v>3.0558341312024617</v>
      </c>
      <c r="O113" s="28">
        <f t="shared" si="62"/>
        <v>2.8566463171993979</v>
      </c>
      <c r="P113" s="28">
        <f t="shared" si="62"/>
        <v>-1.6270735656486788</v>
      </c>
      <c r="Q113" s="28">
        <f t="shared" si="62"/>
        <v>-2.6594971914552241</v>
      </c>
      <c r="R113" s="28">
        <f t="shared" si="62"/>
        <v>-4.7656173923579628</v>
      </c>
      <c r="S113" s="28">
        <f t="shared" si="62"/>
        <v>-1.8342794427111904</v>
      </c>
      <c r="T113" s="28">
        <f t="shared" si="62"/>
        <v>4.8496882557035876</v>
      </c>
      <c r="U113" s="28">
        <f t="shared" si="62"/>
        <v>-4.8369808637217853</v>
      </c>
      <c r="V113" s="28">
        <f t="shared" si="62"/>
        <v>-1.382176927425153</v>
      </c>
      <c r="W113" s="28">
        <f t="shared" si="62"/>
        <v>2.4661864299267373</v>
      </c>
      <c r="X113" s="28">
        <f t="shared" si="62"/>
        <v>-4.3064088805054297</v>
      </c>
      <c r="Y113" s="28">
        <f t="shared" si="62"/>
        <v>-4.9607583568844209</v>
      </c>
      <c r="Z113" s="28">
        <f t="shared" si="62"/>
        <v>-4.3553445338226258</v>
      </c>
      <c r="AA113" s="28">
        <f t="shared" si="62"/>
        <v>-4.9863803906425108</v>
      </c>
      <c r="AB113" s="28">
        <f t="shared" si="62"/>
        <v>4.8026117529318508</v>
      </c>
      <c r="AC113" s="28">
        <f t="shared" si="62"/>
        <v>2.9792634745448385</v>
      </c>
      <c r="AD113" s="28">
        <f t="shared" si="62"/>
        <v>4.7741958824515169</v>
      </c>
      <c r="AE113" s="28">
        <f t="shared" si="62"/>
        <v>-4.0081374372212766</v>
      </c>
      <c r="AF113" s="28">
        <f t="shared" si="62"/>
        <v>-3.5937549656208456</v>
      </c>
      <c r="AG113" s="28">
        <f t="shared" si="62"/>
        <v>4.42398578595638</v>
      </c>
      <c r="AH113" s="28">
        <f t="shared" si="62"/>
        <v>4.171116341517938</v>
      </c>
      <c r="AI113" s="28">
        <f t="shared" si="62"/>
        <v>-4.9502502177157766</v>
      </c>
      <c r="AJ113" s="28">
        <f t="shared" si="62"/>
        <v>-3.417847240413324</v>
      </c>
      <c r="AK113" s="28">
        <f t="shared" si="62"/>
        <v>-4.6448102294642606</v>
      </c>
      <c r="AL113" s="28">
        <f t="shared" si="62"/>
        <v>4.7794087297071224</v>
      </c>
      <c r="AM113" s="28">
        <f t="shared" si="62"/>
        <v>4.9943597105851296</v>
      </c>
      <c r="AN113" s="28">
        <f t="shared" si="62"/>
        <v>3.6927817544626347</v>
      </c>
      <c r="AO113" s="28">
        <f t="shared" si="62"/>
        <v>2.941421552488797</v>
      </c>
      <c r="AP113" s="28">
        <f t="shared" si="62"/>
        <v>-4.7490263255781038</v>
      </c>
      <c r="AQ113" s="28">
        <f t="shared" si="62"/>
        <v>2.6539610989233964</v>
      </c>
      <c r="AR113" s="28">
        <f t="shared" si="62"/>
        <v>-2.1583559871372335</v>
      </c>
      <c r="AS113" s="28">
        <f t="shared" si="62"/>
        <v>3.53741627984</v>
      </c>
      <c r="AT113" s="28">
        <f t="shared" si="55"/>
        <v>-1.1682818978075309</v>
      </c>
      <c r="AU113" s="28">
        <f t="shared" si="55"/>
        <v>2.8820798540939467</v>
      </c>
      <c r="AV113" s="28">
        <f t="shared" si="55"/>
        <v>-0.29880157294466103</v>
      </c>
      <c r="AW113" s="28">
        <f t="shared" si="55"/>
        <v>-1.501239014208481</v>
      </c>
      <c r="AX113" s="28">
        <f t="shared" si="55"/>
        <v>4.2503557564355887</v>
      </c>
      <c r="AY113" s="28">
        <f t="shared" si="55"/>
        <v>4.9731390538662223</v>
      </c>
      <c r="AZ113" s="28">
        <f t="shared" si="55"/>
        <v>3.6170106825651689</v>
      </c>
      <c r="BA113" s="28">
        <f t="shared" si="55"/>
        <v>-3.6930444328216487</v>
      </c>
      <c r="BB113" s="28">
        <f t="shared" si="55"/>
        <v>-0.8588542608570966</v>
      </c>
      <c r="BC113" s="28">
        <f t="shared" si="55"/>
        <v>2.3343610912511714</v>
      </c>
      <c r="BD113" s="28">
        <f t="shared" si="55"/>
        <v>4.5517480059860018</v>
      </c>
      <c r="BE113" s="28">
        <f t="shared" si="55"/>
        <v>4.8663765339926943</v>
      </c>
      <c r="BF113" s="28">
        <f t="shared" si="55"/>
        <v>3.1467231222311676</v>
      </c>
      <c r="BG113" s="28">
        <f t="shared" si="55"/>
        <v>0.1116511495885522</v>
      </c>
      <c r="BH113" s="28">
        <f t="shared" si="55"/>
        <v>-2.9700941364611548</v>
      </c>
      <c r="BI113" s="28">
        <f t="shared" si="55"/>
        <v>-4.8102567338262219</v>
      </c>
      <c r="BJ113" s="28">
        <f t="shared" si="55"/>
        <v>-4.6395970425988899</v>
      </c>
      <c r="BK113" s="28">
        <f t="shared" si="55"/>
        <v>-2.5294556023468466</v>
      </c>
      <c r="BL113" s="28">
        <f t="shared" si="55"/>
        <v>0.63806925517932711</v>
      </c>
      <c r="BM113" s="28">
        <f t="shared" si="55"/>
        <v>4.6098330126295366</v>
      </c>
    </row>
    <row r="114" spans="1:65" x14ac:dyDescent="0.25">
      <c r="A114" s="8">
        <f t="shared" ref="A114:E114" si="66">A53</f>
        <v>2</v>
      </c>
      <c r="B114" s="8">
        <f t="shared" si="66"/>
        <v>0</v>
      </c>
      <c r="C114" s="8">
        <f t="shared" si="66"/>
        <v>1</v>
      </c>
      <c r="D114" s="8">
        <f t="shared" si="66"/>
        <v>2</v>
      </c>
      <c r="E114" s="8">
        <f t="shared" si="66"/>
        <v>2</v>
      </c>
      <c r="F114" s="114">
        <v>3</v>
      </c>
      <c r="G114" s="8">
        <v>0</v>
      </c>
      <c r="H114" s="97"/>
      <c r="K114" s="28">
        <f t="shared" si="27"/>
        <v>-2.9879705596048614</v>
      </c>
      <c r="L114" s="28">
        <f t="shared" si="62"/>
        <v>2.9335664142636881</v>
      </c>
      <c r="M114" s="28">
        <f t="shared" si="62"/>
        <v>2.3581251046321672</v>
      </c>
      <c r="N114" s="28">
        <f t="shared" si="62"/>
        <v>0.14149926989944159</v>
      </c>
      <c r="O114" s="28">
        <f t="shared" si="62"/>
        <v>-2.9414144397540216</v>
      </c>
      <c r="P114" s="28">
        <f t="shared" si="62"/>
        <v>-1.276261152329798</v>
      </c>
      <c r="Q114" s="28">
        <f t="shared" si="62"/>
        <v>1.9611070331578776E-2</v>
      </c>
      <c r="R114" s="28">
        <f t="shared" si="62"/>
        <v>2.9983227911856201</v>
      </c>
      <c r="S114" s="28">
        <f t="shared" si="62"/>
        <v>-2.2671306337575059</v>
      </c>
      <c r="T114" s="28">
        <f t="shared" si="62"/>
        <v>-1.9421910732652279</v>
      </c>
      <c r="U114" s="28">
        <f t="shared" si="62"/>
        <v>1.0949695990957955</v>
      </c>
      <c r="V114" s="28">
        <f t="shared" si="62"/>
        <v>-2.9984287825849516</v>
      </c>
      <c r="W114" s="28">
        <f t="shared" si="62"/>
        <v>-2.7949228076567536</v>
      </c>
      <c r="X114" s="28">
        <f t="shared" si="62"/>
        <v>2.9365859700516364</v>
      </c>
      <c r="Y114" s="28">
        <f t="shared" si="62"/>
        <v>1.8470763875344716</v>
      </c>
      <c r="Z114" s="28">
        <f t="shared" si="62"/>
        <v>-1.2776872398947203</v>
      </c>
      <c r="AA114" s="28">
        <f t="shared" si="62"/>
        <v>1.6684032769143751</v>
      </c>
      <c r="AB114" s="28">
        <f t="shared" si="62"/>
        <v>-0.34213364620580566</v>
      </c>
      <c r="AC114" s="28">
        <f t="shared" si="62"/>
        <v>1.8026539964242059</v>
      </c>
      <c r="AD114" s="28">
        <f t="shared" si="62"/>
        <v>-0.13216673929357509</v>
      </c>
      <c r="AE114" s="28">
        <f t="shared" si="62"/>
        <v>-2.3450734125031056</v>
      </c>
      <c r="AF114" s="28">
        <f t="shared" si="62"/>
        <v>-2.9734946284495969</v>
      </c>
      <c r="AG114" s="28">
        <f t="shared" si="62"/>
        <v>-0.19320614277339856</v>
      </c>
      <c r="AH114" s="28">
        <f t="shared" si="62"/>
        <v>1.7036640676362347</v>
      </c>
      <c r="AI114" s="28">
        <f t="shared" si="62"/>
        <v>-2.6611364227337191</v>
      </c>
      <c r="AJ114" s="28">
        <f t="shared" si="62"/>
        <v>-2.0276221575687501</v>
      </c>
      <c r="AK114" s="28">
        <f t="shared" si="62"/>
        <v>7.0448258117182735E-2</v>
      </c>
      <c r="AL114" s="28">
        <f t="shared" si="62"/>
        <v>2.918088786404589</v>
      </c>
      <c r="AM114" s="28">
        <f t="shared" si="62"/>
        <v>2.8393520067001083</v>
      </c>
      <c r="AN114" s="28">
        <f t="shared" si="62"/>
        <v>2.9998929827578751</v>
      </c>
      <c r="AO114" s="28">
        <f t="shared" si="62"/>
        <v>2.5631655568578333</v>
      </c>
      <c r="AP114" s="28">
        <f t="shared" si="62"/>
        <v>-2.8122755616529314</v>
      </c>
      <c r="AQ114" s="28">
        <f t="shared" si="62"/>
        <v>-2.8251307023533694</v>
      </c>
      <c r="AR114" s="28">
        <f t="shared" si="62"/>
        <v>-2.2368202299287856</v>
      </c>
      <c r="AS114" s="28">
        <f t="shared" si="62"/>
        <v>-2.1515977005340368</v>
      </c>
      <c r="AT114" s="28">
        <f t="shared" si="55"/>
        <v>0.3533592039040151</v>
      </c>
      <c r="AU114" s="28">
        <f t="shared" si="55"/>
        <v>1.4941832685439995</v>
      </c>
      <c r="AV114" s="28">
        <f t="shared" si="55"/>
        <v>-0.83761594615678936</v>
      </c>
      <c r="AW114" s="28">
        <f t="shared" si="55"/>
        <v>0.90362202946675318</v>
      </c>
      <c r="AX114" s="28">
        <f t="shared" si="55"/>
        <v>1.6971851703402776</v>
      </c>
      <c r="AY114" s="28">
        <f t="shared" si="55"/>
        <v>-1.4702654174596175</v>
      </c>
      <c r="AZ114" s="28">
        <f t="shared" si="55"/>
        <v>-2.9954797107512818</v>
      </c>
      <c r="BA114" s="28">
        <f t="shared" si="55"/>
        <v>-0.46022972180752253</v>
      </c>
      <c r="BB114" s="28">
        <f t="shared" si="55"/>
        <v>-2.8630945158181835</v>
      </c>
      <c r="BC114" s="28">
        <f t="shared" si="55"/>
        <v>-2.0679804465453686</v>
      </c>
      <c r="BD114" s="28">
        <f t="shared" si="55"/>
        <v>1.0369972060742749</v>
      </c>
      <c r="BE114" s="28">
        <f t="shared" si="55"/>
        <v>2.9836843698489868</v>
      </c>
      <c r="BF114" s="28">
        <f t="shared" si="55"/>
        <v>1.5976979188403622</v>
      </c>
      <c r="BG114" s="28">
        <f t="shared" si="55"/>
        <v>-1.572862581733995</v>
      </c>
      <c r="BH114" s="28">
        <f t="shared" si="55"/>
        <v>-2.9865892567170853</v>
      </c>
      <c r="BI114" s="28">
        <f t="shared" si="55"/>
        <v>-1.0643976574172305</v>
      </c>
      <c r="BJ114" s="28">
        <f t="shared" si="55"/>
        <v>2.0466897997623259</v>
      </c>
      <c r="BK114" s="28">
        <f t="shared" si="55"/>
        <v>2.8716945994473573</v>
      </c>
      <c r="BL114" s="28">
        <f t="shared" si="55"/>
        <v>0.48911453592840914</v>
      </c>
      <c r="BM114" s="28">
        <f t="shared" si="55"/>
        <v>2.9934876480255084</v>
      </c>
    </row>
    <row r="115" spans="1:65" x14ac:dyDescent="0.25">
      <c r="A115" s="8">
        <f t="shared" ref="A115:E115" si="67">A54</f>
        <v>0</v>
      </c>
      <c r="B115" s="8">
        <f t="shared" si="67"/>
        <v>1</v>
      </c>
      <c r="C115" s="8">
        <f t="shared" si="67"/>
        <v>0</v>
      </c>
      <c r="D115" s="8">
        <f t="shared" si="67"/>
        <v>2</v>
      </c>
      <c r="E115" s="8">
        <f t="shared" si="67"/>
        <v>2</v>
      </c>
      <c r="F115" s="114">
        <v>-3</v>
      </c>
      <c r="G115" s="8">
        <v>0</v>
      </c>
      <c r="H115" s="97"/>
      <c r="K115" s="28">
        <f t="shared" si="27"/>
        <v>-0.98011028795127597</v>
      </c>
      <c r="L115" s="28">
        <f t="shared" si="62"/>
        <v>2.8438782061635908</v>
      </c>
      <c r="M115" s="28">
        <f t="shared" si="62"/>
        <v>2.9905157424121644</v>
      </c>
      <c r="N115" s="28">
        <f t="shared" si="62"/>
        <v>-0.81882659095238708</v>
      </c>
      <c r="O115" s="28">
        <f t="shared" si="62"/>
        <v>2.8528109857316721</v>
      </c>
      <c r="P115" s="28">
        <f t="shared" si="62"/>
        <v>2.6339871987165147</v>
      </c>
      <c r="Q115" s="28">
        <f t="shared" si="62"/>
        <v>2.9682583962470983</v>
      </c>
      <c r="R115" s="28">
        <f t="shared" si="62"/>
        <v>0.88272210082373403</v>
      </c>
      <c r="S115" s="28">
        <f t="shared" si="62"/>
        <v>0.39208925831190311</v>
      </c>
      <c r="T115" s="28">
        <f t="shared" si="62"/>
        <v>2.9229474708012027</v>
      </c>
      <c r="U115" s="28">
        <f t="shared" si="62"/>
        <v>2.7573980240782738</v>
      </c>
      <c r="V115" s="28">
        <f t="shared" si="62"/>
        <v>0.60908950881343915</v>
      </c>
      <c r="W115" s="28">
        <f t="shared" si="62"/>
        <v>2.9473120894604441</v>
      </c>
      <c r="X115" s="28">
        <f t="shared" si="62"/>
        <v>-2.935536801938825</v>
      </c>
      <c r="Y115" s="28">
        <f t="shared" si="62"/>
        <v>-2.3235924647269792</v>
      </c>
      <c r="Z115" s="28">
        <f t="shared" si="62"/>
        <v>2.3561553261201511</v>
      </c>
      <c r="AA115" s="28">
        <f t="shared" si="62"/>
        <v>2.3389644136798591</v>
      </c>
      <c r="AB115" s="28">
        <f t="shared" si="62"/>
        <v>2.6608566676840448</v>
      </c>
      <c r="AC115" s="28">
        <f t="shared" si="62"/>
        <v>-2.1394089244962795</v>
      </c>
      <c r="AD115" s="28">
        <f t="shared" si="62"/>
        <v>-2.1470350181591646</v>
      </c>
      <c r="AE115" s="28">
        <f t="shared" si="62"/>
        <v>-2.9823257595778636</v>
      </c>
      <c r="AF115" s="28">
        <f t="shared" si="62"/>
        <v>1.1133386916196668</v>
      </c>
      <c r="AG115" s="28">
        <f t="shared" si="62"/>
        <v>2.432934082099818</v>
      </c>
      <c r="AH115" s="28">
        <f t="shared" si="62"/>
        <v>-1.4776633376545274</v>
      </c>
      <c r="AI115" s="28">
        <f t="shared" si="62"/>
        <v>-2.9454468769719986</v>
      </c>
      <c r="AJ115" s="28">
        <f t="shared" si="62"/>
        <v>-2.7661522356410466</v>
      </c>
      <c r="AK115" s="28">
        <f t="shared" si="62"/>
        <v>-1.4182905342326642</v>
      </c>
      <c r="AL115" s="28">
        <f t="shared" si="62"/>
        <v>-2.7046669871578159</v>
      </c>
      <c r="AM115" s="28">
        <f t="shared" si="62"/>
        <v>-1.699324853348211</v>
      </c>
      <c r="AN115" s="28">
        <f t="shared" si="62"/>
        <v>-2.9943621199181925</v>
      </c>
      <c r="AO115" s="28">
        <f t="shared" si="62"/>
        <v>-2.9327116706792897</v>
      </c>
      <c r="AP115" s="28">
        <f t="shared" si="62"/>
        <v>-1.2440742071200923</v>
      </c>
      <c r="AQ115" s="28">
        <f t="shared" si="62"/>
        <v>-1.307321823201208</v>
      </c>
      <c r="AR115" s="28">
        <f t="shared" si="62"/>
        <v>-2.0023962755935272</v>
      </c>
      <c r="AS115" s="28">
        <f t="shared" si="62"/>
        <v>0.34802102244404942</v>
      </c>
      <c r="AT115" s="28">
        <f t="shared" si="55"/>
        <v>2.2119105428748282</v>
      </c>
      <c r="AU115" s="28">
        <f t="shared" si="55"/>
        <v>2.8974673725673972</v>
      </c>
      <c r="AV115" s="28">
        <f t="shared" si="55"/>
        <v>-2.7960533525843041</v>
      </c>
      <c r="AW115" s="28">
        <f t="shared" si="55"/>
        <v>-1.3770250988352293</v>
      </c>
      <c r="AX115" s="28">
        <f t="shared" si="55"/>
        <v>1.3867755014989842</v>
      </c>
      <c r="AY115" s="28">
        <f t="shared" si="55"/>
        <v>2.4535857922737727</v>
      </c>
      <c r="AZ115" s="28">
        <f t="shared" si="55"/>
        <v>2.9723126013632784</v>
      </c>
      <c r="BA115" s="28">
        <f t="shared" si="55"/>
        <v>1.5438313155838006</v>
      </c>
      <c r="BB115" s="28">
        <f t="shared" si="55"/>
        <v>0.19009737348779138</v>
      </c>
      <c r="BC115" s="28">
        <f t="shared" si="55"/>
        <v>-1.2061006351357315</v>
      </c>
      <c r="BD115" s="28">
        <f t="shared" si="55"/>
        <v>-2.3328791527297654</v>
      </c>
      <c r="BE115" s="28">
        <f t="shared" si="55"/>
        <v>-2.9385377109504178</v>
      </c>
      <c r="BF115" s="28">
        <f t="shared" si="55"/>
        <v>-2.8877839339074232</v>
      </c>
      <c r="BG115" s="28">
        <f t="shared" si="55"/>
        <v>-2.1919552310842723</v>
      </c>
      <c r="BH115" s="28">
        <f t="shared" si="55"/>
        <v>-1.0064862399352794</v>
      </c>
      <c r="BI115" s="28">
        <f t="shared" si="55"/>
        <v>0.40381225763065448</v>
      </c>
      <c r="BJ115" s="28">
        <f t="shared" si="55"/>
        <v>1.7239069282942325</v>
      </c>
      <c r="BK115" s="28">
        <f t="shared" si="55"/>
        <v>2.658914224253309</v>
      </c>
      <c r="BL115" s="28">
        <f t="shared" si="55"/>
        <v>2.9999716489189718</v>
      </c>
      <c r="BM115" s="28">
        <f t="shared" si="55"/>
        <v>-2.6041003294807661</v>
      </c>
    </row>
    <row r="116" spans="1:65" x14ac:dyDescent="0.25">
      <c r="A116" s="8">
        <f t="shared" ref="A116:E116" si="68">A55</f>
        <v>-2</v>
      </c>
      <c r="B116" s="8">
        <f t="shared" si="68"/>
        <v>1</v>
      </c>
      <c r="C116" s="8">
        <f t="shared" si="68"/>
        <v>1</v>
      </c>
      <c r="D116" s="8">
        <f t="shared" si="68"/>
        <v>0</v>
      </c>
      <c r="E116" s="8">
        <f t="shared" si="68"/>
        <v>0</v>
      </c>
      <c r="F116" s="117">
        <v>0</v>
      </c>
      <c r="G116" s="8">
        <v>0</v>
      </c>
      <c r="H116" s="97"/>
      <c r="K116" s="28">
        <f t="shared" si="27"/>
        <v>0</v>
      </c>
      <c r="L116" s="28">
        <f t="shared" si="62"/>
        <v>0</v>
      </c>
      <c r="M116" s="28">
        <f t="shared" si="62"/>
        <v>0</v>
      </c>
      <c r="N116" s="28">
        <f t="shared" si="62"/>
        <v>0</v>
      </c>
      <c r="O116" s="28">
        <f t="shared" si="62"/>
        <v>0</v>
      </c>
      <c r="P116" s="28">
        <f t="shared" si="62"/>
        <v>0</v>
      </c>
      <c r="Q116" s="28">
        <f t="shared" si="62"/>
        <v>0</v>
      </c>
      <c r="R116" s="28">
        <f t="shared" si="62"/>
        <v>0</v>
      </c>
      <c r="S116" s="28">
        <f t="shared" si="62"/>
        <v>0</v>
      </c>
      <c r="T116" s="28">
        <f t="shared" si="62"/>
        <v>0</v>
      </c>
      <c r="U116" s="28">
        <f t="shared" si="62"/>
        <v>0</v>
      </c>
      <c r="V116" s="28">
        <f t="shared" si="62"/>
        <v>0</v>
      </c>
      <c r="W116" s="28">
        <f t="shared" si="62"/>
        <v>0</v>
      </c>
      <c r="X116" s="28">
        <f t="shared" si="62"/>
        <v>0</v>
      </c>
      <c r="Y116" s="28">
        <f t="shared" si="62"/>
        <v>0</v>
      </c>
      <c r="Z116" s="28">
        <f t="shared" si="62"/>
        <v>0</v>
      </c>
      <c r="AA116" s="28">
        <f t="shared" si="62"/>
        <v>0</v>
      </c>
      <c r="AB116" s="28">
        <f t="shared" si="62"/>
        <v>0</v>
      </c>
      <c r="AC116" s="28">
        <f t="shared" si="62"/>
        <v>0</v>
      </c>
      <c r="AD116" s="28">
        <f t="shared" si="62"/>
        <v>0</v>
      </c>
      <c r="AE116" s="28">
        <f t="shared" si="62"/>
        <v>0</v>
      </c>
      <c r="AF116" s="28">
        <f t="shared" si="62"/>
        <v>0</v>
      </c>
      <c r="AG116" s="28">
        <f t="shared" si="62"/>
        <v>0</v>
      </c>
      <c r="AH116" s="28">
        <f t="shared" si="62"/>
        <v>0</v>
      </c>
      <c r="AI116" s="28">
        <f t="shared" si="62"/>
        <v>0</v>
      </c>
      <c r="AJ116" s="28">
        <f t="shared" si="62"/>
        <v>0</v>
      </c>
      <c r="AK116" s="28">
        <f t="shared" si="62"/>
        <v>0</v>
      </c>
      <c r="AL116" s="28">
        <f t="shared" si="62"/>
        <v>0</v>
      </c>
      <c r="AM116" s="28">
        <f t="shared" si="62"/>
        <v>0</v>
      </c>
      <c r="AN116" s="28">
        <f t="shared" si="62"/>
        <v>0</v>
      </c>
      <c r="AO116" s="28">
        <f t="shared" si="62"/>
        <v>0</v>
      </c>
      <c r="AP116" s="28">
        <f t="shared" si="62"/>
        <v>0</v>
      </c>
      <c r="AQ116" s="28">
        <f t="shared" si="62"/>
        <v>0</v>
      </c>
      <c r="AR116" s="28">
        <f t="shared" si="62"/>
        <v>0</v>
      </c>
      <c r="AS116" s="28">
        <f t="shared" si="62"/>
        <v>0</v>
      </c>
      <c r="AT116" s="28">
        <f t="shared" si="55"/>
        <v>0</v>
      </c>
      <c r="AU116" s="28">
        <f t="shared" si="55"/>
        <v>0</v>
      </c>
      <c r="AV116" s="28">
        <f t="shared" si="55"/>
        <v>0</v>
      </c>
      <c r="AW116" s="28">
        <f t="shared" si="55"/>
        <v>0</v>
      </c>
      <c r="AX116" s="28">
        <f t="shared" si="55"/>
        <v>0</v>
      </c>
      <c r="AY116" s="28">
        <f t="shared" si="55"/>
        <v>0</v>
      </c>
      <c r="AZ116" s="28">
        <f t="shared" si="55"/>
        <v>0</v>
      </c>
      <c r="BA116" s="28">
        <f t="shared" si="55"/>
        <v>0</v>
      </c>
      <c r="BB116" s="28">
        <f t="shared" si="55"/>
        <v>0</v>
      </c>
      <c r="BC116" s="28">
        <f t="shared" ref="BC116:BM116" si="69">($F116+$G116*BC$4)*COS(($A116*BC$5+$B116*BC$6+$C116*BC$7+$D116*BC$8+$E116*BC$9)*$C$5)</f>
        <v>0</v>
      </c>
      <c r="BD116" s="28">
        <f t="shared" si="69"/>
        <v>0</v>
      </c>
      <c r="BE116" s="28">
        <f t="shared" si="69"/>
        <v>0</v>
      </c>
      <c r="BF116" s="28">
        <f t="shared" si="69"/>
        <v>0</v>
      </c>
      <c r="BG116" s="28">
        <f t="shared" si="69"/>
        <v>0</v>
      </c>
      <c r="BH116" s="28">
        <f t="shared" si="69"/>
        <v>0</v>
      </c>
      <c r="BI116" s="28">
        <f t="shared" si="69"/>
        <v>0</v>
      </c>
      <c r="BJ116" s="28">
        <f t="shared" si="69"/>
        <v>0</v>
      </c>
      <c r="BK116" s="28">
        <f t="shared" si="69"/>
        <v>0</v>
      </c>
      <c r="BL116" s="28">
        <f t="shared" si="69"/>
        <v>0</v>
      </c>
      <c r="BM116" s="28">
        <f t="shared" si="69"/>
        <v>0</v>
      </c>
    </row>
    <row r="117" spans="1:65" x14ac:dyDescent="0.25">
      <c r="A117" s="8">
        <f t="shared" ref="A117:E117" si="70">A56</f>
        <v>0</v>
      </c>
      <c r="B117" s="8">
        <f t="shared" si="70"/>
        <v>-1</v>
      </c>
      <c r="C117" s="8">
        <f t="shared" si="70"/>
        <v>0</v>
      </c>
      <c r="D117" s="8">
        <f t="shared" si="70"/>
        <v>2</v>
      </c>
      <c r="E117" s="8">
        <f t="shared" si="70"/>
        <v>2</v>
      </c>
      <c r="F117" s="114">
        <v>3</v>
      </c>
      <c r="G117" s="8">
        <v>0</v>
      </c>
      <c r="H117" s="97"/>
      <c r="K117" s="28">
        <f t="shared" si="27"/>
        <v>0.7686628589277712</v>
      </c>
      <c r="L117" s="28">
        <f t="shared" si="62"/>
        <v>2.8756736729198145</v>
      </c>
      <c r="M117" s="28">
        <f t="shared" si="62"/>
        <v>0.54449140306930321</v>
      </c>
      <c r="N117" s="28">
        <f t="shared" si="62"/>
        <v>0.56702205236416003</v>
      </c>
      <c r="O117" s="28">
        <f t="shared" si="62"/>
        <v>-2.9277070974474526</v>
      </c>
      <c r="P117" s="28">
        <f t="shared" si="62"/>
        <v>-2.8617440072600866</v>
      </c>
      <c r="Q117" s="28">
        <f t="shared" si="62"/>
        <v>-2.7670104780540989</v>
      </c>
      <c r="R117" s="28">
        <f t="shared" si="62"/>
        <v>1.4285744722827443</v>
      </c>
      <c r="S117" s="28">
        <f t="shared" si="62"/>
        <v>-1.8105587448377358</v>
      </c>
      <c r="T117" s="28">
        <f t="shared" si="62"/>
        <v>-2.8967757876094886</v>
      </c>
      <c r="U117" s="28">
        <f t="shared" si="62"/>
        <v>-2.8891443100909209</v>
      </c>
      <c r="V117" s="28">
        <f t="shared" si="62"/>
        <v>-0.24320332426643648</v>
      </c>
      <c r="W117" s="28">
        <f t="shared" si="62"/>
        <v>1.9989614683390977</v>
      </c>
      <c r="X117" s="28">
        <f t="shared" si="62"/>
        <v>2.0447054174503991</v>
      </c>
      <c r="Y117" s="28">
        <f t="shared" si="62"/>
        <v>2.7880463295587798</v>
      </c>
      <c r="Z117" s="28">
        <f t="shared" si="62"/>
        <v>-1.5113158807293807</v>
      </c>
      <c r="AA117" s="28">
        <f t="shared" si="62"/>
        <v>1.8618687563373824</v>
      </c>
      <c r="AB117" s="28">
        <f t="shared" si="62"/>
        <v>2.3241328637394507</v>
      </c>
      <c r="AC117" s="28">
        <f t="shared" si="62"/>
        <v>-2.9202065860063247</v>
      </c>
      <c r="AD117" s="28">
        <f t="shared" si="62"/>
        <v>-2.4770319631400026</v>
      </c>
      <c r="AE117" s="28">
        <f t="shared" si="62"/>
        <v>-2.9625571050234552</v>
      </c>
      <c r="AF117" s="28">
        <f t="shared" si="62"/>
        <v>-2.8768550359971208</v>
      </c>
      <c r="AG117" s="28">
        <f t="shared" si="62"/>
        <v>-2.2092009544841007</v>
      </c>
      <c r="AH117" s="28">
        <f t="shared" si="62"/>
        <v>1.2000133339124073</v>
      </c>
      <c r="AI117" s="28">
        <f t="shared" si="62"/>
        <v>2.9986974853221073</v>
      </c>
      <c r="AJ117" s="28">
        <f t="shared" si="62"/>
        <v>-1.6087353619508808</v>
      </c>
      <c r="AK117" s="28">
        <f t="shared" si="62"/>
        <v>0.35824725021724013</v>
      </c>
      <c r="AL117" s="28">
        <f t="shared" si="62"/>
        <v>-1.3403430552313433</v>
      </c>
      <c r="AM117" s="28">
        <f t="shared" si="62"/>
        <v>0.34113096568932122</v>
      </c>
      <c r="AN117" s="28">
        <f t="shared" si="62"/>
        <v>-2.7912844381450617</v>
      </c>
      <c r="AO117" s="28">
        <f t="shared" si="62"/>
        <v>-0.46291102510989801</v>
      </c>
      <c r="AP117" s="28">
        <f t="shared" si="62"/>
        <v>-0.93207502851276702</v>
      </c>
      <c r="AQ117" s="28">
        <f t="shared" si="62"/>
        <v>-2.9350923112964398</v>
      </c>
      <c r="AR117" s="28">
        <f t="shared" ref="L117:AS125" si="71">($F117+$G117*AR$4)*COS(($A117*AR$5+$B117*AR$6+$C117*AR$7+$D117*AR$8+$E117*AR$9)*$C$5)</f>
        <v>2.0211327937914878</v>
      </c>
      <c r="AS117" s="28">
        <f t="shared" si="71"/>
        <v>-1.1062414405954677</v>
      </c>
      <c r="AT117" s="28">
        <f t="shared" ref="AT117:BM129" si="72">($F117+$G117*AT$4)*COS(($A117*AT$5+$B117*AT$6+$C117*AT$7+$D117*AT$8+$E117*AT$9)*$C$5)</f>
        <v>1.299248435983055</v>
      </c>
      <c r="AU117" s="28">
        <f t="shared" si="72"/>
        <v>2.8478164113652573</v>
      </c>
      <c r="AV117" s="28">
        <f t="shared" si="72"/>
        <v>0.30018744264985364</v>
      </c>
      <c r="AW117" s="28">
        <f t="shared" si="72"/>
        <v>-2.5846090931684993E-3</v>
      </c>
      <c r="AX117" s="28">
        <f t="shared" si="72"/>
        <v>-2.3297931356666712</v>
      </c>
      <c r="AY117" s="28">
        <f t="shared" si="72"/>
        <v>-2.9148618203274586</v>
      </c>
      <c r="AZ117" s="28">
        <f t="shared" si="72"/>
        <v>-2.937832928591237</v>
      </c>
      <c r="BA117" s="28">
        <f t="shared" si="72"/>
        <v>1.7463756428359891</v>
      </c>
      <c r="BB117" s="28">
        <f t="shared" si="72"/>
        <v>2.6230299111476727</v>
      </c>
      <c r="BC117" s="28">
        <f t="shared" si="72"/>
        <v>2.9938630302044387</v>
      </c>
      <c r="BD117" s="28">
        <f t="shared" si="72"/>
        <v>2.7873640981781422</v>
      </c>
      <c r="BE117" s="28">
        <f t="shared" si="72"/>
        <v>2.0433540590421626</v>
      </c>
      <c r="BF117" s="28">
        <f t="shared" si="72"/>
        <v>0.90530669151274779</v>
      </c>
      <c r="BG117" s="28">
        <f t="shared" si="72"/>
        <v>-0.40731865897561348</v>
      </c>
      <c r="BH117" s="28">
        <f t="shared" si="72"/>
        <v>-1.6413972909075438</v>
      </c>
      <c r="BI117" s="28">
        <f t="shared" si="72"/>
        <v>-2.558951334024842</v>
      </c>
      <c r="BJ117" s="28">
        <f t="shared" si="72"/>
        <v>-2.9830410444795055</v>
      </c>
      <c r="BK117" s="28">
        <f t="shared" si="72"/>
        <v>-2.8318855993302643</v>
      </c>
      <c r="BL117" s="28">
        <f t="shared" si="72"/>
        <v>-2.1346335876398879</v>
      </c>
      <c r="BM117" s="28">
        <f t="shared" si="72"/>
        <v>-1.5168268115871633</v>
      </c>
    </row>
    <row r="118" spans="1:65" x14ac:dyDescent="0.25">
      <c r="A118" s="8">
        <f t="shared" ref="A118:E118" si="73">A57</f>
        <v>2</v>
      </c>
      <c r="B118" s="8">
        <f t="shared" si="73"/>
        <v>0</v>
      </c>
      <c r="C118" s="8">
        <f t="shared" si="73"/>
        <v>0</v>
      </c>
      <c r="D118" s="8">
        <f t="shared" si="73"/>
        <v>2</v>
      </c>
      <c r="E118" s="8">
        <f t="shared" si="73"/>
        <v>1</v>
      </c>
      <c r="F118" s="114">
        <v>3</v>
      </c>
      <c r="G118" s="8">
        <v>0</v>
      </c>
      <c r="H118" s="97"/>
      <c r="K118" s="28">
        <f t="shared" si="27"/>
        <v>-2.9073246214742832</v>
      </c>
      <c r="L118" s="28">
        <f t="shared" si="71"/>
        <v>2.5053835516621201</v>
      </c>
      <c r="M118" s="28">
        <f t="shared" si="71"/>
        <v>2.1305622039456731</v>
      </c>
      <c r="N118" s="28">
        <f t="shared" si="71"/>
        <v>-2.9757560583019407</v>
      </c>
      <c r="O118" s="28">
        <f t="shared" si="71"/>
        <v>2.8916042551038155</v>
      </c>
      <c r="P118" s="28">
        <f t="shared" si="71"/>
        <v>-0.75238869932433416</v>
      </c>
      <c r="Q118" s="28">
        <f t="shared" si="71"/>
        <v>-2.928952677030491</v>
      </c>
      <c r="R118" s="28">
        <f t="shared" si="71"/>
        <v>0.61702743810387184</v>
      </c>
      <c r="S118" s="28">
        <f t="shared" si="71"/>
        <v>1.4715265826856081</v>
      </c>
      <c r="T118" s="28">
        <f t="shared" si="71"/>
        <v>0.95451316515385853</v>
      </c>
      <c r="U118" s="28">
        <f t="shared" si="71"/>
        <v>-0.6430345049197389</v>
      </c>
      <c r="V118" s="28">
        <f t="shared" si="71"/>
        <v>0.77807286566393929</v>
      </c>
      <c r="W118" s="28">
        <f t="shared" si="71"/>
        <v>-2.8865727838051249</v>
      </c>
      <c r="X118" s="28">
        <f t="shared" si="71"/>
        <v>2.9886579820895198</v>
      </c>
      <c r="Y118" s="28">
        <f t="shared" si="71"/>
        <v>1.6875041048498354</v>
      </c>
      <c r="Z118" s="28">
        <f t="shared" si="71"/>
        <v>2.1973186895889212</v>
      </c>
      <c r="AA118" s="28">
        <f t="shared" si="71"/>
        <v>2.4930889669359879</v>
      </c>
      <c r="AB118" s="28">
        <f t="shared" si="71"/>
        <v>-2.2157179369878985</v>
      </c>
      <c r="AC118" s="28">
        <f t="shared" si="71"/>
        <v>2.992469917561098</v>
      </c>
      <c r="AD118" s="28">
        <f t="shared" si="71"/>
        <v>-2.5443240658676163</v>
      </c>
      <c r="AE118" s="28">
        <f t="shared" si="71"/>
        <v>-2.2341711597202059</v>
      </c>
      <c r="AF118" s="28">
        <f t="shared" si="71"/>
        <v>0.23346719715289388</v>
      </c>
      <c r="AG118" s="28">
        <f t="shared" si="71"/>
        <v>-1.3288730545406215</v>
      </c>
      <c r="AH118" s="28">
        <f t="shared" si="71"/>
        <v>-2.8514729681591668</v>
      </c>
      <c r="AI118" s="28">
        <f t="shared" si="71"/>
        <v>-2.0423450433070762</v>
      </c>
      <c r="AJ118" s="28">
        <f t="shared" si="71"/>
        <v>-2.0862898704418966</v>
      </c>
      <c r="AK118" s="28">
        <f t="shared" si="71"/>
        <v>2.5868023692952691</v>
      </c>
      <c r="AL118" s="28">
        <f t="shared" si="71"/>
        <v>0.80161363267576458</v>
      </c>
      <c r="AM118" s="28">
        <f t="shared" si="71"/>
        <v>1.4886330332761912</v>
      </c>
      <c r="AN118" s="28">
        <f t="shared" si="71"/>
        <v>-2.6796975394314506</v>
      </c>
      <c r="AO118" s="28">
        <f t="shared" si="71"/>
        <v>2.8069115302838763</v>
      </c>
      <c r="AP118" s="28">
        <f t="shared" si="71"/>
        <v>2.7573042953308655</v>
      </c>
      <c r="AQ118" s="28">
        <f t="shared" si="71"/>
        <v>0.73423173979276801</v>
      </c>
      <c r="AR118" s="28">
        <f t="shared" si="71"/>
        <v>-2.5837082867179695</v>
      </c>
      <c r="AS118" s="28">
        <f t="shared" si="71"/>
        <v>0.87035393747037748</v>
      </c>
      <c r="AT118" s="28">
        <f t="shared" si="72"/>
        <v>-2.756477109100421</v>
      </c>
      <c r="AU118" s="28">
        <f t="shared" si="72"/>
        <v>2.997077938059717</v>
      </c>
      <c r="AV118" s="28">
        <f t="shared" si="72"/>
        <v>-2.475463200848091</v>
      </c>
      <c r="AW118" s="28">
        <f t="shared" si="72"/>
        <v>-2.7289047144932459</v>
      </c>
      <c r="AX118" s="28">
        <f t="shared" si="72"/>
        <v>1.7824734718811102</v>
      </c>
      <c r="AY118" s="28">
        <f t="shared" si="72"/>
        <v>2.9965196488093233</v>
      </c>
      <c r="AZ118" s="28">
        <f t="shared" si="72"/>
        <v>2.0063367641671603</v>
      </c>
      <c r="BA118" s="28">
        <f t="shared" si="72"/>
        <v>0.24036102722705577</v>
      </c>
      <c r="BB118" s="28">
        <f t="shared" si="72"/>
        <v>2.4688954639897478</v>
      </c>
      <c r="BC118" s="28">
        <f t="shared" si="72"/>
        <v>2.8813192892464237</v>
      </c>
      <c r="BD118" s="28">
        <f t="shared" si="72"/>
        <v>1.1742550224956811</v>
      </c>
      <c r="BE118" s="28">
        <f t="shared" si="72"/>
        <v>-1.3965870096815745</v>
      </c>
      <c r="BF118" s="28">
        <f t="shared" si="72"/>
        <v>-2.9401046673942268</v>
      </c>
      <c r="BG118" s="28">
        <f t="shared" si="72"/>
        <v>-2.3208919206582443</v>
      </c>
      <c r="BH118" s="28">
        <f t="shared" si="72"/>
        <v>5.5605641518139924E-3</v>
      </c>
      <c r="BI118" s="28">
        <f t="shared" si="72"/>
        <v>2.3279227179880029</v>
      </c>
      <c r="BJ118" s="28">
        <f t="shared" si="72"/>
        <v>2.9378733045712897</v>
      </c>
      <c r="BK118" s="28">
        <f t="shared" si="72"/>
        <v>1.3867348691635362</v>
      </c>
      <c r="BL118" s="28">
        <f t="shared" si="72"/>
        <v>-1.1844807416226457</v>
      </c>
      <c r="BM118" s="28">
        <f t="shared" si="72"/>
        <v>1.1806155745763713</v>
      </c>
    </row>
    <row r="119" spans="1:65" x14ac:dyDescent="0.25">
      <c r="A119" s="8">
        <f t="shared" ref="A119:E119" si="74">A58</f>
        <v>2</v>
      </c>
      <c r="B119" s="8">
        <f t="shared" si="74"/>
        <v>0</v>
      </c>
      <c r="C119" s="8">
        <f t="shared" si="74"/>
        <v>1</v>
      </c>
      <c r="D119" s="8">
        <f t="shared" si="74"/>
        <v>0</v>
      </c>
      <c r="E119" s="8">
        <f t="shared" si="74"/>
        <v>0</v>
      </c>
      <c r="F119" s="117">
        <v>0</v>
      </c>
      <c r="G119" s="8">
        <v>0</v>
      </c>
      <c r="H119" s="97"/>
      <c r="K119" s="28">
        <f t="shared" si="27"/>
        <v>0</v>
      </c>
      <c r="L119" s="28">
        <f t="shared" si="71"/>
        <v>0</v>
      </c>
      <c r="M119" s="28">
        <f t="shared" si="71"/>
        <v>0</v>
      </c>
      <c r="N119" s="28">
        <f t="shared" si="71"/>
        <v>0</v>
      </c>
      <c r="O119" s="28">
        <f t="shared" si="71"/>
        <v>0</v>
      </c>
      <c r="P119" s="28">
        <f t="shared" si="71"/>
        <v>0</v>
      </c>
      <c r="Q119" s="28">
        <f t="shared" si="71"/>
        <v>0</v>
      </c>
      <c r="R119" s="28">
        <f t="shared" si="71"/>
        <v>0</v>
      </c>
      <c r="S119" s="28">
        <f t="shared" si="71"/>
        <v>0</v>
      </c>
      <c r="T119" s="28">
        <f t="shared" si="71"/>
        <v>0</v>
      </c>
      <c r="U119" s="28">
        <f t="shared" si="71"/>
        <v>0</v>
      </c>
      <c r="V119" s="28">
        <f t="shared" si="71"/>
        <v>0</v>
      </c>
      <c r="W119" s="28">
        <f t="shared" si="71"/>
        <v>0</v>
      </c>
      <c r="X119" s="28">
        <f t="shared" si="71"/>
        <v>0</v>
      </c>
      <c r="Y119" s="28">
        <f t="shared" si="71"/>
        <v>0</v>
      </c>
      <c r="Z119" s="28">
        <f t="shared" si="71"/>
        <v>0</v>
      </c>
      <c r="AA119" s="28">
        <f t="shared" si="71"/>
        <v>0</v>
      </c>
      <c r="AB119" s="28">
        <f t="shared" si="71"/>
        <v>0</v>
      </c>
      <c r="AC119" s="28">
        <f t="shared" si="71"/>
        <v>0</v>
      </c>
      <c r="AD119" s="28">
        <f t="shared" si="71"/>
        <v>0</v>
      </c>
      <c r="AE119" s="28">
        <f t="shared" si="71"/>
        <v>0</v>
      </c>
      <c r="AF119" s="28">
        <f t="shared" si="71"/>
        <v>0</v>
      </c>
      <c r="AG119" s="28">
        <f t="shared" si="71"/>
        <v>0</v>
      </c>
      <c r="AH119" s="28">
        <f t="shared" si="71"/>
        <v>0</v>
      </c>
      <c r="AI119" s="28">
        <f t="shared" si="71"/>
        <v>0</v>
      </c>
      <c r="AJ119" s="28">
        <f t="shared" si="71"/>
        <v>0</v>
      </c>
      <c r="AK119" s="28">
        <f t="shared" si="71"/>
        <v>0</v>
      </c>
      <c r="AL119" s="28">
        <f t="shared" si="71"/>
        <v>0</v>
      </c>
      <c r="AM119" s="28">
        <f t="shared" si="71"/>
        <v>0</v>
      </c>
      <c r="AN119" s="28">
        <f t="shared" si="71"/>
        <v>0</v>
      </c>
      <c r="AO119" s="28">
        <f t="shared" si="71"/>
        <v>0</v>
      </c>
      <c r="AP119" s="28">
        <f t="shared" si="71"/>
        <v>0</v>
      </c>
      <c r="AQ119" s="28">
        <f t="shared" si="71"/>
        <v>0</v>
      </c>
      <c r="AR119" s="28">
        <f t="shared" si="71"/>
        <v>0</v>
      </c>
      <c r="AS119" s="28">
        <f t="shared" si="71"/>
        <v>0</v>
      </c>
      <c r="AT119" s="28">
        <f t="shared" si="72"/>
        <v>0</v>
      </c>
      <c r="AU119" s="28">
        <f t="shared" si="72"/>
        <v>0</v>
      </c>
      <c r="AV119" s="28">
        <f t="shared" si="72"/>
        <v>0</v>
      </c>
      <c r="AW119" s="28">
        <f t="shared" si="72"/>
        <v>0</v>
      </c>
      <c r="AX119" s="28">
        <f t="shared" si="72"/>
        <v>0</v>
      </c>
      <c r="AY119" s="28">
        <f t="shared" si="72"/>
        <v>0</v>
      </c>
      <c r="AZ119" s="28">
        <f t="shared" si="72"/>
        <v>0</v>
      </c>
      <c r="BA119" s="28">
        <f t="shared" si="72"/>
        <v>0</v>
      </c>
      <c r="BB119" s="28">
        <f t="shared" si="72"/>
        <v>0</v>
      </c>
      <c r="BC119" s="28">
        <f t="shared" si="72"/>
        <v>0</v>
      </c>
      <c r="BD119" s="28">
        <f t="shared" si="72"/>
        <v>0</v>
      </c>
      <c r="BE119" s="28">
        <f t="shared" si="72"/>
        <v>0</v>
      </c>
      <c r="BF119" s="28">
        <f t="shared" si="72"/>
        <v>0</v>
      </c>
      <c r="BG119" s="28">
        <f t="shared" si="72"/>
        <v>0</v>
      </c>
      <c r="BH119" s="28">
        <f t="shared" si="72"/>
        <v>0</v>
      </c>
      <c r="BI119" s="28">
        <f t="shared" si="72"/>
        <v>0</v>
      </c>
      <c r="BJ119" s="28">
        <f t="shared" si="72"/>
        <v>0</v>
      </c>
      <c r="BK119" s="28">
        <f t="shared" si="72"/>
        <v>0</v>
      </c>
      <c r="BL119" s="28">
        <f t="shared" si="72"/>
        <v>0</v>
      </c>
      <c r="BM119" s="28">
        <f t="shared" si="72"/>
        <v>0</v>
      </c>
    </row>
    <row r="120" spans="1:65" x14ac:dyDescent="0.25">
      <c r="A120" s="8">
        <f t="shared" ref="A120:E120" si="75">A59</f>
        <v>-2</v>
      </c>
      <c r="B120" s="8">
        <f t="shared" si="75"/>
        <v>0</v>
      </c>
      <c r="C120" s="8">
        <f t="shared" si="75"/>
        <v>2</v>
      </c>
      <c r="D120" s="8">
        <f t="shared" si="75"/>
        <v>2</v>
      </c>
      <c r="E120" s="8">
        <f t="shared" si="75"/>
        <v>2</v>
      </c>
      <c r="F120" s="114">
        <v>-3</v>
      </c>
      <c r="G120" s="8">
        <v>0</v>
      </c>
      <c r="H120" s="97"/>
      <c r="K120" s="28">
        <f t="shared" si="27"/>
        <v>-2.268808812201641</v>
      </c>
      <c r="L120" s="28">
        <f t="shared" si="71"/>
        <v>-2.8966105098160106</v>
      </c>
      <c r="M120" s="28">
        <f t="shared" si="71"/>
        <v>2.7577447518088678</v>
      </c>
      <c r="N120" s="28">
        <f t="shared" si="71"/>
        <v>1.068164180515774</v>
      </c>
      <c r="O120" s="28">
        <f t="shared" si="71"/>
        <v>-0.51269415383170702</v>
      </c>
      <c r="P120" s="28">
        <f t="shared" si="71"/>
        <v>1.3824256509773756</v>
      </c>
      <c r="Q120" s="28">
        <f t="shared" si="71"/>
        <v>-2.1248145958575591</v>
      </c>
      <c r="R120" s="28">
        <f t="shared" si="71"/>
        <v>-1.5213478589368985</v>
      </c>
      <c r="S120" s="28">
        <f t="shared" si="71"/>
        <v>2.8219875520095257</v>
      </c>
      <c r="T120" s="28">
        <f t="shared" si="71"/>
        <v>-0.22740894416530599</v>
      </c>
      <c r="U120" s="28">
        <f t="shared" si="71"/>
        <v>-2.7342217530807549</v>
      </c>
      <c r="V120" s="28">
        <f t="shared" si="71"/>
        <v>2.7957303035752155</v>
      </c>
      <c r="W120" s="28">
        <f t="shared" si="71"/>
        <v>0.90344338931525281</v>
      </c>
      <c r="X120" s="28">
        <f t="shared" si="71"/>
        <v>0.35334746278935353</v>
      </c>
      <c r="Y120" s="28">
        <f t="shared" si="71"/>
        <v>-1.0915643044899079</v>
      </c>
      <c r="Z120" s="28">
        <f t="shared" si="71"/>
        <v>-1.646012952377137</v>
      </c>
      <c r="AA120" s="28">
        <f t="shared" si="71"/>
        <v>1.6292817306850542</v>
      </c>
      <c r="AB120" s="28">
        <f t="shared" si="71"/>
        <v>2.7089022432921612</v>
      </c>
      <c r="AC120" s="28">
        <f t="shared" si="71"/>
        <v>-2.667899125816751</v>
      </c>
      <c r="AD120" s="28">
        <f t="shared" si="71"/>
        <v>2.0822487096653894</v>
      </c>
      <c r="AE120" s="28">
        <f t="shared" si="71"/>
        <v>-1.8799649286648057</v>
      </c>
      <c r="AF120" s="28">
        <f t="shared" si="71"/>
        <v>-2.5819893802515201</v>
      </c>
      <c r="AG120" s="28">
        <f t="shared" si="71"/>
        <v>-0.13042287781271864</v>
      </c>
      <c r="AH120" s="28">
        <f t="shared" si="71"/>
        <v>0.35559974295352992</v>
      </c>
      <c r="AI120" s="28">
        <f t="shared" si="71"/>
        <v>-1.7389579284321448</v>
      </c>
      <c r="AJ120" s="28">
        <f t="shared" si="71"/>
        <v>-1.0811867424586983</v>
      </c>
      <c r="AK120" s="28">
        <f t="shared" si="71"/>
        <v>-2.1666648688564298</v>
      </c>
      <c r="AL120" s="28">
        <f t="shared" si="71"/>
        <v>1.4617703770832011</v>
      </c>
      <c r="AM120" s="28">
        <f t="shared" si="71"/>
        <v>-1.1586326752045126</v>
      </c>
      <c r="AN120" s="28">
        <f t="shared" si="71"/>
        <v>2.9984668225854949</v>
      </c>
      <c r="AO120" s="28">
        <f t="shared" si="71"/>
        <v>0.82055729505885788</v>
      </c>
      <c r="AP120" s="28">
        <f t="shared" si="71"/>
        <v>0.62794192319431952</v>
      </c>
      <c r="AQ120" s="28">
        <f t="shared" si="71"/>
        <v>-2.2263498912929314</v>
      </c>
      <c r="AR120" s="28">
        <f t="shared" si="71"/>
        <v>2.0205627475826313</v>
      </c>
      <c r="AS120" s="28">
        <f t="shared" si="71"/>
        <v>1.7858849363063773</v>
      </c>
      <c r="AT120" s="28">
        <f t="shared" si="72"/>
        <v>1.7355709986574479</v>
      </c>
      <c r="AU120" s="28">
        <f t="shared" si="72"/>
        <v>-0.2369640177701311</v>
      </c>
      <c r="AV120" s="28">
        <f t="shared" si="72"/>
        <v>-1.7128214289954715</v>
      </c>
      <c r="AW120" s="28">
        <f t="shared" si="72"/>
        <v>-0.45643675509478676</v>
      </c>
      <c r="AX120" s="28">
        <f t="shared" si="72"/>
        <v>2.2166213932633725</v>
      </c>
      <c r="AY120" s="28">
        <f t="shared" si="72"/>
        <v>2.9075231529119323</v>
      </c>
      <c r="AZ120" s="28">
        <f t="shared" si="72"/>
        <v>2.9129259784528116</v>
      </c>
      <c r="BA120" s="28">
        <f t="shared" si="72"/>
        <v>1.3885076892438104</v>
      </c>
      <c r="BB120" s="28">
        <f t="shared" si="72"/>
        <v>-2.7804036626773714E-2</v>
      </c>
      <c r="BC120" s="28">
        <f t="shared" si="72"/>
        <v>-1.4375604793686025</v>
      </c>
      <c r="BD120" s="28">
        <f t="shared" si="72"/>
        <v>-2.508387144271822</v>
      </c>
      <c r="BE120" s="28">
        <f t="shared" si="72"/>
        <v>-2.9878181011336844</v>
      </c>
      <c r="BF120" s="28">
        <f t="shared" si="72"/>
        <v>-2.7628191993681197</v>
      </c>
      <c r="BG120" s="28">
        <f t="shared" si="72"/>
        <v>-1.8864378264664825</v>
      </c>
      <c r="BH120" s="28">
        <f t="shared" si="72"/>
        <v>-0.56529606774222074</v>
      </c>
      <c r="BI120" s="28">
        <f t="shared" si="72"/>
        <v>0.88912402841202809</v>
      </c>
      <c r="BJ120" s="28">
        <f t="shared" si="72"/>
        <v>2.1339177375448628</v>
      </c>
      <c r="BK120" s="28">
        <f t="shared" si="72"/>
        <v>2.875603386109562</v>
      </c>
      <c r="BL120" s="28">
        <f t="shared" si="72"/>
        <v>2.9393157383748489</v>
      </c>
      <c r="BM120" s="28">
        <f t="shared" si="72"/>
        <v>1.2637115502088578</v>
      </c>
    </row>
    <row r="121" spans="1:65" x14ac:dyDescent="0.25">
      <c r="A121" s="8">
        <f t="shared" ref="A121:E121" si="76">A60</f>
        <v>-2</v>
      </c>
      <c r="B121" s="8">
        <f t="shared" si="76"/>
        <v>0</v>
      </c>
      <c r="C121" s="8">
        <f t="shared" si="76"/>
        <v>1</v>
      </c>
      <c r="D121" s="8">
        <f t="shared" si="76"/>
        <v>2</v>
      </c>
      <c r="E121" s="8">
        <f t="shared" si="76"/>
        <v>1</v>
      </c>
      <c r="F121" s="114">
        <v>-3</v>
      </c>
      <c r="G121" s="8">
        <v>0</v>
      </c>
      <c r="H121" s="97"/>
      <c r="K121" s="28">
        <f t="shared" si="27"/>
        <v>-1.4875223220977472</v>
      </c>
      <c r="L121" s="28">
        <f t="shared" si="71"/>
        <v>-2.4154120216330828</v>
      </c>
      <c r="M121" s="28">
        <f t="shared" si="71"/>
        <v>1.5113609697103909</v>
      </c>
      <c r="N121" s="28">
        <f t="shared" si="71"/>
        <v>2.5755220746886573</v>
      </c>
      <c r="O121" s="28">
        <f t="shared" si="71"/>
        <v>0.29967112587817335</v>
      </c>
      <c r="P121" s="28">
        <f t="shared" si="71"/>
        <v>1.85077530636987</v>
      </c>
      <c r="Q121" s="28">
        <f t="shared" si="71"/>
        <v>1.6244994849981738</v>
      </c>
      <c r="R121" s="28">
        <f t="shared" si="71"/>
        <v>-2.8096711157422276</v>
      </c>
      <c r="S121" s="28">
        <f t="shared" si="71"/>
        <v>-2.9999930363836786</v>
      </c>
      <c r="T121" s="28">
        <f t="shared" si="71"/>
        <v>1.3217281889035881</v>
      </c>
      <c r="U121" s="28">
        <f t="shared" si="71"/>
        <v>-2.958989735181361</v>
      </c>
      <c r="V121" s="28">
        <f t="shared" si="71"/>
        <v>0.42207887530568222</v>
      </c>
      <c r="W121" s="28">
        <f t="shared" si="71"/>
        <v>2.4466015194440196</v>
      </c>
      <c r="X121" s="28">
        <f t="shared" si="71"/>
        <v>-0.5220353046857632</v>
      </c>
      <c r="Y121" s="28">
        <f t="shared" si="71"/>
        <v>-1.2730907932126223</v>
      </c>
      <c r="Z121" s="28">
        <f t="shared" si="71"/>
        <v>1.8888884931093974</v>
      </c>
      <c r="AA121" s="28">
        <f t="shared" si="71"/>
        <v>0.54561183673899272</v>
      </c>
      <c r="AB121" s="28">
        <f t="shared" si="71"/>
        <v>2.8893136880385728</v>
      </c>
      <c r="AC121" s="28">
        <f t="shared" si="71"/>
        <v>-0.29578517912080177</v>
      </c>
      <c r="AD121" s="28">
        <f t="shared" si="71"/>
        <v>0.85592672837884742</v>
      </c>
      <c r="AE121" s="28">
        <f t="shared" si="71"/>
        <v>1.9935473403009629</v>
      </c>
      <c r="AF121" s="28">
        <f t="shared" si="71"/>
        <v>2.0342559992944738</v>
      </c>
      <c r="AG121" s="28">
        <f t="shared" si="71"/>
        <v>-1.3849480408803316</v>
      </c>
      <c r="AH121" s="28">
        <f t="shared" si="71"/>
        <v>2.7552152937700121</v>
      </c>
      <c r="AI121" s="28">
        <f t="shared" si="71"/>
        <v>-2.4582264340553173</v>
      </c>
      <c r="AJ121" s="28">
        <f t="shared" si="71"/>
        <v>-2.7289941602183205</v>
      </c>
      <c r="AK121" s="28">
        <f t="shared" si="71"/>
        <v>2.8665166152620611</v>
      </c>
      <c r="AL121" s="28">
        <f t="shared" si="71"/>
        <v>2.9999730679718692</v>
      </c>
      <c r="AM121" s="28">
        <f t="shared" si="71"/>
        <v>-2.6994509569394602</v>
      </c>
      <c r="AN121" s="28">
        <f t="shared" si="71"/>
        <v>-2.6472283534583609</v>
      </c>
      <c r="AO121" s="28">
        <f t="shared" si="71"/>
        <v>0.27370698434879959</v>
      </c>
      <c r="AP121" s="28">
        <f t="shared" si="71"/>
        <v>-2.4772183712294429</v>
      </c>
      <c r="AQ121" s="28">
        <f t="shared" si="71"/>
        <v>2.9097930917000081</v>
      </c>
      <c r="AR121" s="28">
        <f t="shared" si="71"/>
        <v>1.5493749032549387</v>
      </c>
      <c r="AS121" s="28">
        <f t="shared" si="71"/>
        <v>2.9612209818022341</v>
      </c>
      <c r="AT121" s="28">
        <f t="shared" si="72"/>
        <v>-1.8540976042281907</v>
      </c>
      <c r="AU121" s="28">
        <f t="shared" si="72"/>
        <v>2.5476575104672214</v>
      </c>
      <c r="AV121" s="28">
        <f t="shared" si="72"/>
        <v>-2.8867566217086522</v>
      </c>
      <c r="AW121" s="28">
        <f t="shared" si="72"/>
        <v>-2.9986224866824678</v>
      </c>
      <c r="AX121" s="28">
        <f t="shared" si="72"/>
        <v>-2.6354244578000419</v>
      </c>
      <c r="AY121" s="28">
        <f t="shared" si="72"/>
        <v>-2.1714206281103881</v>
      </c>
      <c r="AZ121" s="28">
        <f t="shared" si="72"/>
        <v>-1.5576822769083187</v>
      </c>
      <c r="BA121" s="28">
        <f t="shared" si="72"/>
        <v>-1.5808388762654346</v>
      </c>
      <c r="BB121" s="28">
        <f t="shared" si="72"/>
        <v>-0.86258898092094927</v>
      </c>
      <c r="BC121" s="28">
        <f t="shared" si="72"/>
        <v>-8.4857589159527111E-2</v>
      </c>
      <c r="BD121" s="28">
        <f t="shared" si="72"/>
        <v>0.69872532227343975</v>
      </c>
      <c r="BE121" s="28">
        <f t="shared" si="72"/>
        <v>1.4341262737257106</v>
      </c>
      <c r="BF121" s="28">
        <f t="shared" si="72"/>
        <v>2.0706342660757362</v>
      </c>
      <c r="BG121" s="28">
        <f t="shared" si="72"/>
        <v>2.564357656012199</v>
      </c>
      <c r="BH121" s="28">
        <f t="shared" si="72"/>
        <v>2.8812507894681478</v>
      </c>
      <c r="BI121" s="28">
        <f t="shared" si="72"/>
        <v>2.9994616857160668</v>
      </c>
      <c r="BJ121" s="28">
        <f t="shared" si="72"/>
        <v>2.9108388831039411</v>
      </c>
      <c r="BK121" s="28">
        <f t="shared" si="72"/>
        <v>2.6214935388926617</v>
      </c>
      <c r="BL121" s="28">
        <f t="shared" si="72"/>
        <v>2.1513780225622607</v>
      </c>
      <c r="BM121" s="28">
        <f t="shared" si="72"/>
        <v>2.9981022504344961</v>
      </c>
    </row>
    <row r="122" spans="1:65" x14ac:dyDescent="0.25">
      <c r="A122" s="8">
        <f t="shared" ref="A122:E122" si="77">A61</f>
        <v>2</v>
      </c>
      <c r="B122" s="8">
        <f t="shared" si="77"/>
        <v>0</v>
      </c>
      <c r="C122" s="8">
        <f t="shared" si="77"/>
        <v>-2</v>
      </c>
      <c r="D122" s="8">
        <f t="shared" si="77"/>
        <v>0</v>
      </c>
      <c r="E122" s="8">
        <f t="shared" si="77"/>
        <v>1</v>
      </c>
      <c r="F122" s="114">
        <v>3</v>
      </c>
      <c r="G122" s="8">
        <v>0</v>
      </c>
      <c r="H122" s="97"/>
      <c r="K122" s="28">
        <f t="shared" si="27"/>
        <v>-0.83079728517931173</v>
      </c>
      <c r="L122" s="28">
        <f t="shared" si="71"/>
        <v>-2.893633351601093</v>
      </c>
      <c r="M122" s="28">
        <f t="shared" si="71"/>
        <v>1.5356708296314525</v>
      </c>
      <c r="N122" s="28">
        <f t="shared" si="71"/>
        <v>-4.2895938664435071E-2</v>
      </c>
      <c r="O122" s="28">
        <f t="shared" si="71"/>
        <v>2.6175872968362648</v>
      </c>
      <c r="P122" s="28">
        <f t="shared" si="71"/>
        <v>2.23384691407577</v>
      </c>
      <c r="Q122" s="28">
        <f t="shared" si="71"/>
        <v>1.5172309410299474</v>
      </c>
      <c r="R122" s="28">
        <f t="shared" si="71"/>
        <v>2.8081781886981303</v>
      </c>
      <c r="S122" s="28">
        <f t="shared" si="71"/>
        <v>-1.5132100940110758</v>
      </c>
      <c r="T122" s="28">
        <f t="shared" si="71"/>
        <v>2.9740088847656132</v>
      </c>
      <c r="U122" s="28">
        <f t="shared" si="71"/>
        <v>-1.3434224259853191</v>
      </c>
      <c r="V122" s="28">
        <f t="shared" si="71"/>
        <v>-2.9996120024998838</v>
      </c>
      <c r="W122" s="28">
        <f t="shared" si="71"/>
        <v>-1.1316387024015013</v>
      </c>
      <c r="X122" s="28">
        <f t="shared" si="71"/>
        <v>-2.6756630859485711</v>
      </c>
      <c r="Y122" s="28">
        <f t="shared" si="71"/>
        <v>-2.7169915347902425</v>
      </c>
      <c r="Z122" s="28">
        <f t="shared" si="71"/>
        <v>-1.1504487563040366</v>
      </c>
      <c r="AA122" s="28">
        <f t="shared" si="71"/>
        <v>2.9878397334122324</v>
      </c>
      <c r="AB122" s="28">
        <f t="shared" si="71"/>
        <v>2.9145837331796671</v>
      </c>
      <c r="AC122" s="28">
        <f t="shared" si="71"/>
        <v>-2.6929843206591038</v>
      </c>
      <c r="AD122" s="28">
        <f t="shared" si="71"/>
        <v>-2.9799924322753912</v>
      </c>
      <c r="AE122" s="28">
        <f t="shared" si="71"/>
        <v>-1.9990004773300454</v>
      </c>
      <c r="AF122" s="28">
        <f t="shared" si="71"/>
        <v>2.766357531063484</v>
      </c>
      <c r="AG122" s="28">
        <f t="shared" si="71"/>
        <v>1.5339300384906074</v>
      </c>
      <c r="AH122" s="28">
        <f t="shared" si="71"/>
        <v>-9.004550077419185E-2</v>
      </c>
      <c r="AI122" s="28">
        <f t="shared" si="71"/>
        <v>-2.6841949958475686</v>
      </c>
      <c r="AJ122" s="28">
        <f t="shared" si="71"/>
        <v>2.1303376757987929</v>
      </c>
      <c r="AK122" s="28">
        <f t="shared" si="71"/>
        <v>-2.0961423900096903</v>
      </c>
      <c r="AL122" s="28">
        <f t="shared" si="71"/>
        <v>2.8676023310906693</v>
      </c>
      <c r="AM122" s="28">
        <f t="shared" si="71"/>
        <v>2.3697752559364536</v>
      </c>
      <c r="AN122" s="28">
        <f t="shared" si="71"/>
        <v>-2.8247556644237006</v>
      </c>
      <c r="AO122" s="28">
        <f t="shared" si="71"/>
        <v>-2.5095121158884885</v>
      </c>
      <c r="AP122" s="28">
        <f t="shared" si="71"/>
        <v>-2.6389597538881531</v>
      </c>
      <c r="AQ122" s="28">
        <f t="shared" si="71"/>
        <v>-2.819636715526153</v>
      </c>
      <c r="AR122" s="28">
        <f t="shared" si="71"/>
        <v>2.3206606297331405</v>
      </c>
      <c r="AS122" s="28">
        <f t="shared" si="71"/>
        <v>0.59265014733198251</v>
      </c>
      <c r="AT122" s="28">
        <f t="shared" si="72"/>
        <v>0.6408612702481169</v>
      </c>
      <c r="AU122" s="28">
        <f t="shared" si="72"/>
        <v>0.45800662847867729</v>
      </c>
      <c r="AV122" s="28">
        <f t="shared" si="72"/>
        <v>4.5125895172203535E-2</v>
      </c>
      <c r="AW122" s="28">
        <f t="shared" si="72"/>
        <v>1.7668248814364238</v>
      </c>
      <c r="AX122" s="28">
        <f t="shared" si="72"/>
        <v>1.6104519911926023</v>
      </c>
      <c r="AY122" s="28">
        <f t="shared" si="72"/>
        <v>1.5300887993418817</v>
      </c>
      <c r="AZ122" s="28">
        <f t="shared" si="72"/>
        <v>1.4482131760510877</v>
      </c>
      <c r="BA122" s="28">
        <f t="shared" si="72"/>
        <v>2.8516317225018675</v>
      </c>
      <c r="BB122" s="28">
        <f t="shared" si="72"/>
        <v>2.8209313145340813</v>
      </c>
      <c r="BC122" s="28">
        <f t="shared" si="72"/>
        <v>2.787442529053779</v>
      </c>
      <c r="BD122" s="28">
        <f t="shared" si="72"/>
        <v>2.7511984683826087</v>
      </c>
      <c r="BE122" s="28">
        <f t="shared" si="72"/>
        <v>2.712234958320404</v>
      </c>
      <c r="BF122" s="28">
        <f t="shared" si="72"/>
        <v>2.6705905127316991</v>
      </c>
      <c r="BG122" s="28">
        <f t="shared" si="72"/>
        <v>2.6263062954880869</v>
      </c>
      <c r="BH122" s="28">
        <f t="shared" si="72"/>
        <v>2.5794260797604331</v>
      </c>
      <c r="BI122" s="28">
        <f t="shared" si="72"/>
        <v>2.5299962047606543</v>
      </c>
      <c r="BJ122" s="28">
        <f t="shared" si="72"/>
        <v>2.4780655299386671</v>
      </c>
      <c r="BK122" s="28">
        <f t="shared" si="72"/>
        <v>2.4236853866858379</v>
      </c>
      <c r="BL122" s="28">
        <f t="shared" si="72"/>
        <v>2.3669095275920897</v>
      </c>
      <c r="BM122" s="28">
        <f t="shared" si="72"/>
        <v>2.8633810870561733</v>
      </c>
    </row>
    <row r="123" spans="1:65" x14ac:dyDescent="0.25">
      <c r="A123" s="8">
        <f t="shared" ref="A123:E123" si="78">A62</f>
        <v>2</v>
      </c>
      <c r="B123" s="8">
        <f t="shared" si="78"/>
        <v>0</v>
      </c>
      <c r="C123" s="8">
        <f t="shared" si="78"/>
        <v>0</v>
      </c>
      <c r="D123" s="8">
        <f t="shared" si="78"/>
        <v>0</v>
      </c>
      <c r="E123" s="8">
        <f t="shared" si="78"/>
        <v>1</v>
      </c>
      <c r="F123" s="114">
        <v>3</v>
      </c>
      <c r="G123" s="8">
        <v>0</v>
      </c>
      <c r="H123" s="97"/>
      <c r="K123" s="28">
        <f t="shared" si="27"/>
        <v>2.9264649747002416</v>
      </c>
      <c r="L123" s="28">
        <f t="shared" si="71"/>
        <v>-1.6415580447332081</v>
      </c>
      <c r="M123" s="28">
        <f t="shared" si="71"/>
        <v>-2.7446237751981668</v>
      </c>
      <c r="N123" s="28">
        <f t="shared" si="71"/>
        <v>2.9997462347294528</v>
      </c>
      <c r="O123" s="28">
        <f t="shared" si="71"/>
        <v>-0.95996586221055313</v>
      </c>
      <c r="P123" s="28">
        <f t="shared" si="71"/>
        <v>1.8958428092962221</v>
      </c>
      <c r="Q123" s="28">
        <f t="shared" si="71"/>
        <v>-2.8129378104994132</v>
      </c>
      <c r="R123" s="28">
        <f t="shared" si="71"/>
        <v>-2.962136218338892</v>
      </c>
      <c r="S123" s="28">
        <f t="shared" si="71"/>
        <v>-0.75556822179319649</v>
      </c>
      <c r="T123" s="28">
        <f t="shared" si="71"/>
        <v>-0.88605747518258671</v>
      </c>
      <c r="U123" s="28">
        <f t="shared" si="71"/>
        <v>1.5536719617634334</v>
      </c>
      <c r="V123" s="28">
        <f t="shared" si="71"/>
        <v>-2.9994372984370763</v>
      </c>
      <c r="W123" s="28">
        <f t="shared" si="71"/>
        <v>2.2865455726546662</v>
      </c>
      <c r="X123" s="28">
        <f t="shared" si="71"/>
        <v>0.41412444766688428</v>
      </c>
      <c r="Y123" s="28">
        <f t="shared" si="71"/>
        <v>1.6014226321862131</v>
      </c>
      <c r="Z123" s="28">
        <f t="shared" si="71"/>
        <v>2.5413206928671181</v>
      </c>
      <c r="AA123" s="28">
        <f t="shared" si="71"/>
        <v>1.3013845891405271</v>
      </c>
      <c r="AB123" s="28">
        <f t="shared" si="71"/>
        <v>-1.9599105895149358</v>
      </c>
      <c r="AC123" s="28">
        <f t="shared" si="71"/>
        <v>-0.89788723493852296</v>
      </c>
      <c r="AD123" s="28">
        <f t="shared" si="71"/>
        <v>0.7854410449941398</v>
      </c>
      <c r="AE123" s="28">
        <f t="shared" si="71"/>
        <v>-2.3667876396628733</v>
      </c>
      <c r="AF123" s="28">
        <f t="shared" si="71"/>
        <v>-1.6598189465790267</v>
      </c>
      <c r="AG123" s="28">
        <f t="shared" si="71"/>
        <v>2.9275356681408415</v>
      </c>
      <c r="AH123" s="28">
        <f t="shared" si="71"/>
        <v>2.9406163910543972</v>
      </c>
      <c r="AI123" s="28">
        <f t="shared" si="71"/>
        <v>-0.32175979837650359</v>
      </c>
      <c r="AJ123" s="28">
        <f t="shared" si="71"/>
        <v>-2.3273030067079619</v>
      </c>
      <c r="AK123" s="28">
        <f t="shared" si="71"/>
        <v>-1.5615770659032895</v>
      </c>
      <c r="AL123" s="28">
        <f t="shared" si="71"/>
        <v>-2.814484879869223</v>
      </c>
      <c r="AM123" s="28">
        <f t="shared" si="71"/>
        <v>-2.67013172432921</v>
      </c>
      <c r="AN123" s="28">
        <f t="shared" si="71"/>
        <v>1.4332125933685163</v>
      </c>
      <c r="AO123" s="28">
        <f t="shared" si="71"/>
        <v>1.3169678332327635</v>
      </c>
      <c r="AP123" s="28">
        <f t="shared" si="71"/>
        <v>-1.7433206283124534</v>
      </c>
      <c r="AQ123" s="28">
        <f t="shared" si="71"/>
        <v>-1.6882691658582414</v>
      </c>
      <c r="AR123" s="28">
        <f t="shared" si="71"/>
        <v>-0.88161582767378843</v>
      </c>
      <c r="AS123" s="28">
        <f t="shared" si="71"/>
        <v>2.1144674896180713</v>
      </c>
      <c r="AT123" s="28">
        <f t="shared" si="72"/>
        <v>-2.9921319735712859</v>
      </c>
      <c r="AU123" s="28">
        <f t="shared" si="72"/>
        <v>-2.8855283596230632</v>
      </c>
      <c r="AV123" s="28">
        <f t="shared" si="72"/>
        <v>2.8948014098043529</v>
      </c>
      <c r="AW123" s="28">
        <f t="shared" si="72"/>
        <v>-2.5950072193149296</v>
      </c>
      <c r="AX123" s="28">
        <f t="shared" si="72"/>
        <v>-0.57583626311434044</v>
      </c>
      <c r="AY123" s="28">
        <f t="shared" si="72"/>
        <v>0.68822324541327129</v>
      </c>
      <c r="AZ123" s="28">
        <f t="shared" si="72"/>
        <v>1.830051757609354</v>
      </c>
      <c r="BA123" s="28">
        <f t="shared" si="72"/>
        <v>0.19243380420603093</v>
      </c>
      <c r="BB123" s="28">
        <f t="shared" si="72"/>
        <v>-1.0580145626392388</v>
      </c>
      <c r="BC123" s="28">
        <f t="shared" si="72"/>
        <v>-2.1205556261811491</v>
      </c>
      <c r="BD123" s="28">
        <f t="shared" si="72"/>
        <v>-2.8064781598063773</v>
      </c>
      <c r="BE123" s="28">
        <f t="shared" si="72"/>
        <v>-2.9939597821156303</v>
      </c>
      <c r="BF123" s="28">
        <f t="shared" si="72"/>
        <v>-2.6497030628978271</v>
      </c>
      <c r="BG123" s="28">
        <f t="shared" si="72"/>
        <v>-1.8348492699907455</v>
      </c>
      <c r="BH123" s="28">
        <f t="shared" si="72"/>
        <v>-0.69411945376268736</v>
      </c>
      <c r="BI123" s="28">
        <f t="shared" si="72"/>
        <v>0.56988854721950766</v>
      </c>
      <c r="BJ123" s="28">
        <f t="shared" si="72"/>
        <v>1.7326822323789586</v>
      </c>
      <c r="BK123" s="28">
        <f t="shared" si="72"/>
        <v>2.5877451383369499</v>
      </c>
      <c r="BL123" s="28">
        <f t="shared" si="72"/>
        <v>2.9832149273877322</v>
      </c>
      <c r="BM123" s="28">
        <f t="shared" si="72"/>
        <v>-2.8753044027308854</v>
      </c>
    </row>
    <row r="124" spans="1:65" x14ac:dyDescent="0.25">
      <c r="A124" s="8">
        <f t="shared" ref="A124:E124" si="79">A63</f>
        <v>0</v>
      </c>
      <c r="B124" s="8">
        <f t="shared" si="79"/>
        <v>-1</v>
      </c>
      <c r="C124" s="8">
        <f t="shared" si="79"/>
        <v>1</v>
      </c>
      <c r="D124" s="8">
        <f t="shared" si="79"/>
        <v>0</v>
      </c>
      <c r="E124" s="8">
        <f t="shared" si="79"/>
        <v>0</v>
      </c>
      <c r="F124" s="117">
        <v>0</v>
      </c>
      <c r="G124" s="8">
        <v>0</v>
      </c>
      <c r="H124" s="97"/>
      <c r="K124" s="28">
        <f t="shared" si="27"/>
        <v>0</v>
      </c>
      <c r="L124" s="28">
        <f t="shared" si="71"/>
        <v>0</v>
      </c>
      <c r="M124" s="28">
        <f t="shared" si="71"/>
        <v>0</v>
      </c>
      <c r="N124" s="28">
        <f t="shared" si="71"/>
        <v>0</v>
      </c>
      <c r="O124" s="28">
        <f t="shared" si="71"/>
        <v>0</v>
      </c>
      <c r="P124" s="28">
        <f t="shared" si="71"/>
        <v>0</v>
      </c>
      <c r="Q124" s="28">
        <f t="shared" si="71"/>
        <v>0</v>
      </c>
      <c r="R124" s="28">
        <f t="shared" si="71"/>
        <v>0</v>
      </c>
      <c r="S124" s="28">
        <f t="shared" si="71"/>
        <v>0</v>
      </c>
      <c r="T124" s="28">
        <f t="shared" si="71"/>
        <v>0</v>
      </c>
      <c r="U124" s="28">
        <f t="shared" si="71"/>
        <v>0</v>
      </c>
      <c r="V124" s="28">
        <f t="shared" si="71"/>
        <v>0</v>
      </c>
      <c r="W124" s="28">
        <f t="shared" si="71"/>
        <v>0</v>
      </c>
      <c r="X124" s="28">
        <f t="shared" si="71"/>
        <v>0</v>
      </c>
      <c r="Y124" s="28">
        <f t="shared" si="71"/>
        <v>0</v>
      </c>
      <c r="Z124" s="28">
        <f t="shared" si="71"/>
        <v>0</v>
      </c>
      <c r="AA124" s="28">
        <f t="shared" si="71"/>
        <v>0</v>
      </c>
      <c r="AB124" s="28">
        <f t="shared" si="71"/>
        <v>0</v>
      </c>
      <c r="AC124" s="28">
        <f t="shared" si="71"/>
        <v>0</v>
      </c>
      <c r="AD124" s="28">
        <f t="shared" si="71"/>
        <v>0</v>
      </c>
      <c r="AE124" s="28">
        <f t="shared" si="71"/>
        <v>0</v>
      </c>
      <c r="AF124" s="28">
        <f t="shared" si="71"/>
        <v>0</v>
      </c>
      <c r="AG124" s="28">
        <f t="shared" si="71"/>
        <v>0</v>
      </c>
      <c r="AH124" s="28">
        <f t="shared" si="71"/>
        <v>0</v>
      </c>
      <c r="AI124" s="28">
        <f t="shared" si="71"/>
        <v>0</v>
      </c>
      <c r="AJ124" s="28">
        <f t="shared" si="71"/>
        <v>0</v>
      </c>
      <c r="AK124" s="28">
        <f t="shared" si="71"/>
        <v>0</v>
      </c>
      <c r="AL124" s="28">
        <f t="shared" si="71"/>
        <v>0</v>
      </c>
      <c r="AM124" s="28">
        <f t="shared" si="71"/>
        <v>0</v>
      </c>
      <c r="AN124" s="28">
        <f t="shared" si="71"/>
        <v>0</v>
      </c>
      <c r="AO124" s="28">
        <f t="shared" si="71"/>
        <v>0</v>
      </c>
      <c r="AP124" s="28">
        <f t="shared" si="71"/>
        <v>0</v>
      </c>
      <c r="AQ124" s="28">
        <f t="shared" si="71"/>
        <v>0</v>
      </c>
      <c r="AR124" s="28">
        <f t="shared" si="71"/>
        <v>0</v>
      </c>
      <c r="AS124" s="28">
        <f t="shared" si="71"/>
        <v>0</v>
      </c>
      <c r="AT124" s="28">
        <f t="shared" si="72"/>
        <v>0</v>
      </c>
      <c r="AU124" s="28">
        <f t="shared" si="72"/>
        <v>0</v>
      </c>
      <c r="AV124" s="28">
        <f t="shared" si="72"/>
        <v>0</v>
      </c>
      <c r="AW124" s="28">
        <f t="shared" si="72"/>
        <v>0</v>
      </c>
      <c r="AX124" s="28">
        <f t="shared" si="72"/>
        <v>0</v>
      </c>
      <c r="AY124" s="28">
        <f t="shared" si="72"/>
        <v>0</v>
      </c>
      <c r="AZ124" s="28">
        <f t="shared" si="72"/>
        <v>0</v>
      </c>
      <c r="BA124" s="28">
        <f t="shared" si="72"/>
        <v>0</v>
      </c>
      <c r="BB124" s="28">
        <f t="shared" si="72"/>
        <v>0</v>
      </c>
      <c r="BC124" s="28">
        <f t="shared" si="72"/>
        <v>0</v>
      </c>
      <c r="BD124" s="28">
        <f t="shared" si="72"/>
        <v>0</v>
      </c>
      <c r="BE124" s="28">
        <f t="shared" si="72"/>
        <v>0</v>
      </c>
      <c r="BF124" s="28">
        <f t="shared" si="72"/>
        <v>0</v>
      </c>
      <c r="BG124" s="28">
        <f t="shared" si="72"/>
        <v>0</v>
      </c>
      <c r="BH124" s="28">
        <f t="shared" si="72"/>
        <v>0</v>
      </c>
      <c r="BI124" s="28">
        <f t="shared" si="72"/>
        <v>0</v>
      </c>
      <c r="BJ124" s="28">
        <f t="shared" si="72"/>
        <v>0</v>
      </c>
      <c r="BK124" s="28">
        <f t="shared" si="72"/>
        <v>0</v>
      </c>
      <c r="BL124" s="28">
        <f t="shared" si="72"/>
        <v>0</v>
      </c>
      <c r="BM124" s="28">
        <f t="shared" si="72"/>
        <v>0</v>
      </c>
    </row>
    <row r="125" spans="1:65" x14ac:dyDescent="0.25">
      <c r="A125" s="8">
        <f t="shared" ref="A125:E125" si="80">A64</f>
        <v>-2</v>
      </c>
      <c r="B125" s="8">
        <f t="shared" si="80"/>
        <v>-1</v>
      </c>
      <c r="C125" s="8">
        <f t="shared" si="80"/>
        <v>0</v>
      </c>
      <c r="D125" s="8">
        <f t="shared" si="80"/>
        <v>2</v>
      </c>
      <c r="E125" s="8">
        <f t="shared" si="80"/>
        <v>1</v>
      </c>
      <c r="F125" s="114">
        <v>3</v>
      </c>
      <c r="G125" s="8">
        <v>0</v>
      </c>
      <c r="H125" s="97"/>
      <c r="K125" s="28">
        <f t="shared" si="27"/>
        <v>1.3879381387149667</v>
      </c>
      <c r="L125" s="28">
        <f t="shared" si="71"/>
        <v>-0.8581405556165369</v>
      </c>
      <c r="M125" s="28">
        <f t="shared" si="71"/>
        <v>-1.6892392676657133</v>
      </c>
      <c r="N125" s="28">
        <f t="shared" si="71"/>
        <v>0.60529036217884269</v>
      </c>
      <c r="O125" s="28">
        <f t="shared" si="71"/>
        <v>1.557036698731983</v>
      </c>
      <c r="P125" s="28">
        <f t="shared" si="71"/>
        <v>-2.5061636136559042</v>
      </c>
      <c r="Q125" s="28">
        <f t="shared" si="71"/>
        <v>2.9973908719295905</v>
      </c>
      <c r="R125" s="28">
        <f t="shared" si="71"/>
        <v>-1.8283461092690148</v>
      </c>
      <c r="S125" s="28">
        <f t="shared" si="71"/>
        <v>2.7709364779249013</v>
      </c>
      <c r="T125" s="28">
        <f t="shared" si="71"/>
        <v>1.6009504677519164</v>
      </c>
      <c r="U125" s="28">
        <f t="shared" si="71"/>
        <v>-0.80506977697561832</v>
      </c>
      <c r="V125" s="28">
        <f t="shared" si="71"/>
        <v>0.18524651293928543</v>
      </c>
      <c r="W125" s="28">
        <f t="shared" si="71"/>
        <v>2.9717208227273799</v>
      </c>
      <c r="X125" s="28">
        <f t="shared" si="71"/>
        <v>2.4565007292840009</v>
      </c>
      <c r="Y125" s="28">
        <f t="shared" si="71"/>
        <v>2.4248809664578808</v>
      </c>
      <c r="Z125" s="28">
        <f t="shared" si="71"/>
        <v>-2.6574329278097704</v>
      </c>
      <c r="AA125" s="28">
        <f t="shared" ref="L125:AS132" si="81">($F125+$G125*AA$4)*COS(($A125*AA$5+$B125*AA$6+$C125*AA$7+$D125*AA$8+$E125*AA$9)*$C$5)</f>
        <v>2.9271436276229754</v>
      </c>
      <c r="AB125" s="28">
        <f t="shared" si="81"/>
        <v>-2.954535073686829</v>
      </c>
      <c r="AC125" s="28">
        <f t="shared" si="81"/>
        <v>1.5298083163750593</v>
      </c>
      <c r="AD125" s="28">
        <f t="shared" si="81"/>
        <v>0.98487264080399506</v>
      </c>
      <c r="AE125" s="28">
        <f t="shared" si="81"/>
        <v>2.6275910253313861</v>
      </c>
      <c r="AF125" s="28">
        <f t="shared" si="81"/>
        <v>2.3003264226497944</v>
      </c>
      <c r="AG125" s="28">
        <f t="shared" si="81"/>
        <v>-2.5992391311898211</v>
      </c>
      <c r="AH125" s="28">
        <f t="shared" si="81"/>
        <v>0.63189766245717149</v>
      </c>
      <c r="AI125" s="28">
        <f t="shared" si="81"/>
        <v>-0.2337365854706111</v>
      </c>
      <c r="AJ125" s="28">
        <f t="shared" si="81"/>
        <v>2.8458620200193145</v>
      </c>
      <c r="AK125" s="28">
        <f t="shared" si="81"/>
        <v>2.356731629617391</v>
      </c>
      <c r="AL125" s="28">
        <f t="shared" si="81"/>
        <v>2.1866284998950558</v>
      </c>
      <c r="AM125" s="28">
        <f t="shared" si="81"/>
        <v>1.0551324049814952</v>
      </c>
      <c r="AN125" s="28">
        <f t="shared" si="81"/>
        <v>-2.299347421741043</v>
      </c>
      <c r="AO125" s="28">
        <f t="shared" si="81"/>
        <v>2.4599814629881949</v>
      </c>
      <c r="AP125" s="28">
        <f t="shared" si="81"/>
        <v>2.862289862902387</v>
      </c>
      <c r="AQ125" s="28">
        <f t="shared" si="81"/>
        <v>1.138680729739167</v>
      </c>
      <c r="AR125" s="28">
        <f t="shared" si="81"/>
        <v>-2.7130477477233876</v>
      </c>
      <c r="AS125" s="28">
        <f t="shared" si="81"/>
        <v>-2.7578836259230552</v>
      </c>
      <c r="AT125" s="28">
        <f t="shared" si="72"/>
        <v>-1.1001282120936846</v>
      </c>
      <c r="AU125" s="28">
        <f t="shared" si="72"/>
        <v>-2.9972595160794708</v>
      </c>
      <c r="AV125" s="28">
        <f t="shared" si="72"/>
        <v>-0.49386677977017274</v>
      </c>
      <c r="AW125" s="28">
        <f t="shared" si="72"/>
        <v>-1.5030668844108674</v>
      </c>
      <c r="AX125" s="28">
        <f t="shared" si="72"/>
        <v>-1.4076541021147611</v>
      </c>
      <c r="AY125" s="28">
        <f t="shared" si="72"/>
        <v>-1.3594003446290972</v>
      </c>
      <c r="AZ125" s="28">
        <f t="shared" si="72"/>
        <v>-1.3106998755858048</v>
      </c>
      <c r="BA125" s="28">
        <f t="shared" si="72"/>
        <v>-2.3222534399468007</v>
      </c>
      <c r="BB125" s="28">
        <f t="shared" si="72"/>
        <v>-2.2874445402971473</v>
      </c>
      <c r="BC125" s="28">
        <f t="shared" si="72"/>
        <v>-2.2518839651692453</v>
      </c>
      <c r="BD125" s="28">
        <f t="shared" si="72"/>
        <v>-2.2155834000938159</v>
      </c>
      <c r="BE125" s="28">
        <f t="shared" si="72"/>
        <v>-2.1785547737791324</v>
      </c>
      <c r="BF125" s="28">
        <f t="shared" si="72"/>
        <v>-2.1408102541665648</v>
      </c>
      <c r="BG125" s="28">
        <f t="shared" si="72"/>
        <v>-2.1023622444617032</v>
      </c>
      <c r="BH125" s="28">
        <f t="shared" si="72"/>
        <v>-2.0632233790347065</v>
      </c>
      <c r="BI125" s="28">
        <f t="shared" si="72"/>
        <v>-2.023406519281699</v>
      </c>
      <c r="BJ125" s="28">
        <f t="shared" si="72"/>
        <v>-1.9829247493899413</v>
      </c>
      <c r="BK125" s="28">
        <f t="shared" si="72"/>
        <v>-1.9417913720418067</v>
      </c>
      <c r="BL125" s="28">
        <f t="shared" si="72"/>
        <v>-1.9000199040485193</v>
      </c>
      <c r="BM125" s="28">
        <f t="shared" si="72"/>
        <v>2.192248390539592</v>
      </c>
    </row>
    <row r="126" spans="1:65" x14ac:dyDescent="0.25">
      <c r="A126" s="8">
        <f t="shared" ref="A126:E126" si="82">A65</f>
        <v>-2</v>
      </c>
      <c r="B126" s="8">
        <f t="shared" si="82"/>
        <v>0</v>
      </c>
      <c r="C126" s="8">
        <f t="shared" si="82"/>
        <v>0</v>
      </c>
      <c r="D126" s="8">
        <f t="shared" si="82"/>
        <v>0</v>
      </c>
      <c r="E126" s="8">
        <f t="shared" si="82"/>
        <v>1</v>
      </c>
      <c r="F126" s="114">
        <v>3</v>
      </c>
      <c r="G126" s="8">
        <v>0</v>
      </c>
      <c r="H126" s="97"/>
      <c r="K126" s="28">
        <f t="shared" si="27"/>
        <v>-0.14021283192812098</v>
      </c>
      <c r="L126" s="28">
        <f t="shared" si="81"/>
        <v>2.3291311411788898</v>
      </c>
      <c r="M126" s="28">
        <f t="shared" si="81"/>
        <v>0.14130622044198074</v>
      </c>
      <c r="N126" s="28">
        <f t="shared" si="81"/>
        <v>-1.0582789093064369</v>
      </c>
      <c r="O126" s="28">
        <f t="shared" si="81"/>
        <v>-2.9999915479773875</v>
      </c>
      <c r="P126" s="28">
        <f t="shared" si="81"/>
        <v>0.46705579759918325</v>
      </c>
      <c r="Q126" s="28">
        <f t="shared" si="81"/>
        <v>-2.9871721155136486</v>
      </c>
      <c r="R126" s="28">
        <f t="shared" si="81"/>
        <v>-2.860653895829425</v>
      </c>
      <c r="S126" s="28">
        <f t="shared" si="81"/>
        <v>-1.8597420017568824</v>
      </c>
      <c r="T126" s="28">
        <f t="shared" si="81"/>
        <v>-0.23582516996330882</v>
      </c>
      <c r="U126" s="28">
        <f t="shared" si="81"/>
        <v>1.580398828846227</v>
      </c>
      <c r="V126" s="28">
        <f t="shared" si="81"/>
        <v>2.7571168087350193</v>
      </c>
      <c r="W126" s="28">
        <f t="shared" si="81"/>
        <v>-0.15310961510073845</v>
      </c>
      <c r="X126" s="28">
        <f t="shared" si="81"/>
        <v>2.770614130656865</v>
      </c>
      <c r="Y126" s="28">
        <f t="shared" si="81"/>
        <v>2.046549034912581</v>
      </c>
      <c r="Z126" s="28">
        <f t="shared" si="81"/>
        <v>2.5398210385354476</v>
      </c>
      <c r="AA126" s="28">
        <f t="shared" si="81"/>
        <v>0.5934516744145355</v>
      </c>
      <c r="AB126" s="28">
        <f t="shared" si="81"/>
        <v>-2.907747503225075</v>
      </c>
      <c r="AC126" s="28">
        <f t="shared" si="81"/>
        <v>-1.6311578516646543</v>
      </c>
      <c r="AD126" s="28">
        <f t="shared" si="81"/>
        <v>-0.38267183905390362</v>
      </c>
      <c r="AE126" s="28">
        <f t="shared" si="81"/>
        <v>2.0568569033921307</v>
      </c>
      <c r="AF126" s="28">
        <f t="shared" si="81"/>
        <v>1.0950094588820383</v>
      </c>
      <c r="AG126" s="28">
        <f t="shared" si="81"/>
        <v>2.7295386848870851</v>
      </c>
      <c r="AH126" s="28">
        <f t="shared" si="81"/>
        <v>-0.44026776639560267</v>
      </c>
      <c r="AI126" s="28">
        <f t="shared" si="81"/>
        <v>1.7882081874062141</v>
      </c>
      <c r="AJ126" s="28">
        <f t="shared" si="81"/>
        <v>-2.681012066159187</v>
      </c>
      <c r="AK126" s="28">
        <f t="shared" si="81"/>
        <v>-2.2604977765869365</v>
      </c>
      <c r="AL126" s="28">
        <f t="shared" si="81"/>
        <v>-2.4750158772277389</v>
      </c>
      <c r="AM126" s="28">
        <f t="shared" si="81"/>
        <v>2.961125448811325</v>
      </c>
      <c r="AN126" s="28">
        <f t="shared" si="81"/>
        <v>-1.8970403499665314</v>
      </c>
      <c r="AO126" s="28">
        <f t="shared" si="81"/>
        <v>1.3138012835409805</v>
      </c>
      <c r="AP126" s="28">
        <f t="shared" si="81"/>
        <v>2.1395556318230406</v>
      </c>
      <c r="AQ126" s="28">
        <f t="shared" si="81"/>
        <v>2.7430562454844321</v>
      </c>
      <c r="AR126" s="28">
        <f t="shared" si="81"/>
        <v>-2.863616424204507</v>
      </c>
      <c r="AS126" s="28">
        <f t="shared" si="81"/>
        <v>1.2370884301170535</v>
      </c>
      <c r="AT126" s="28">
        <f t="shared" si="72"/>
        <v>0.64039891406974614</v>
      </c>
      <c r="AU126" s="28">
        <f t="shared" si="72"/>
        <v>0.73319935909217193</v>
      </c>
      <c r="AV126" s="28">
        <f t="shared" si="72"/>
        <v>-2.8473382333131938</v>
      </c>
      <c r="AW126" s="28">
        <f t="shared" si="72"/>
        <v>1.8544820092548044</v>
      </c>
      <c r="AX126" s="28">
        <f t="shared" si="72"/>
        <v>2.9964467270628816</v>
      </c>
      <c r="AY126" s="28">
        <f t="shared" si="72"/>
        <v>2.7884507123816928</v>
      </c>
      <c r="AZ126" s="28">
        <f t="shared" si="72"/>
        <v>2.0809600530049952</v>
      </c>
      <c r="BA126" s="28">
        <f t="shared" si="72"/>
        <v>-2.997622707900403</v>
      </c>
      <c r="BB126" s="28">
        <f t="shared" si="72"/>
        <v>-2.679747856826018</v>
      </c>
      <c r="BC126" s="28">
        <f t="shared" si="72"/>
        <v>-1.8818502828474184</v>
      </c>
      <c r="BD126" s="28">
        <f t="shared" si="72"/>
        <v>-0.74685722633330354</v>
      </c>
      <c r="BE126" s="28">
        <f t="shared" si="72"/>
        <v>0.52192022279995487</v>
      </c>
      <c r="BF126" s="28">
        <f t="shared" si="72"/>
        <v>1.6972062018854048</v>
      </c>
      <c r="BG126" s="28">
        <f t="shared" si="72"/>
        <v>2.5684719574737453</v>
      </c>
      <c r="BH126" s="28">
        <f t="shared" si="72"/>
        <v>2.9796478208049564</v>
      </c>
      <c r="BI126" s="28">
        <f t="shared" si="72"/>
        <v>2.8570799378383556</v>
      </c>
      <c r="BJ126" s="28">
        <f t="shared" si="72"/>
        <v>2.2227238700928682</v>
      </c>
      <c r="BK126" s="28">
        <f t="shared" si="72"/>
        <v>1.1902116990917597</v>
      </c>
      <c r="BL126" s="28">
        <f t="shared" si="72"/>
        <v>-5.5502866738401421E-2</v>
      </c>
      <c r="BM126" s="28">
        <f t="shared" si="72"/>
        <v>-2.3606622408041744</v>
      </c>
    </row>
    <row r="127" spans="1:65" x14ac:dyDescent="0.25">
      <c r="A127" s="8">
        <f t="shared" ref="A127:E127" si="83">A66</f>
        <v>0</v>
      </c>
      <c r="B127" s="8">
        <f t="shared" si="83"/>
        <v>0</v>
      </c>
      <c r="C127" s="8">
        <f t="shared" si="83"/>
        <v>2</v>
      </c>
      <c r="D127" s="8">
        <f t="shared" si="83"/>
        <v>2</v>
      </c>
      <c r="E127" s="8">
        <f t="shared" si="83"/>
        <v>1</v>
      </c>
      <c r="F127" s="114">
        <v>3</v>
      </c>
      <c r="G127" s="8">
        <v>0</v>
      </c>
      <c r="H127" s="97"/>
      <c r="K127" s="28">
        <f t="shared" si="27"/>
        <v>1.8545966895213091</v>
      </c>
      <c r="L127" s="28">
        <f t="shared" si="81"/>
        <v>2.7409753057746524</v>
      </c>
      <c r="M127" s="28">
        <f t="shared" si="81"/>
        <v>1.0498287413257497</v>
      </c>
      <c r="N127" s="28">
        <f t="shared" si="81"/>
        <v>-2.24637095811643</v>
      </c>
      <c r="O127" s="28">
        <f t="shared" si="81"/>
        <v>-0.5056762316209148</v>
      </c>
      <c r="P127" s="28">
        <f t="shared" si="81"/>
        <v>-2.8452573870104154</v>
      </c>
      <c r="Q127" s="28">
        <f t="shared" si="81"/>
        <v>-2.3113683376002143</v>
      </c>
      <c r="R127" s="28">
        <f t="shared" si="81"/>
        <v>-0.67181109060852662</v>
      </c>
      <c r="S127" s="28">
        <f t="shared" si="81"/>
        <v>0.95057178445949686</v>
      </c>
      <c r="T127" s="28">
        <f t="shared" si="81"/>
        <v>-2.9999881237326669</v>
      </c>
      <c r="U127" s="28">
        <f t="shared" si="81"/>
        <v>0.39106073084833359</v>
      </c>
      <c r="V127" s="28">
        <f t="shared" si="81"/>
        <v>-2.9982652586121232</v>
      </c>
      <c r="W127" s="28">
        <f t="shared" si="81"/>
        <v>2.9031129097001824</v>
      </c>
      <c r="X127" s="28">
        <f t="shared" si="81"/>
        <v>0.81618234766882414</v>
      </c>
      <c r="Y127" s="28">
        <f t="shared" si="81"/>
        <v>2.7878360461442058</v>
      </c>
      <c r="Z127" s="28">
        <f t="shared" si="81"/>
        <v>2.7283914459298106</v>
      </c>
      <c r="AA127" s="28">
        <f t="shared" si="81"/>
        <v>-2.7915374103859247</v>
      </c>
      <c r="AB127" s="28">
        <f t="shared" si="81"/>
        <v>2.9428314301836256</v>
      </c>
      <c r="AC127" s="28">
        <f t="shared" si="81"/>
        <v>-2.6020413922388119</v>
      </c>
      <c r="AD127" s="28">
        <f t="shared" si="81"/>
        <v>2.4076491906453654</v>
      </c>
      <c r="AE127" s="28">
        <f t="shared" si="81"/>
        <v>2.9908317591777722</v>
      </c>
      <c r="AF127" s="28">
        <f t="shared" si="81"/>
        <v>-0.47970056312500087</v>
      </c>
      <c r="AG127" s="28">
        <f t="shared" si="81"/>
        <v>1.3623245910409532</v>
      </c>
      <c r="AH127" s="28">
        <f t="shared" si="81"/>
        <v>-2.8944110820441908</v>
      </c>
      <c r="AI127" s="28">
        <f t="shared" si="81"/>
        <v>2.999382220883442</v>
      </c>
      <c r="AJ127" s="28">
        <f t="shared" si="81"/>
        <v>0.28948210642281258</v>
      </c>
      <c r="AK127" s="28">
        <f t="shared" si="81"/>
        <v>-0.26838397132214176</v>
      </c>
      <c r="AL127" s="28">
        <f t="shared" si="81"/>
        <v>-0.27453273485127655</v>
      </c>
      <c r="AM127" s="28">
        <f t="shared" si="81"/>
        <v>0.69957995017547114</v>
      </c>
      <c r="AN127" s="28">
        <f t="shared" si="81"/>
        <v>1.9703627964273247</v>
      </c>
      <c r="AO127" s="28">
        <f t="shared" si="81"/>
        <v>-2.9535247848327408</v>
      </c>
      <c r="AP127" s="28">
        <f t="shared" si="81"/>
        <v>-2.5041828117607472</v>
      </c>
      <c r="AQ127" s="28">
        <f t="shared" si="81"/>
        <v>2.8498859391575881</v>
      </c>
      <c r="AR127" s="28">
        <f t="shared" si="81"/>
        <v>1.2676970222889008</v>
      </c>
      <c r="AS127" s="28">
        <f t="shared" si="81"/>
        <v>1.459600274723478</v>
      </c>
      <c r="AT127" s="28">
        <f t="shared" si="72"/>
        <v>2.020108634779096</v>
      </c>
      <c r="AU127" s="28">
        <f t="shared" si="72"/>
        <v>-2.8420206612421768</v>
      </c>
      <c r="AV127" s="28">
        <f t="shared" si="72"/>
        <v>-2.4013411725251257</v>
      </c>
      <c r="AW127" s="28">
        <f t="shared" si="72"/>
        <v>2.6128531389183749</v>
      </c>
      <c r="AX127" s="28">
        <f t="shared" si="72"/>
        <v>-2.1156355173525667</v>
      </c>
      <c r="AY127" s="28">
        <f t="shared" si="72"/>
        <v>-2.9751320826114314</v>
      </c>
      <c r="AZ127" s="28">
        <f t="shared" si="72"/>
        <v>-1.503711066176487</v>
      </c>
      <c r="BA127" s="28">
        <f t="shared" si="72"/>
        <v>1.2815595188686131</v>
      </c>
      <c r="BB127" s="28">
        <f t="shared" si="72"/>
        <v>-1.3734630834005861</v>
      </c>
      <c r="BC127" s="28">
        <f t="shared" si="72"/>
        <v>-2.952422788292278</v>
      </c>
      <c r="BD127" s="28">
        <f t="shared" si="72"/>
        <v>-2.2182568924848258</v>
      </c>
      <c r="BE127" s="28">
        <f t="shared" si="72"/>
        <v>0.25383990782991839</v>
      </c>
      <c r="BF127" s="28">
        <f t="shared" si="72"/>
        <v>2.5270615363390743</v>
      </c>
      <c r="BG127" s="28">
        <f t="shared" si="72"/>
        <v>2.8204140358494478</v>
      </c>
      <c r="BH127" s="28">
        <f t="shared" si="72"/>
        <v>0.9040654258813533</v>
      </c>
      <c r="BI127" s="28">
        <f t="shared" si="72"/>
        <v>-1.7205885425240144</v>
      </c>
      <c r="BJ127" s="28">
        <f t="shared" si="72"/>
        <v>-2.9972182978024793</v>
      </c>
      <c r="BK127" s="28">
        <f t="shared" si="72"/>
        <v>-1.9256266523215255</v>
      </c>
      <c r="BL127" s="28">
        <f t="shared" si="72"/>
        <v>0.65462978350653533</v>
      </c>
      <c r="BM127" s="28">
        <f t="shared" si="72"/>
        <v>-0.68462948888675523</v>
      </c>
    </row>
    <row r="128" spans="1:65" x14ac:dyDescent="0.25">
      <c r="A128" s="8">
        <f t="shared" ref="A128:E128" si="84">A67</f>
        <v>-2</v>
      </c>
      <c r="B128" s="8">
        <f t="shared" si="84"/>
        <v>0</v>
      </c>
      <c r="C128" s="8">
        <f t="shared" si="84"/>
        <v>2</v>
      </c>
      <c r="D128" s="8">
        <f t="shared" si="84"/>
        <v>0</v>
      </c>
      <c r="E128" s="8">
        <f t="shared" si="84"/>
        <v>1</v>
      </c>
      <c r="F128" s="114"/>
      <c r="G128" s="8">
        <v>0</v>
      </c>
      <c r="H128" s="97"/>
      <c r="K128" s="28">
        <f t="shared" si="27"/>
        <v>0</v>
      </c>
      <c r="L128" s="28">
        <f t="shared" si="81"/>
        <v>0</v>
      </c>
      <c r="M128" s="28">
        <f t="shared" si="81"/>
        <v>0</v>
      </c>
      <c r="N128" s="28">
        <f t="shared" si="81"/>
        <v>0</v>
      </c>
      <c r="O128" s="28">
        <f t="shared" si="81"/>
        <v>0</v>
      </c>
      <c r="P128" s="28">
        <f t="shared" si="81"/>
        <v>0</v>
      </c>
      <c r="Q128" s="28">
        <f t="shared" si="81"/>
        <v>0</v>
      </c>
      <c r="R128" s="28">
        <f t="shared" si="81"/>
        <v>0</v>
      </c>
      <c r="S128" s="28">
        <f t="shared" si="81"/>
        <v>0</v>
      </c>
      <c r="T128" s="28">
        <f t="shared" si="81"/>
        <v>0</v>
      </c>
      <c r="U128" s="28">
        <f t="shared" si="81"/>
        <v>0</v>
      </c>
      <c r="V128" s="28">
        <f t="shared" si="81"/>
        <v>0</v>
      </c>
      <c r="W128" s="28">
        <f t="shared" si="81"/>
        <v>0</v>
      </c>
      <c r="X128" s="28">
        <f t="shared" si="81"/>
        <v>0</v>
      </c>
      <c r="Y128" s="28">
        <f t="shared" si="81"/>
        <v>0</v>
      </c>
      <c r="Z128" s="28">
        <f t="shared" si="81"/>
        <v>0</v>
      </c>
      <c r="AA128" s="28">
        <f t="shared" si="81"/>
        <v>0</v>
      </c>
      <c r="AB128" s="28">
        <f t="shared" si="81"/>
        <v>0</v>
      </c>
      <c r="AC128" s="28">
        <f t="shared" si="81"/>
        <v>0</v>
      </c>
      <c r="AD128" s="28">
        <f t="shared" si="81"/>
        <v>0</v>
      </c>
      <c r="AE128" s="28">
        <f t="shared" si="81"/>
        <v>0</v>
      </c>
      <c r="AF128" s="28">
        <f t="shared" si="81"/>
        <v>0</v>
      </c>
      <c r="AG128" s="28">
        <f t="shared" si="81"/>
        <v>0</v>
      </c>
      <c r="AH128" s="28">
        <f t="shared" si="81"/>
        <v>0</v>
      </c>
      <c r="AI128" s="28">
        <f t="shared" si="81"/>
        <v>0</v>
      </c>
      <c r="AJ128" s="28">
        <f t="shared" si="81"/>
        <v>0</v>
      </c>
      <c r="AK128" s="28">
        <f t="shared" si="81"/>
        <v>0</v>
      </c>
      <c r="AL128" s="28">
        <f t="shared" si="81"/>
        <v>0</v>
      </c>
      <c r="AM128" s="28">
        <f t="shared" si="81"/>
        <v>0</v>
      </c>
      <c r="AN128" s="28">
        <f t="shared" si="81"/>
        <v>0</v>
      </c>
      <c r="AO128" s="28">
        <f t="shared" si="81"/>
        <v>0</v>
      </c>
      <c r="AP128" s="28">
        <f t="shared" si="81"/>
        <v>0</v>
      </c>
      <c r="AQ128" s="28">
        <f t="shared" si="81"/>
        <v>0</v>
      </c>
      <c r="AR128" s="28">
        <f t="shared" si="81"/>
        <v>0</v>
      </c>
      <c r="AS128" s="28">
        <f t="shared" si="81"/>
        <v>0</v>
      </c>
      <c r="AT128" s="28">
        <f t="shared" si="72"/>
        <v>0</v>
      </c>
      <c r="AU128" s="28">
        <f t="shared" si="72"/>
        <v>0</v>
      </c>
      <c r="AV128" s="28">
        <f t="shared" si="72"/>
        <v>0</v>
      </c>
      <c r="AW128" s="28">
        <f t="shared" si="72"/>
        <v>0</v>
      </c>
      <c r="AX128" s="28">
        <f t="shared" si="72"/>
        <v>0</v>
      </c>
      <c r="AY128" s="28">
        <f t="shared" si="72"/>
        <v>0</v>
      </c>
      <c r="AZ128" s="28">
        <f t="shared" si="72"/>
        <v>0</v>
      </c>
      <c r="BA128" s="28">
        <f t="shared" si="72"/>
        <v>0</v>
      </c>
      <c r="BB128" s="28">
        <f t="shared" si="72"/>
        <v>0</v>
      </c>
      <c r="BC128" s="28">
        <f t="shared" si="72"/>
        <v>0</v>
      </c>
      <c r="BD128" s="28">
        <f t="shared" si="72"/>
        <v>0</v>
      </c>
      <c r="BE128" s="28">
        <f t="shared" si="72"/>
        <v>0</v>
      </c>
      <c r="BF128" s="28">
        <f t="shared" si="72"/>
        <v>0</v>
      </c>
      <c r="BG128" s="28">
        <f t="shared" si="72"/>
        <v>0</v>
      </c>
      <c r="BH128" s="28">
        <f t="shared" si="72"/>
        <v>0</v>
      </c>
      <c r="BI128" s="28">
        <f t="shared" si="72"/>
        <v>0</v>
      </c>
      <c r="BJ128" s="28">
        <f t="shared" si="72"/>
        <v>0</v>
      </c>
      <c r="BK128" s="28">
        <f t="shared" si="72"/>
        <v>0</v>
      </c>
      <c r="BL128" s="28">
        <f t="shared" si="72"/>
        <v>0</v>
      </c>
      <c r="BM128" s="28">
        <f t="shared" si="72"/>
        <v>0</v>
      </c>
    </row>
    <row r="129" spans="1:65" x14ac:dyDescent="0.25">
      <c r="A129" s="8">
        <f t="shared" ref="A129:E129" si="85">A68</f>
        <v>-2</v>
      </c>
      <c r="B129" s="8">
        <f t="shared" si="85"/>
        <v>1</v>
      </c>
      <c r="C129" s="8">
        <f t="shared" si="85"/>
        <v>0</v>
      </c>
      <c r="D129" s="8">
        <f t="shared" si="85"/>
        <v>2</v>
      </c>
      <c r="E129" s="8">
        <f t="shared" si="85"/>
        <v>1</v>
      </c>
      <c r="F129" s="114"/>
      <c r="G129" s="8">
        <v>0</v>
      </c>
      <c r="H129" s="97"/>
      <c r="K129" s="28">
        <f t="shared" si="27"/>
        <v>0</v>
      </c>
      <c r="L129" s="28">
        <f t="shared" si="81"/>
        <v>0</v>
      </c>
      <c r="M129" s="28">
        <f t="shared" si="81"/>
        <v>0</v>
      </c>
      <c r="N129" s="28">
        <f t="shared" si="81"/>
        <v>0</v>
      </c>
      <c r="O129" s="28">
        <f t="shared" si="81"/>
        <v>0</v>
      </c>
      <c r="P129" s="28">
        <f t="shared" si="81"/>
        <v>0</v>
      </c>
      <c r="Q129" s="28">
        <f t="shared" si="81"/>
        <v>0</v>
      </c>
      <c r="R129" s="28">
        <f t="shared" si="81"/>
        <v>0</v>
      </c>
      <c r="S129" s="28">
        <f t="shared" si="81"/>
        <v>0</v>
      </c>
      <c r="T129" s="28">
        <f t="shared" si="81"/>
        <v>0</v>
      </c>
      <c r="U129" s="28">
        <f t="shared" si="81"/>
        <v>0</v>
      </c>
      <c r="V129" s="28">
        <f t="shared" si="81"/>
        <v>0</v>
      </c>
      <c r="W129" s="28">
        <f t="shared" si="81"/>
        <v>0</v>
      </c>
      <c r="X129" s="28">
        <f t="shared" si="81"/>
        <v>0</v>
      </c>
      <c r="Y129" s="28">
        <f t="shared" si="81"/>
        <v>0</v>
      </c>
      <c r="Z129" s="28">
        <f t="shared" si="81"/>
        <v>0</v>
      </c>
      <c r="AA129" s="28">
        <f t="shared" si="81"/>
        <v>0</v>
      </c>
      <c r="AB129" s="28">
        <f t="shared" si="81"/>
        <v>0</v>
      </c>
      <c r="AC129" s="28">
        <f t="shared" si="81"/>
        <v>0</v>
      </c>
      <c r="AD129" s="28">
        <f t="shared" si="81"/>
        <v>0</v>
      </c>
      <c r="AE129" s="28">
        <f t="shared" si="81"/>
        <v>0</v>
      </c>
      <c r="AF129" s="28">
        <f t="shared" si="81"/>
        <v>0</v>
      </c>
      <c r="AG129" s="28">
        <f t="shared" si="81"/>
        <v>0</v>
      </c>
      <c r="AH129" s="28">
        <f t="shared" si="81"/>
        <v>0</v>
      </c>
      <c r="AI129" s="28">
        <f t="shared" si="81"/>
        <v>0</v>
      </c>
      <c r="AJ129" s="28">
        <f t="shared" si="81"/>
        <v>0</v>
      </c>
      <c r="AK129" s="28">
        <f t="shared" si="81"/>
        <v>0</v>
      </c>
      <c r="AL129" s="28">
        <f t="shared" si="81"/>
        <v>0</v>
      </c>
      <c r="AM129" s="28">
        <f t="shared" si="81"/>
        <v>0</v>
      </c>
      <c r="AN129" s="28">
        <f t="shared" si="81"/>
        <v>0</v>
      </c>
      <c r="AO129" s="28">
        <f t="shared" si="81"/>
        <v>0</v>
      </c>
      <c r="AP129" s="28">
        <f t="shared" si="81"/>
        <v>0</v>
      </c>
      <c r="AQ129" s="28">
        <f t="shared" si="81"/>
        <v>0</v>
      </c>
      <c r="AR129" s="28">
        <f t="shared" si="81"/>
        <v>0</v>
      </c>
      <c r="AS129" s="28">
        <f t="shared" si="81"/>
        <v>0</v>
      </c>
      <c r="AT129" s="28">
        <f t="shared" si="72"/>
        <v>0</v>
      </c>
      <c r="AU129" s="28">
        <f t="shared" si="72"/>
        <v>0</v>
      </c>
      <c r="AV129" s="28">
        <f t="shared" si="72"/>
        <v>0</v>
      </c>
      <c r="AW129" s="28">
        <f t="shared" ref="AT129:BM138" si="86">($F129+$G129*AW$4)*COS(($A129*AW$5+$B129*AW$6+$C129*AW$7+$D129*AW$8+$E129*AW$9)*$C$5)</f>
        <v>0</v>
      </c>
      <c r="AX129" s="28">
        <f t="shared" si="86"/>
        <v>0</v>
      </c>
      <c r="AY129" s="28">
        <f t="shared" si="86"/>
        <v>0</v>
      </c>
      <c r="AZ129" s="28">
        <f t="shared" si="86"/>
        <v>0</v>
      </c>
      <c r="BA129" s="28">
        <f t="shared" si="86"/>
        <v>0</v>
      </c>
      <c r="BB129" s="28">
        <f t="shared" si="86"/>
        <v>0</v>
      </c>
      <c r="BC129" s="28">
        <f t="shared" si="86"/>
        <v>0</v>
      </c>
      <c r="BD129" s="28">
        <f t="shared" si="86"/>
        <v>0</v>
      </c>
      <c r="BE129" s="28">
        <f t="shared" si="86"/>
        <v>0</v>
      </c>
      <c r="BF129" s="28">
        <f t="shared" si="86"/>
        <v>0</v>
      </c>
      <c r="BG129" s="28">
        <f t="shared" si="86"/>
        <v>0</v>
      </c>
      <c r="BH129" s="28">
        <f t="shared" si="86"/>
        <v>0</v>
      </c>
      <c r="BI129" s="28">
        <f t="shared" si="86"/>
        <v>0</v>
      </c>
      <c r="BJ129" s="28">
        <f t="shared" si="86"/>
        <v>0</v>
      </c>
      <c r="BK129" s="28">
        <f t="shared" si="86"/>
        <v>0</v>
      </c>
      <c r="BL129" s="28">
        <f t="shared" si="86"/>
        <v>0</v>
      </c>
      <c r="BM129" s="28">
        <f t="shared" si="86"/>
        <v>0</v>
      </c>
    </row>
    <row r="130" spans="1:65" x14ac:dyDescent="0.25">
      <c r="A130" s="8">
        <f t="shared" ref="A130:E130" si="87">A69</f>
        <v>0</v>
      </c>
      <c r="B130" s="8">
        <f t="shared" si="87"/>
        <v>0</v>
      </c>
      <c r="C130" s="8">
        <f t="shared" si="87"/>
        <v>1</v>
      </c>
      <c r="D130" s="8">
        <f t="shared" si="87"/>
        <v>-2</v>
      </c>
      <c r="E130" s="8">
        <f t="shared" si="87"/>
        <v>0</v>
      </c>
      <c r="F130" s="114"/>
      <c r="G130" s="8">
        <v>0</v>
      </c>
      <c r="H130" s="97"/>
      <c r="K130" s="28">
        <f t="shared" si="27"/>
        <v>0</v>
      </c>
      <c r="L130" s="28">
        <f t="shared" si="81"/>
        <v>0</v>
      </c>
      <c r="M130" s="28">
        <f t="shared" si="81"/>
        <v>0</v>
      </c>
      <c r="N130" s="28">
        <f t="shared" si="81"/>
        <v>0</v>
      </c>
      <c r="O130" s="28">
        <f t="shared" si="81"/>
        <v>0</v>
      </c>
      <c r="P130" s="28">
        <f t="shared" si="81"/>
        <v>0</v>
      </c>
      <c r="Q130" s="28">
        <f t="shared" si="81"/>
        <v>0</v>
      </c>
      <c r="R130" s="28">
        <f t="shared" si="81"/>
        <v>0</v>
      </c>
      <c r="S130" s="28">
        <f t="shared" si="81"/>
        <v>0</v>
      </c>
      <c r="T130" s="28">
        <f t="shared" si="81"/>
        <v>0</v>
      </c>
      <c r="U130" s="28">
        <f t="shared" si="81"/>
        <v>0</v>
      </c>
      <c r="V130" s="28">
        <f t="shared" si="81"/>
        <v>0</v>
      </c>
      <c r="W130" s="28">
        <f t="shared" si="81"/>
        <v>0</v>
      </c>
      <c r="X130" s="28">
        <f t="shared" si="81"/>
        <v>0</v>
      </c>
      <c r="Y130" s="28">
        <f t="shared" si="81"/>
        <v>0</v>
      </c>
      <c r="Z130" s="28">
        <f t="shared" si="81"/>
        <v>0</v>
      </c>
      <c r="AA130" s="28">
        <f t="shared" si="81"/>
        <v>0</v>
      </c>
      <c r="AB130" s="28">
        <f t="shared" si="81"/>
        <v>0</v>
      </c>
      <c r="AC130" s="28">
        <f t="shared" si="81"/>
        <v>0</v>
      </c>
      <c r="AD130" s="28">
        <f t="shared" si="81"/>
        <v>0</v>
      </c>
      <c r="AE130" s="28">
        <f t="shared" si="81"/>
        <v>0</v>
      </c>
      <c r="AF130" s="28">
        <f t="shared" si="81"/>
        <v>0</v>
      </c>
      <c r="AG130" s="28">
        <f t="shared" si="81"/>
        <v>0</v>
      </c>
      <c r="AH130" s="28">
        <f t="shared" si="81"/>
        <v>0</v>
      </c>
      <c r="AI130" s="28">
        <f t="shared" si="81"/>
        <v>0</v>
      </c>
      <c r="AJ130" s="28">
        <f t="shared" si="81"/>
        <v>0</v>
      </c>
      <c r="AK130" s="28">
        <f t="shared" si="81"/>
        <v>0</v>
      </c>
      <c r="AL130" s="28">
        <f t="shared" si="81"/>
        <v>0</v>
      </c>
      <c r="AM130" s="28">
        <f t="shared" si="81"/>
        <v>0</v>
      </c>
      <c r="AN130" s="28">
        <f t="shared" si="81"/>
        <v>0</v>
      </c>
      <c r="AO130" s="28">
        <f t="shared" si="81"/>
        <v>0</v>
      </c>
      <c r="AP130" s="28">
        <f t="shared" si="81"/>
        <v>0</v>
      </c>
      <c r="AQ130" s="28">
        <f t="shared" si="81"/>
        <v>0</v>
      </c>
      <c r="AR130" s="28">
        <f t="shared" si="81"/>
        <v>0</v>
      </c>
      <c r="AS130" s="28">
        <f t="shared" si="81"/>
        <v>0</v>
      </c>
      <c r="AT130" s="28">
        <f t="shared" si="86"/>
        <v>0</v>
      </c>
      <c r="AU130" s="28">
        <f t="shared" si="86"/>
        <v>0</v>
      </c>
      <c r="AV130" s="28">
        <f t="shared" si="86"/>
        <v>0</v>
      </c>
      <c r="AW130" s="28">
        <f t="shared" si="86"/>
        <v>0</v>
      </c>
      <c r="AX130" s="28">
        <f t="shared" si="86"/>
        <v>0</v>
      </c>
      <c r="AY130" s="28">
        <f t="shared" si="86"/>
        <v>0</v>
      </c>
      <c r="AZ130" s="28">
        <f t="shared" si="86"/>
        <v>0</v>
      </c>
      <c r="BA130" s="28">
        <f t="shared" si="86"/>
        <v>0</v>
      </c>
      <c r="BB130" s="28">
        <f t="shared" si="86"/>
        <v>0</v>
      </c>
      <c r="BC130" s="28">
        <f t="shared" si="86"/>
        <v>0</v>
      </c>
      <c r="BD130" s="28">
        <f t="shared" si="86"/>
        <v>0</v>
      </c>
      <c r="BE130" s="28">
        <f t="shared" si="86"/>
        <v>0</v>
      </c>
      <c r="BF130" s="28">
        <f t="shared" si="86"/>
        <v>0</v>
      </c>
      <c r="BG130" s="28">
        <f t="shared" si="86"/>
        <v>0</v>
      </c>
      <c r="BH130" s="28">
        <f t="shared" si="86"/>
        <v>0</v>
      </c>
      <c r="BI130" s="28">
        <f t="shared" si="86"/>
        <v>0</v>
      </c>
      <c r="BJ130" s="28">
        <f t="shared" si="86"/>
        <v>0</v>
      </c>
      <c r="BK130" s="28">
        <f t="shared" si="86"/>
        <v>0</v>
      </c>
      <c r="BL130" s="28">
        <f t="shared" si="86"/>
        <v>0</v>
      </c>
      <c r="BM130" s="28">
        <f t="shared" si="86"/>
        <v>0</v>
      </c>
    </row>
    <row r="131" spans="1:65" x14ac:dyDescent="0.25">
      <c r="A131" s="8">
        <f t="shared" ref="A131:E131" si="88">A70</f>
        <v>0</v>
      </c>
      <c r="B131" s="8">
        <f t="shared" si="88"/>
        <v>0</v>
      </c>
      <c r="C131" s="8">
        <f t="shared" si="88"/>
        <v>1</v>
      </c>
      <c r="D131" s="8">
        <f t="shared" si="88"/>
        <v>2</v>
      </c>
      <c r="E131" s="8">
        <f t="shared" si="88"/>
        <v>0</v>
      </c>
      <c r="F131" s="114"/>
      <c r="G131" s="8">
        <v>0</v>
      </c>
      <c r="H131" s="97"/>
      <c r="K131" s="28">
        <f t="shared" si="27"/>
        <v>0</v>
      </c>
      <c r="L131" s="28">
        <f t="shared" si="81"/>
        <v>0</v>
      </c>
      <c r="M131" s="28">
        <f t="shared" si="81"/>
        <v>0</v>
      </c>
      <c r="N131" s="28">
        <f t="shared" si="81"/>
        <v>0</v>
      </c>
      <c r="O131" s="28">
        <f t="shared" si="81"/>
        <v>0</v>
      </c>
      <c r="P131" s="28">
        <f t="shared" si="81"/>
        <v>0</v>
      </c>
      <c r="Q131" s="28">
        <f t="shared" si="81"/>
        <v>0</v>
      </c>
      <c r="R131" s="28">
        <f t="shared" si="81"/>
        <v>0</v>
      </c>
      <c r="S131" s="28">
        <f t="shared" si="81"/>
        <v>0</v>
      </c>
      <c r="T131" s="28">
        <f t="shared" si="81"/>
        <v>0</v>
      </c>
      <c r="U131" s="28">
        <f t="shared" si="81"/>
        <v>0</v>
      </c>
      <c r="V131" s="28">
        <f t="shared" si="81"/>
        <v>0</v>
      </c>
      <c r="W131" s="28">
        <f t="shared" si="81"/>
        <v>0</v>
      </c>
      <c r="X131" s="28">
        <f t="shared" si="81"/>
        <v>0</v>
      </c>
      <c r="Y131" s="28">
        <f t="shared" si="81"/>
        <v>0</v>
      </c>
      <c r="Z131" s="28">
        <f t="shared" si="81"/>
        <v>0</v>
      </c>
      <c r="AA131" s="28">
        <f t="shared" si="81"/>
        <v>0</v>
      </c>
      <c r="AB131" s="28">
        <f t="shared" si="81"/>
        <v>0</v>
      </c>
      <c r="AC131" s="28">
        <f t="shared" si="81"/>
        <v>0</v>
      </c>
      <c r="AD131" s="28">
        <f t="shared" si="81"/>
        <v>0</v>
      </c>
      <c r="AE131" s="28">
        <f t="shared" si="81"/>
        <v>0</v>
      </c>
      <c r="AF131" s="28">
        <f t="shared" si="81"/>
        <v>0</v>
      </c>
      <c r="AG131" s="28">
        <f t="shared" si="81"/>
        <v>0</v>
      </c>
      <c r="AH131" s="28">
        <f t="shared" si="81"/>
        <v>0</v>
      </c>
      <c r="AI131" s="28">
        <f t="shared" si="81"/>
        <v>0</v>
      </c>
      <c r="AJ131" s="28">
        <f t="shared" si="81"/>
        <v>0</v>
      </c>
      <c r="AK131" s="28">
        <f t="shared" si="81"/>
        <v>0</v>
      </c>
      <c r="AL131" s="28">
        <f t="shared" si="81"/>
        <v>0</v>
      </c>
      <c r="AM131" s="28">
        <f t="shared" si="81"/>
        <v>0</v>
      </c>
      <c r="AN131" s="28">
        <f t="shared" si="81"/>
        <v>0</v>
      </c>
      <c r="AO131" s="28">
        <f t="shared" si="81"/>
        <v>0</v>
      </c>
      <c r="AP131" s="28">
        <f t="shared" si="81"/>
        <v>0</v>
      </c>
      <c r="AQ131" s="28">
        <f t="shared" si="81"/>
        <v>0</v>
      </c>
      <c r="AR131" s="28">
        <f t="shared" si="81"/>
        <v>0</v>
      </c>
      <c r="AS131" s="28">
        <f t="shared" si="81"/>
        <v>0</v>
      </c>
      <c r="AT131" s="28">
        <f t="shared" si="86"/>
        <v>0</v>
      </c>
      <c r="AU131" s="28">
        <f t="shared" si="86"/>
        <v>0</v>
      </c>
      <c r="AV131" s="28">
        <f t="shared" si="86"/>
        <v>0</v>
      </c>
      <c r="AW131" s="28">
        <f t="shared" si="86"/>
        <v>0</v>
      </c>
      <c r="AX131" s="28">
        <f t="shared" si="86"/>
        <v>0</v>
      </c>
      <c r="AY131" s="28">
        <f t="shared" si="86"/>
        <v>0</v>
      </c>
      <c r="AZ131" s="28">
        <f t="shared" si="86"/>
        <v>0</v>
      </c>
      <c r="BA131" s="28">
        <f t="shared" si="86"/>
        <v>0</v>
      </c>
      <c r="BB131" s="28">
        <f t="shared" si="86"/>
        <v>0</v>
      </c>
      <c r="BC131" s="28">
        <f t="shared" si="86"/>
        <v>0</v>
      </c>
      <c r="BD131" s="28">
        <f t="shared" si="86"/>
        <v>0</v>
      </c>
      <c r="BE131" s="28">
        <f t="shared" si="86"/>
        <v>0</v>
      </c>
      <c r="BF131" s="28">
        <f t="shared" si="86"/>
        <v>0</v>
      </c>
      <c r="BG131" s="28">
        <f t="shared" si="86"/>
        <v>0</v>
      </c>
      <c r="BH131" s="28">
        <f t="shared" si="86"/>
        <v>0</v>
      </c>
      <c r="BI131" s="28">
        <f t="shared" si="86"/>
        <v>0</v>
      </c>
      <c r="BJ131" s="28">
        <f t="shared" si="86"/>
        <v>0</v>
      </c>
      <c r="BK131" s="28">
        <f t="shared" si="86"/>
        <v>0</v>
      </c>
      <c r="BL131" s="28">
        <f t="shared" si="86"/>
        <v>0</v>
      </c>
      <c r="BM131" s="28">
        <f t="shared" si="86"/>
        <v>0</v>
      </c>
    </row>
    <row r="132" spans="1:65" x14ac:dyDescent="0.25">
      <c r="A132" s="8">
        <f t="shared" ref="A132:E132" si="89">A71</f>
        <v>0</v>
      </c>
      <c r="B132" s="8">
        <f t="shared" si="89"/>
        <v>0</v>
      </c>
      <c r="C132" s="8">
        <f t="shared" si="89"/>
        <v>-2</v>
      </c>
      <c r="D132" s="8">
        <f t="shared" si="89"/>
        <v>2</v>
      </c>
      <c r="E132" s="8">
        <f t="shared" si="89"/>
        <v>2</v>
      </c>
      <c r="F132" s="114"/>
      <c r="G132" s="8">
        <v>0</v>
      </c>
      <c r="H132" s="97"/>
      <c r="K132" s="28">
        <f t="shared" si="27"/>
        <v>0</v>
      </c>
      <c r="L132" s="28">
        <f t="shared" si="81"/>
        <v>0</v>
      </c>
      <c r="M132" s="28">
        <f t="shared" si="81"/>
        <v>0</v>
      </c>
      <c r="N132" s="28">
        <f t="shared" si="81"/>
        <v>0</v>
      </c>
      <c r="O132" s="28">
        <f t="shared" si="81"/>
        <v>0</v>
      </c>
      <c r="P132" s="28">
        <f t="shared" si="81"/>
        <v>0</v>
      </c>
      <c r="Q132" s="28">
        <f t="shared" si="81"/>
        <v>0</v>
      </c>
      <c r="R132" s="28">
        <f t="shared" si="81"/>
        <v>0</v>
      </c>
      <c r="S132" s="28">
        <f t="shared" si="81"/>
        <v>0</v>
      </c>
      <c r="T132" s="28">
        <f t="shared" si="81"/>
        <v>0</v>
      </c>
      <c r="U132" s="28">
        <f t="shared" si="81"/>
        <v>0</v>
      </c>
      <c r="V132" s="28">
        <f t="shared" si="81"/>
        <v>0</v>
      </c>
      <c r="W132" s="28">
        <f t="shared" si="81"/>
        <v>0</v>
      </c>
      <c r="X132" s="28">
        <f t="shared" si="81"/>
        <v>0</v>
      </c>
      <c r="Y132" s="28">
        <f t="shared" si="81"/>
        <v>0</v>
      </c>
      <c r="Z132" s="28">
        <f t="shared" si="81"/>
        <v>0</v>
      </c>
      <c r="AA132" s="28">
        <f t="shared" si="81"/>
        <v>0</v>
      </c>
      <c r="AB132" s="28">
        <f t="shared" si="81"/>
        <v>0</v>
      </c>
      <c r="AC132" s="28">
        <f t="shared" si="81"/>
        <v>0</v>
      </c>
      <c r="AD132" s="28">
        <f t="shared" si="81"/>
        <v>0</v>
      </c>
      <c r="AE132" s="28">
        <f t="shared" si="81"/>
        <v>0</v>
      </c>
      <c r="AF132" s="28">
        <f t="shared" si="81"/>
        <v>0</v>
      </c>
      <c r="AG132" s="28">
        <f t="shared" si="81"/>
        <v>0</v>
      </c>
      <c r="AH132" s="28">
        <f t="shared" si="81"/>
        <v>0</v>
      </c>
      <c r="AI132" s="28">
        <f t="shared" si="81"/>
        <v>0</v>
      </c>
      <c r="AJ132" s="28">
        <f t="shared" si="81"/>
        <v>0</v>
      </c>
      <c r="AK132" s="28">
        <f t="shared" si="81"/>
        <v>0</v>
      </c>
      <c r="AL132" s="28">
        <f t="shared" si="81"/>
        <v>0</v>
      </c>
      <c r="AM132" s="28">
        <f t="shared" si="81"/>
        <v>0</v>
      </c>
      <c r="AN132" s="28">
        <f t="shared" si="81"/>
        <v>0</v>
      </c>
      <c r="AO132" s="28">
        <f t="shared" si="81"/>
        <v>0</v>
      </c>
      <c r="AP132" s="28">
        <f t="shared" si="81"/>
        <v>0</v>
      </c>
      <c r="AQ132" s="28">
        <f t="shared" si="81"/>
        <v>0</v>
      </c>
      <c r="AR132" s="28">
        <f t="shared" ref="L132:AT138" si="90">($F132+$G132*AR$4)*COS(($A132*AR$5+$B132*AR$6+$C132*AR$7+$D132*AR$8+$E132*AR$9)*$C$5)</f>
        <v>0</v>
      </c>
      <c r="AS132" s="28">
        <f t="shared" si="90"/>
        <v>0</v>
      </c>
      <c r="AT132" s="28">
        <f t="shared" si="90"/>
        <v>0</v>
      </c>
      <c r="AU132" s="28">
        <f t="shared" si="86"/>
        <v>0</v>
      </c>
      <c r="AV132" s="28">
        <f t="shared" si="86"/>
        <v>0</v>
      </c>
      <c r="AW132" s="28">
        <f t="shared" si="86"/>
        <v>0</v>
      </c>
      <c r="AX132" s="28">
        <f t="shared" si="86"/>
        <v>0</v>
      </c>
      <c r="AY132" s="28">
        <f t="shared" si="86"/>
        <v>0</v>
      </c>
      <c r="AZ132" s="28">
        <f t="shared" si="86"/>
        <v>0</v>
      </c>
      <c r="BA132" s="28">
        <f t="shared" si="86"/>
        <v>0</v>
      </c>
      <c r="BB132" s="28">
        <f t="shared" si="86"/>
        <v>0</v>
      </c>
      <c r="BC132" s="28">
        <f t="shared" si="86"/>
        <v>0</v>
      </c>
      <c r="BD132" s="28">
        <f t="shared" si="86"/>
        <v>0</v>
      </c>
      <c r="BE132" s="28">
        <f t="shared" si="86"/>
        <v>0</v>
      </c>
      <c r="BF132" s="28">
        <f t="shared" si="86"/>
        <v>0</v>
      </c>
      <c r="BG132" s="28">
        <f t="shared" si="86"/>
        <v>0</v>
      </c>
      <c r="BH132" s="28">
        <f t="shared" si="86"/>
        <v>0</v>
      </c>
      <c r="BI132" s="28">
        <f t="shared" si="86"/>
        <v>0</v>
      </c>
      <c r="BJ132" s="28">
        <f t="shared" si="86"/>
        <v>0</v>
      </c>
      <c r="BK132" s="28">
        <f t="shared" si="86"/>
        <v>0</v>
      </c>
      <c r="BL132" s="28">
        <f t="shared" si="86"/>
        <v>0</v>
      </c>
      <c r="BM132" s="28">
        <f t="shared" si="86"/>
        <v>0</v>
      </c>
    </row>
    <row r="133" spans="1:65" x14ac:dyDescent="0.25">
      <c r="A133" s="8">
        <f t="shared" ref="A133:E133" si="91">A72</f>
        <v>-1</v>
      </c>
      <c r="B133" s="8">
        <f t="shared" si="91"/>
        <v>-1</v>
      </c>
      <c r="C133" s="8">
        <f t="shared" si="91"/>
        <v>1</v>
      </c>
      <c r="D133" s="8">
        <f t="shared" si="91"/>
        <v>0</v>
      </c>
      <c r="E133" s="8">
        <f t="shared" si="91"/>
        <v>0</v>
      </c>
      <c r="F133" s="114"/>
      <c r="G133" s="8">
        <v>0</v>
      </c>
      <c r="H133" s="97"/>
      <c r="K133" s="28">
        <f t="shared" si="27"/>
        <v>0</v>
      </c>
      <c r="L133" s="28">
        <f t="shared" si="90"/>
        <v>0</v>
      </c>
      <c r="M133" s="28">
        <f t="shared" si="90"/>
        <v>0</v>
      </c>
      <c r="N133" s="28">
        <f t="shared" si="90"/>
        <v>0</v>
      </c>
      <c r="O133" s="28">
        <f t="shared" si="90"/>
        <v>0</v>
      </c>
      <c r="P133" s="28">
        <f t="shared" si="90"/>
        <v>0</v>
      </c>
      <c r="Q133" s="28">
        <f t="shared" si="90"/>
        <v>0</v>
      </c>
      <c r="R133" s="28">
        <f t="shared" si="90"/>
        <v>0</v>
      </c>
      <c r="S133" s="28">
        <f t="shared" si="90"/>
        <v>0</v>
      </c>
      <c r="T133" s="28">
        <f t="shared" si="90"/>
        <v>0</v>
      </c>
      <c r="U133" s="28">
        <f t="shared" si="90"/>
        <v>0</v>
      </c>
      <c r="V133" s="28">
        <f t="shared" si="90"/>
        <v>0</v>
      </c>
      <c r="W133" s="28">
        <f t="shared" si="90"/>
        <v>0</v>
      </c>
      <c r="X133" s="28">
        <f t="shared" si="90"/>
        <v>0</v>
      </c>
      <c r="Y133" s="28">
        <f t="shared" si="90"/>
        <v>0</v>
      </c>
      <c r="Z133" s="28">
        <f t="shared" si="90"/>
        <v>0</v>
      </c>
      <c r="AA133" s="28">
        <f t="shared" si="90"/>
        <v>0</v>
      </c>
      <c r="AB133" s="28">
        <f t="shared" si="90"/>
        <v>0</v>
      </c>
      <c r="AC133" s="28">
        <f t="shared" si="90"/>
        <v>0</v>
      </c>
      <c r="AD133" s="28">
        <f t="shared" si="90"/>
        <v>0</v>
      </c>
      <c r="AE133" s="28">
        <f t="shared" si="90"/>
        <v>0</v>
      </c>
      <c r="AF133" s="28">
        <f t="shared" si="90"/>
        <v>0</v>
      </c>
      <c r="AG133" s="28">
        <f t="shared" si="90"/>
        <v>0</v>
      </c>
      <c r="AH133" s="28">
        <f t="shared" si="90"/>
        <v>0</v>
      </c>
      <c r="AI133" s="28">
        <f t="shared" si="90"/>
        <v>0</v>
      </c>
      <c r="AJ133" s="28">
        <f t="shared" si="90"/>
        <v>0</v>
      </c>
      <c r="AK133" s="28">
        <f t="shared" si="90"/>
        <v>0</v>
      </c>
      <c r="AL133" s="28">
        <f t="shared" si="90"/>
        <v>0</v>
      </c>
      <c r="AM133" s="28">
        <f t="shared" si="90"/>
        <v>0</v>
      </c>
      <c r="AN133" s="28">
        <f t="shared" si="90"/>
        <v>0</v>
      </c>
      <c r="AO133" s="28">
        <f t="shared" si="90"/>
        <v>0</v>
      </c>
      <c r="AP133" s="28">
        <f t="shared" si="90"/>
        <v>0</v>
      </c>
      <c r="AQ133" s="28">
        <f t="shared" si="90"/>
        <v>0</v>
      </c>
      <c r="AR133" s="28">
        <f t="shared" si="90"/>
        <v>0</v>
      </c>
      <c r="AS133" s="28">
        <f t="shared" si="90"/>
        <v>0</v>
      </c>
      <c r="AT133" s="28">
        <f t="shared" si="86"/>
        <v>0</v>
      </c>
      <c r="AU133" s="28">
        <f t="shared" si="86"/>
        <v>0</v>
      </c>
      <c r="AV133" s="28">
        <f t="shared" si="86"/>
        <v>0</v>
      </c>
      <c r="AW133" s="28">
        <f t="shared" si="86"/>
        <v>0</v>
      </c>
      <c r="AX133" s="28">
        <f t="shared" si="86"/>
        <v>0</v>
      </c>
      <c r="AY133" s="28">
        <f t="shared" si="86"/>
        <v>0</v>
      </c>
      <c r="AZ133" s="28">
        <f t="shared" si="86"/>
        <v>0</v>
      </c>
      <c r="BA133" s="28">
        <f t="shared" si="86"/>
        <v>0</v>
      </c>
      <c r="BB133" s="28">
        <f t="shared" si="86"/>
        <v>0</v>
      </c>
      <c r="BC133" s="28">
        <f t="shared" si="86"/>
        <v>0</v>
      </c>
      <c r="BD133" s="28">
        <f t="shared" si="86"/>
        <v>0</v>
      </c>
      <c r="BE133" s="28">
        <f t="shared" si="86"/>
        <v>0</v>
      </c>
      <c r="BF133" s="28">
        <f t="shared" si="86"/>
        <v>0</v>
      </c>
      <c r="BG133" s="28">
        <f t="shared" si="86"/>
        <v>0</v>
      </c>
      <c r="BH133" s="28">
        <f t="shared" si="86"/>
        <v>0</v>
      </c>
      <c r="BI133" s="28">
        <f t="shared" si="86"/>
        <v>0</v>
      </c>
      <c r="BJ133" s="28">
        <f t="shared" si="86"/>
        <v>0</v>
      </c>
      <c r="BK133" s="28">
        <f t="shared" si="86"/>
        <v>0</v>
      </c>
      <c r="BL133" s="28">
        <f t="shared" si="86"/>
        <v>0</v>
      </c>
      <c r="BM133" s="28">
        <f t="shared" si="86"/>
        <v>0</v>
      </c>
    </row>
    <row r="134" spans="1:65" x14ac:dyDescent="0.25">
      <c r="A134" s="8">
        <f t="shared" ref="A134:E134" si="92">A73</f>
        <v>0</v>
      </c>
      <c r="B134" s="8">
        <f t="shared" si="92"/>
        <v>1</v>
      </c>
      <c r="C134" s="8">
        <f t="shared" si="92"/>
        <v>1</v>
      </c>
      <c r="D134" s="8">
        <f t="shared" si="92"/>
        <v>0</v>
      </c>
      <c r="E134" s="8">
        <f t="shared" si="92"/>
        <v>0</v>
      </c>
      <c r="F134" s="114"/>
      <c r="G134" s="8">
        <v>0</v>
      </c>
      <c r="H134" s="97"/>
      <c r="K134" s="28">
        <f t="shared" si="27"/>
        <v>0</v>
      </c>
      <c r="L134" s="28">
        <f t="shared" si="90"/>
        <v>0</v>
      </c>
      <c r="M134" s="28">
        <f t="shared" si="90"/>
        <v>0</v>
      </c>
      <c r="N134" s="28">
        <f t="shared" si="90"/>
        <v>0</v>
      </c>
      <c r="O134" s="28">
        <f t="shared" si="90"/>
        <v>0</v>
      </c>
      <c r="P134" s="28">
        <f t="shared" si="90"/>
        <v>0</v>
      </c>
      <c r="Q134" s="28">
        <f t="shared" si="90"/>
        <v>0</v>
      </c>
      <c r="R134" s="28">
        <f t="shared" si="90"/>
        <v>0</v>
      </c>
      <c r="S134" s="28">
        <f t="shared" si="90"/>
        <v>0</v>
      </c>
      <c r="T134" s="28">
        <f t="shared" si="90"/>
        <v>0</v>
      </c>
      <c r="U134" s="28">
        <f t="shared" si="90"/>
        <v>0</v>
      </c>
      <c r="V134" s="28">
        <f t="shared" si="90"/>
        <v>0</v>
      </c>
      <c r="W134" s="28">
        <f t="shared" si="90"/>
        <v>0</v>
      </c>
      <c r="X134" s="28">
        <f t="shared" si="90"/>
        <v>0</v>
      </c>
      <c r="Y134" s="28">
        <f t="shared" si="90"/>
        <v>0</v>
      </c>
      <c r="Z134" s="28">
        <f t="shared" si="90"/>
        <v>0</v>
      </c>
      <c r="AA134" s="28">
        <f t="shared" si="90"/>
        <v>0</v>
      </c>
      <c r="AB134" s="28">
        <f t="shared" si="90"/>
        <v>0</v>
      </c>
      <c r="AC134" s="28">
        <f t="shared" si="90"/>
        <v>0</v>
      </c>
      <c r="AD134" s="28">
        <f t="shared" si="90"/>
        <v>0</v>
      </c>
      <c r="AE134" s="28">
        <f t="shared" si="90"/>
        <v>0</v>
      </c>
      <c r="AF134" s="28">
        <f t="shared" si="90"/>
        <v>0</v>
      </c>
      <c r="AG134" s="28">
        <f t="shared" si="90"/>
        <v>0</v>
      </c>
      <c r="AH134" s="28">
        <f t="shared" si="90"/>
        <v>0</v>
      </c>
      <c r="AI134" s="28">
        <f t="shared" si="90"/>
        <v>0</v>
      </c>
      <c r="AJ134" s="28">
        <f t="shared" si="90"/>
        <v>0</v>
      </c>
      <c r="AK134" s="28">
        <f t="shared" si="90"/>
        <v>0</v>
      </c>
      <c r="AL134" s="28">
        <f t="shared" si="90"/>
        <v>0</v>
      </c>
      <c r="AM134" s="28">
        <f t="shared" si="90"/>
        <v>0</v>
      </c>
      <c r="AN134" s="28">
        <f t="shared" si="90"/>
        <v>0</v>
      </c>
      <c r="AO134" s="28">
        <f t="shared" si="90"/>
        <v>0</v>
      </c>
      <c r="AP134" s="28">
        <f t="shared" si="90"/>
        <v>0</v>
      </c>
      <c r="AQ134" s="28">
        <f t="shared" si="90"/>
        <v>0</v>
      </c>
      <c r="AR134" s="28">
        <f t="shared" si="90"/>
        <v>0</v>
      </c>
      <c r="AS134" s="28">
        <f t="shared" si="90"/>
        <v>0</v>
      </c>
      <c r="AT134" s="28">
        <f t="shared" si="86"/>
        <v>0</v>
      </c>
      <c r="AU134" s="28">
        <f t="shared" si="86"/>
        <v>0</v>
      </c>
      <c r="AV134" s="28">
        <f t="shared" si="86"/>
        <v>0</v>
      </c>
      <c r="AW134" s="28">
        <f t="shared" si="86"/>
        <v>0</v>
      </c>
      <c r="AX134" s="28">
        <f t="shared" si="86"/>
        <v>0</v>
      </c>
      <c r="AY134" s="28">
        <f t="shared" si="86"/>
        <v>0</v>
      </c>
      <c r="AZ134" s="28">
        <f t="shared" si="86"/>
        <v>0</v>
      </c>
      <c r="BA134" s="28">
        <f t="shared" si="86"/>
        <v>0</v>
      </c>
      <c r="BB134" s="28">
        <f t="shared" si="86"/>
        <v>0</v>
      </c>
      <c r="BC134" s="28">
        <f t="shared" si="86"/>
        <v>0</v>
      </c>
      <c r="BD134" s="28">
        <f t="shared" si="86"/>
        <v>0</v>
      </c>
      <c r="BE134" s="28">
        <f t="shared" si="86"/>
        <v>0</v>
      </c>
      <c r="BF134" s="28">
        <f t="shared" si="86"/>
        <v>0</v>
      </c>
      <c r="BG134" s="28">
        <f t="shared" si="86"/>
        <v>0</v>
      </c>
      <c r="BH134" s="28">
        <f t="shared" si="86"/>
        <v>0</v>
      </c>
      <c r="BI134" s="28">
        <f t="shared" si="86"/>
        <v>0</v>
      </c>
      <c r="BJ134" s="28">
        <f t="shared" si="86"/>
        <v>0</v>
      </c>
      <c r="BK134" s="28">
        <f t="shared" si="86"/>
        <v>0</v>
      </c>
      <c r="BL134" s="28">
        <f t="shared" si="86"/>
        <v>0</v>
      </c>
      <c r="BM134" s="28">
        <f t="shared" si="86"/>
        <v>0</v>
      </c>
    </row>
    <row r="135" spans="1:65" x14ac:dyDescent="0.25">
      <c r="A135" s="8">
        <f t="shared" ref="A135:E135" si="93">A74</f>
        <v>0</v>
      </c>
      <c r="B135" s="8">
        <f t="shared" si="93"/>
        <v>-1</v>
      </c>
      <c r="C135" s="8">
        <f t="shared" si="93"/>
        <v>1</v>
      </c>
      <c r="D135" s="8">
        <f t="shared" si="93"/>
        <v>2</v>
      </c>
      <c r="E135" s="8">
        <f t="shared" si="93"/>
        <v>2</v>
      </c>
      <c r="F135" s="114"/>
      <c r="G135" s="8">
        <v>0</v>
      </c>
      <c r="H135" s="97"/>
      <c r="K135" s="28">
        <f t="shared" si="27"/>
        <v>0</v>
      </c>
      <c r="L135" s="28">
        <f t="shared" si="90"/>
        <v>0</v>
      </c>
      <c r="M135" s="28">
        <f t="shared" si="90"/>
        <v>0</v>
      </c>
      <c r="N135" s="28">
        <f t="shared" si="90"/>
        <v>0</v>
      </c>
      <c r="O135" s="28">
        <f t="shared" si="90"/>
        <v>0</v>
      </c>
      <c r="P135" s="28">
        <f t="shared" si="90"/>
        <v>0</v>
      </c>
      <c r="Q135" s="28">
        <f t="shared" si="90"/>
        <v>0</v>
      </c>
      <c r="R135" s="28">
        <f t="shared" si="90"/>
        <v>0</v>
      </c>
      <c r="S135" s="28">
        <f t="shared" si="90"/>
        <v>0</v>
      </c>
      <c r="T135" s="28">
        <f t="shared" si="90"/>
        <v>0</v>
      </c>
      <c r="U135" s="28">
        <f t="shared" si="90"/>
        <v>0</v>
      </c>
      <c r="V135" s="28">
        <f t="shared" si="90"/>
        <v>0</v>
      </c>
      <c r="W135" s="28">
        <f t="shared" si="90"/>
        <v>0</v>
      </c>
      <c r="X135" s="28">
        <f t="shared" si="90"/>
        <v>0</v>
      </c>
      <c r="Y135" s="28">
        <f t="shared" si="90"/>
        <v>0</v>
      </c>
      <c r="Z135" s="28">
        <f t="shared" si="90"/>
        <v>0</v>
      </c>
      <c r="AA135" s="28">
        <f t="shared" si="90"/>
        <v>0</v>
      </c>
      <c r="AB135" s="28">
        <f t="shared" si="90"/>
        <v>0</v>
      </c>
      <c r="AC135" s="28">
        <f t="shared" si="90"/>
        <v>0</v>
      </c>
      <c r="AD135" s="28">
        <f t="shared" si="90"/>
        <v>0</v>
      </c>
      <c r="AE135" s="28">
        <f t="shared" si="90"/>
        <v>0</v>
      </c>
      <c r="AF135" s="28">
        <f t="shared" si="90"/>
        <v>0</v>
      </c>
      <c r="AG135" s="28">
        <f t="shared" si="90"/>
        <v>0</v>
      </c>
      <c r="AH135" s="28">
        <f t="shared" si="90"/>
        <v>0</v>
      </c>
      <c r="AI135" s="28">
        <f t="shared" si="90"/>
        <v>0</v>
      </c>
      <c r="AJ135" s="28">
        <f t="shared" si="90"/>
        <v>0</v>
      </c>
      <c r="AK135" s="28">
        <f t="shared" si="90"/>
        <v>0</v>
      </c>
      <c r="AL135" s="28">
        <f t="shared" si="90"/>
        <v>0</v>
      </c>
      <c r="AM135" s="28">
        <f t="shared" si="90"/>
        <v>0</v>
      </c>
      <c r="AN135" s="28">
        <f t="shared" si="90"/>
        <v>0</v>
      </c>
      <c r="AO135" s="28">
        <f t="shared" si="90"/>
        <v>0</v>
      </c>
      <c r="AP135" s="28">
        <f t="shared" si="90"/>
        <v>0</v>
      </c>
      <c r="AQ135" s="28">
        <f t="shared" si="90"/>
        <v>0</v>
      </c>
      <c r="AR135" s="28">
        <f t="shared" si="90"/>
        <v>0</v>
      </c>
      <c r="AS135" s="28">
        <f t="shared" si="90"/>
        <v>0</v>
      </c>
      <c r="AT135" s="28">
        <f t="shared" si="86"/>
        <v>0</v>
      </c>
      <c r="AU135" s="28">
        <f t="shared" si="86"/>
        <v>0</v>
      </c>
      <c r="AV135" s="28">
        <f t="shared" si="86"/>
        <v>0</v>
      </c>
      <c r="AW135" s="28">
        <f t="shared" si="86"/>
        <v>0</v>
      </c>
      <c r="AX135" s="28">
        <f t="shared" si="86"/>
        <v>0</v>
      </c>
      <c r="AY135" s="28">
        <f t="shared" si="86"/>
        <v>0</v>
      </c>
      <c r="AZ135" s="28">
        <f t="shared" si="86"/>
        <v>0</v>
      </c>
      <c r="BA135" s="28">
        <f t="shared" si="86"/>
        <v>0</v>
      </c>
      <c r="BB135" s="28">
        <f t="shared" si="86"/>
        <v>0</v>
      </c>
      <c r="BC135" s="28">
        <f t="shared" si="86"/>
        <v>0</v>
      </c>
      <c r="BD135" s="28">
        <f t="shared" si="86"/>
        <v>0</v>
      </c>
      <c r="BE135" s="28">
        <f t="shared" si="86"/>
        <v>0</v>
      </c>
      <c r="BF135" s="28">
        <f t="shared" si="86"/>
        <v>0</v>
      </c>
      <c r="BG135" s="28">
        <f t="shared" si="86"/>
        <v>0</v>
      </c>
      <c r="BH135" s="28">
        <f t="shared" si="86"/>
        <v>0</v>
      </c>
      <c r="BI135" s="28">
        <f t="shared" si="86"/>
        <v>0</v>
      </c>
      <c r="BJ135" s="28">
        <f t="shared" si="86"/>
        <v>0</v>
      </c>
      <c r="BK135" s="28">
        <f t="shared" si="86"/>
        <v>0</v>
      </c>
      <c r="BL135" s="28">
        <f t="shared" si="86"/>
        <v>0</v>
      </c>
      <c r="BM135" s="28">
        <f t="shared" si="86"/>
        <v>0</v>
      </c>
    </row>
    <row r="136" spans="1:65" x14ac:dyDescent="0.25">
      <c r="A136" s="8">
        <f t="shared" ref="A136:E136" si="94">A75</f>
        <v>2</v>
      </c>
      <c r="B136" s="8">
        <f t="shared" si="94"/>
        <v>-1</v>
      </c>
      <c r="C136" s="8">
        <f t="shared" si="94"/>
        <v>-1</v>
      </c>
      <c r="D136" s="8">
        <f t="shared" si="94"/>
        <v>2</v>
      </c>
      <c r="E136" s="8">
        <f t="shared" si="94"/>
        <v>2</v>
      </c>
      <c r="F136" s="114"/>
      <c r="G136" s="8">
        <v>0</v>
      </c>
      <c r="H136" s="97"/>
      <c r="K136" s="28">
        <f t="shared" si="27"/>
        <v>0</v>
      </c>
      <c r="L136" s="28">
        <f t="shared" si="90"/>
        <v>0</v>
      </c>
      <c r="M136" s="28">
        <f t="shared" si="90"/>
        <v>0</v>
      </c>
      <c r="N136" s="28">
        <f t="shared" si="90"/>
        <v>0</v>
      </c>
      <c r="O136" s="28">
        <f t="shared" si="90"/>
        <v>0</v>
      </c>
      <c r="P136" s="28">
        <f t="shared" si="90"/>
        <v>0</v>
      </c>
      <c r="Q136" s="28">
        <f t="shared" si="90"/>
        <v>0</v>
      </c>
      <c r="R136" s="28">
        <f t="shared" si="90"/>
        <v>0</v>
      </c>
      <c r="S136" s="28">
        <f t="shared" si="90"/>
        <v>0</v>
      </c>
      <c r="T136" s="28">
        <f t="shared" si="90"/>
        <v>0</v>
      </c>
      <c r="U136" s="28">
        <f t="shared" si="90"/>
        <v>0</v>
      </c>
      <c r="V136" s="28">
        <f t="shared" si="90"/>
        <v>0</v>
      </c>
      <c r="W136" s="28">
        <f t="shared" si="90"/>
        <v>0</v>
      </c>
      <c r="X136" s="28">
        <f t="shared" si="90"/>
        <v>0</v>
      </c>
      <c r="Y136" s="28">
        <f t="shared" si="90"/>
        <v>0</v>
      </c>
      <c r="Z136" s="28">
        <f t="shared" si="90"/>
        <v>0</v>
      </c>
      <c r="AA136" s="28">
        <f t="shared" si="90"/>
        <v>0</v>
      </c>
      <c r="AB136" s="28">
        <f t="shared" si="90"/>
        <v>0</v>
      </c>
      <c r="AC136" s="28">
        <f t="shared" si="90"/>
        <v>0</v>
      </c>
      <c r="AD136" s="28">
        <f t="shared" si="90"/>
        <v>0</v>
      </c>
      <c r="AE136" s="28">
        <f t="shared" si="90"/>
        <v>0</v>
      </c>
      <c r="AF136" s="28">
        <f t="shared" si="90"/>
        <v>0</v>
      </c>
      <c r="AG136" s="28">
        <f t="shared" si="90"/>
        <v>0</v>
      </c>
      <c r="AH136" s="28">
        <f t="shared" si="90"/>
        <v>0</v>
      </c>
      <c r="AI136" s="28">
        <f t="shared" si="90"/>
        <v>0</v>
      </c>
      <c r="AJ136" s="28">
        <f t="shared" si="90"/>
        <v>0</v>
      </c>
      <c r="AK136" s="28">
        <f t="shared" si="90"/>
        <v>0</v>
      </c>
      <c r="AL136" s="28">
        <f t="shared" si="90"/>
        <v>0</v>
      </c>
      <c r="AM136" s="28">
        <f t="shared" si="90"/>
        <v>0</v>
      </c>
      <c r="AN136" s="28">
        <f t="shared" si="90"/>
        <v>0</v>
      </c>
      <c r="AO136" s="28">
        <f t="shared" si="90"/>
        <v>0</v>
      </c>
      <c r="AP136" s="28">
        <f t="shared" si="90"/>
        <v>0</v>
      </c>
      <c r="AQ136" s="28">
        <f t="shared" si="90"/>
        <v>0</v>
      </c>
      <c r="AR136" s="28">
        <f t="shared" si="90"/>
        <v>0</v>
      </c>
      <c r="AS136" s="28">
        <f t="shared" si="90"/>
        <v>0</v>
      </c>
      <c r="AT136" s="28">
        <f t="shared" si="86"/>
        <v>0</v>
      </c>
      <c r="AU136" s="28">
        <f t="shared" si="86"/>
        <v>0</v>
      </c>
      <c r="AV136" s="28">
        <f t="shared" si="86"/>
        <v>0</v>
      </c>
      <c r="AW136" s="28">
        <f t="shared" si="86"/>
        <v>0</v>
      </c>
      <c r="AX136" s="28">
        <f t="shared" si="86"/>
        <v>0</v>
      </c>
      <c r="AY136" s="28">
        <f t="shared" si="86"/>
        <v>0</v>
      </c>
      <c r="AZ136" s="28">
        <f t="shared" si="86"/>
        <v>0</v>
      </c>
      <c r="BA136" s="28">
        <f t="shared" si="86"/>
        <v>0</v>
      </c>
      <c r="BB136" s="28">
        <f t="shared" si="86"/>
        <v>0</v>
      </c>
      <c r="BC136" s="28">
        <f t="shared" si="86"/>
        <v>0</v>
      </c>
      <c r="BD136" s="28">
        <f t="shared" si="86"/>
        <v>0</v>
      </c>
      <c r="BE136" s="28">
        <f t="shared" si="86"/>
        <v>0</v>
      </c>
      <c r="BF136" s="28">
        <f t="shared" si="86"/>
        <v>0</v>
      </c>
      <c r="BG136" s="28">
        <f t="shared" si="86"/>
        <v>0</v>
      </c>
      <c r="BH136" s="28">
        <f t="shared" si="86"/>
        <v>0</v>
      </c>
      <c r="BI136" s="28">
        <f t="shared" si="86"/>
        <v>0</v>
      </c>
      <c r="BJ136" s="28">
        <f t="shared" si="86"/>
        <v>0</v>
      </c>
      <c r="BK136" s="28">
        <f t="shared" si="86"/>
        <v>0</v>
      </c>
      <c r="BL136" s="28">
        <f t="shared" si="86"/>
        <v>0</v>
      </c>
      <c r="BM136" s="28">
        <f t="shared" si="86"/>
        <v>0</v>
      </c>
    </row>
    <row r="137" spans="1:65" x14ac:dyDescent="0.25">
      <c r="A137" s="8">
        <f t="shared" ref="A137:E137" si="95">A76</f>
        <v>0</v>
      </c>
      <c r="B137" s="8">
        <f t="shared" si="95"/>
        <v>0</v>
      </c>
      <c r="C137" s="8">
        <f t="shared" si="95"/>
        <v>3</v>
      </c>
      <c r="D137" s="8">
        <f t="shared" si="95"/>
        <v>2</v>
      </c>
      <c r="E137" s="8">
        <f t="shared" si="95"/>
        <v>2</v>
      </c>
      <c r="F137" s="114"/>
      <c r="G137" s="8">
        <v>0</v>
      </c>
      <c r="H137" s="97"/>
      <c r="K137" s="28">
        <f t="shared" si="27"/>
        <v>0</v>
      </c>
      <c r="L137" s="28">
        <f t="shared" si="90"/>
        <v>0</v>
      </c>
      <c r="M137" s="28">
        <f t="shared" si="90"/>
        <v>0</v>
      </c>
      <c r="N137" s="28">
        <f t="shared" si="90"/>
        <v>0</v>
      </c>
      <c r="O137" s="28">
        <f t="shared" si="90"/>
        <v>0</v>
      </c>
      <c r="P137" s="28">
        <f t="shared" si="90"/>
        <v>0</v>
      </c>
      <c r="Q137" s="28">
        <f t="shared" si="90"/>
        <v>0</v>
      </c>
      <c r="R137" s="28">
        <f t="shared" si="90"/>
        <v>0</v>
      </c>
      <c r="S137" s="28">
        <f t="shared" si="90"/>
        <v>0</v>
      </c>
      <c r="T137" s="28">
        <f t="shared" si="90"/>
        <v>0</v>
      </c>
      <c r="U137" s="28">
        <f t="shared" si="90"/>
        <v>0</v>
      </c>
      <c r="V137" s="28">
        <f t="shared" si="90"/>
        <v>0</v>
      </c>
      <c r="W137" s="28">
        <f t="shared" si="90"/>
        <v>0</v>
      </c>
      <c r="X137" s="28">
        <f t="shared" si="90"/>
        <v>0</v>
      </c>
      <c r="Y137" s="28">
        <f t="shared" si="90"/>
        <v>0</v>
      </c>
      <c r="Z137" s="28">
        <f t="shared" si="90"/>
        <v>0</v>
      </c>
      <c r="AA137" s="28">
        <f t="shared" si="90"/>
        <v>0</v>
      </c>
      <c r="AB137" s="28">
        <f t="shared" si="90"/>
        <v>0</v>
      </c>
      <c r="AC137" s="28">
        <f t="shared" si="90"/>
        <v>0</v>
      </c>
      <c r="AD137" s="28">
        <f t="shared" si="90"/>
        <v>0</v>
      </c>
      <c r="AE137" s="28">
        <f t="shared" si="90"/>
        <v>0</v>
      </c>
      <c r="AF137" s="28">
        <f t="shared" si="90"/>
        <v>0</v>
      </c>
      <c r="AG137" s="28">
        <f t="shared" si="90"/>
        <v>0</v>
      </c>
      <c r="AH137" s="28">
        <f t="shared" si="90"/>
        <v>0</v>
      </c>
      <c r="AI137" s="28">
        <f t="shared" si="90"/>
        <v>0</v>
      </c>
      <c r="AJ137" s="28">
        <f t="shared" si="90"/>
        <v>0</v>
      </c>
      <c r="AK137" s="28">
        <f t="shared" si="90"/>
        <v>0</v>
      </c>
      <c r="AL137" s="28">
        <f t="shared" si="90"/>
        <v>0</v>
      </c>
      <c r="AM137" s="28">
        <f t="shared" si="90"/>
        <v>0</v>
      </c>
      <c r="AN137" s="28">
        <f t="shared" si="90"/>
        <v>0</v>
      </c>
      <c r="AO137" s="28">
        <f t="shared" si="90"/>
        <v>0</v>
      </c>
      <c r="AP137" s="28">
        <f t="shared" si="90"/>
        <v>0</v>
      </c>
      <c r="AQ137" s="28">
        <f t="shared" si="90"/>
        <v>0</v>
      </c>
      <c r="AR137" s="28">
        <f t="shared" si="90"/>
        <v>0</v>
      </c>
      <c r="AS137" s="28">
        <f t="shared" si="90"/>
        <v>0</v>
      </c>
      <c r="AT137" s="28">
        <f t="shared" si="86"/>
        <v>0</v>
      </c>
      <c r="AU137" s="28">
        <f t="shared" si="86"/>
        <v>0</v>
      </c>
      <c r="AV137" s="28">
        <f t="shared" si="86"/>
        <v>0</v>
      </c>
      <c r="AW137" s="28">
        <f t="shared" si="86"/>
        <v>0</v>
      </c>
      <c r="AX137" s="28">
        <f t="shared" si="86"/>
        <v>0</v>
      </c>
      <c r="AY137" s="28">
        <f t="shared" si="86"/>
        <v>0</v>
      </c>
      <c r="AZ137" s="28">
        <f t="shared" si="86"/>
        <v>0</v>
      </c>
      <c r="BA137" s="28">
        <f t="shared" si="86"/>
        <v>0</v>
      </c>
      <c r="BB137" s="28">
        <f t="shared" si="86"/>
        <v>0</v>
      </c>
      <c r="BC137" s="28">
        <f t="shared" si="86"/>
        <v>0</v>
      </c>
      <c r="BD137" s="28">
        <f t="shared" si="86"/>
        <v>0</v>
      </c>
      <c r="BE137" s="28">
        <f t="shared" si="86"/>
        <v>0</v>
      </c>
      <c r="BF137" s="28">
        <f t="shared" si="86"/>
        <v>0</v>
      </c>
      <c r="BG137" s="28">
        <f t="shared" si="86"/>
        <v>0</v>
      </c>
      <c r="BH137" s="28">
        <f t="shared" si="86"/>
        <v>0</v>
      </c>
      <c r="BI137" s="28">
        <f t="shared" si="86"/>
        <v>0</v>
      </c>
      <c r="BJ137" s="28">
        <f t="shared" si="86"/>
        <v>0</v>
      </c>
      <c r="BK137" s="28">
        <f t="shared" si="86"/>
        <v>0</v>
      </c>
      <c r="BL137" s="28">
        <f t="shared" si="86"/>
        <v>0</v>
      </c>
      <c r="BM137" s="28">
        <f t="shared" si="86"/>
        <v>0</v>
      </c>
    </row>
    <row r="138" spans="1:65" x14ac:dyDescent="0.25">
      <c r="A138" s="8">
        <f t="shared" ref="A138:E138" si="96">A77</f>
        <v>2</v>
      </c>
      <c r="B138" s="8">
        <f t="shared" si="96"/>
        <v>-1</v>
      </c>
      <c r="C138" s="8">
        <f t="shared" si="96"/>
        <v>0</v>
      </c>
      <c r="D138" s="8">
        <f t="shared" si="96"/>
        <v>2</v>
      </c>
      <c r="E138" s="8">
        <f t="shared" si="96"/>
        <v>2</v>
      </c>
      <c r="F138" s="114"/>
      <c r="G138" s="8">
        <v>0</v>
      </c>
      <c r="H138" s="97"/>
      <c r="K138" s="28">
        <f t="shared" si="27"/>
        <v>0</v>
      </c>
      <c r="L138" s="28">
        <f t="shared" si="90"/>
        <v>0</v>
      </c>
      <c r="M138" s="28">
        <f t="shared" si="90"/>
        <v>0</v>
      </c>
      <c r="N138" s="28">
        <f t="shared" si="90"/>
        <v>0</v>
      </c>
      <c r="O138" s="28">
        <f t="shared" si="90"/>
        <v>0</v>
      </c>
      <c r="P138" s="28">
        <f t="shared" si="90"/>
        <v>0</v>
      </c>
      <c r="Q138" s="28">
        <f t="shared" si="90"/>
        <v>0</v>
      </c>
      <c r="R138" s="28">
        <f t="shared" si="90"/>
        <v>0</v>
      </c>
      <c r="S138" s="28">
        <f t="shared" si="90"/>
        <v>0</v>
      </c>
      <c r="T138" s="28">
        <f t="shared" si="90"/>
        <v>0</v>
      </c>
      <c r="U138" s="28">
        <f t="shared" si="90"/>
        <v>0</v>
      </c>
      <c r="V138" s="28">
        <f t="shared" si="90"/>
        <v>0</v>
      </c>
      <c r="W138" s="28">
        <f t="shared" si="90"/>
        <v>0</v>
      </c>
      <c r="X138" s="28">
        <f t="shared" si="90"/>
        <v>0</v>
      </c>
      <c r="Y138" s="28">
        <f t="shared" si="90"/>
        <v>0</v>
      </c>
      <c r="Z138" s="28">
        <f t="shared" si="90"/>
        <v>0</v>
      </c>
      <c r="AA138" s="28">
        <f t="shared" si="90"/>
        <v>0</v>
      </c>
      <c r="AB138" s="28">
        <f t="shared" si="90"/>
        <v>0</v>
      </c>
      <c r="AC138" s="28">
        <f t="shared" si="90"/>
        <v>0</v>
      </c>
      <c r="AD138" s="28">
        <f t="shared" si="90"/>
        <v>0</v>
      </c>
      <c r="AE138" s="28">
        <f t="shared" si="90"/>
        <v>0</v>
      </c>
      <c r="AF138" s="28">
        <f t="shared" si="90"/>
        <v>0</v>
      </c>
      <c r="AG138" s="28">
        <f t="shared" si="90"/>
        <v>0</v>
      </c>
      <c r="AH138" s="28">
        <f t="shared" si="90"/>
        <v>0</v>
      </c>
      <c r="AI138" s="28">
        <f t="shared" si="90"/>
        <v>0</v>
      </c>
      <c r="AJ138" s="28">
        <f t="shared" si="90"/>
        <v>0</v>
      </c>
      <c r="AK138" s="28">
        <f t="shared" si="90"/>
        <v>0</v>
      </c>
      <c r="AL138" s="28">
        <f t="shared" si="90"/>
        <v>0</v>
      </c>
      <c r="AM138" s="28">
        <f t="shared" si="90"/>
        <v>0</v>
      </c>
      <c r="AN138" s="28">
        <f t="shared" si="90"/>
        <v>0</v>
      </c>
      <c r="AO138" s="28">
        <f t="shared" si="90"/>
        <v>0</v>
      </c>
      <c r="AP138" s="28">
        <f t="shared" si="90"/>
        <v>0</v>
      </c>
      <c r="AQ138" s="28">
        <f t="shared" si="90"/>
        <v>0</v>
      </c>
      <c r="AR138" s="28">
        <f t="shared" si="90"/>
        <v>0</v>
      </c>
      <c r="AS138" s="28">
        <f t="shared" si="90"/>
        <v>0</v>
      </c>
      <c r="AT138" s="28">
        <f t="shared" si="86"/>
        <v>0</v>
      </c>
      <c r="AU138" s="28">
        <f t="shared" si="86"/>
        <v>0</v>
      </c>
      <c r="AV138" s="28">
        <f t="shared" si="86"/>
        <v>0</v>
      </c>
      <c r="AW138" s="28">
        <f t="shared" si="86"/>
        <v>0</v>
      </c>
      <c r="AX138" s="28">
        <f t="shared" si="86"/>
        <v>0</v>
      </c>
      <c r="AY138" s="28">
        <f t="shared" si="86"/>
        <v>0</v>
      </c>
      <c r="AZ138" s="28">
        <f t="shared" si="86"/>
        <v>0</v>
      </c>
      <c r="BA138" s="28">
        <f t="shared" si="86"/>
        <v>0</v>
      </c>
      <c r="BB138" s="28">
        <f t="shared" si="86"/>
        <v>0</v>
      </c>
      <c r="BC138" s="28">
        <f t="shared" si="86"/>
        <v>0</v>
      </c>
      <c r="BD138" s="28">
        <f t="shared" si="86"/>
        <v>0</v>
      </c>
      <c r="BE138" s="28">
        <f t="shared" si="86"/>
        <v>0</v>
      </c>
      <c r="BF138" s="28">
        <f t="shared" si="86"/>
        <v>0</v>
      </c>
      <c r="BG138" s="28">
        <f t="shared" si="86"/>
        <v>0</v>
      </c>
      <c r="BH138" s="28">
        <f t="shared" si="86"/>
        <v>0</v>
      </c>
      <c r="BI138" s="28">
        <f t="shared" si="86"/>
        <v>0</v>
      </c>
      <c r="BJ138" s="28">
        <f t="shared" si="86"/>
        <v>0</v>
      </c>
      <c r="BK138" s="28">
        <f t="shared" si="86"/>
        <v>0</v>
      </c>
      <c r="BL138" s="28">
        <f t="shared" si="86"/>
        <v>0</v>
      </c>
      <c r="BM138" s="28">
        <f t="shared" si="86"/>
        <v>0</v>
      </c>
    </row>
  </sheetData>
  <mergeCells count="7">
    <mergeCell ref="A17:E17"/>
    <mergeCell ref="F17:G17"/>
    <mergeCell ref="F78:G78"/>
    <mergeCell ref="A1:I1"/>
    <mergeCell ref="A15:E16"/>
    <mergeCell ref="F15:I16"/>
    <mergeCell ref="A78:E7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C6B9-446A-4888-BE66-A7284AB02947}">
  <dimension ref="B2:Y51"/>
  <sheetViews>
    <sheetView workbookViewId="0">
      <selection activeCell="C11" sqref="C11"/>
    </sheetView>
  </sheetViews>
  <sheetFormatPr defaultRowHeight="15" x14ac:dyDescent="0.25"/>
  <cols>
    <col min="2" max="2" width="20.85546875" bestFit="1" customWidth="1"/>
    <col min="3" max="3" width="22" bestFit="1" customWidth="1"/>
    <col min="4" max="4" width="3.85546875" bestFit="1" customWidth="1"/>
    <col min="5" max="5" width="6.42578125" customWidth="1"/>
    <col min="6" max="6" width="3.28515625" bestFit="1" customWidth="1"/>
    <col min="7" max="7" width="12" bestFit="1" customWidth="1"/>
    <col min="8" max="8" width="20.42578125" bestFit="1" customWidth="1"/>
    <col min="9" max="9" width="23.140625" bestFit="1" customWidth="1"/>
    <col min="12" max="12" width="3.28515625" bestFit="1" customWidth="1"/>
    <col min="13" max="13" width="3" bestFit="1" customWidth="1"/>
    <col min="14" max="14" width="20.140625" bestFit="1" customWidth="1"/>
    <col min="15" max="15" width="9.140625" bestFit="1" customWidth="1"/>
    <col min="16" max="16" width="7.7109375" bestFit="1" customWidth="1"/>
    <col min="17" max="17" width="9.7109375" bestFit="1" customWidth="1"/>
    <col min="18" max="18" width="8.5703125" bestFit="1" customWidth="1"/>
    <col min="19" max="19" width="4.85546875" bestFit="1" customWidth="1"/>
    <col min="20" max="20" width="6.7109375" bestFit="1" customWidth="1"/>
    <col min="21" max="21" width="8.5703125" bestFit="1" customWidth="1"/>
    <col min="23" max="23" width="3" bestFit="1" customWidth="1"/>
    <col min="24" max="24" width="14.42578125" bestFit="1" customWidth="1"/>
    <col min="25" max="25" width="7.7109375" bestFit="1" customWidth="1"/>
  </cols>
  <sheetData>
    <row r="2" spans="2:25" x14ac:dyDescent="0.25">
      <c r="G2" s="17" t="s">
        <v>218</v>
      </c>
      <c r="H2" s="125" t="s">
        <v>219</v>
      </c>
      <c r="I2" s="17" t="s">
        <v>220</v>
      </c>
    </row>
    <row r="3" spans="2:25" x14ac:dyDescent="0.25">
      <c r="B3" s="9" t="s">
        <v>9</v>
      </c>
      <c r="C3" s="119">
        <f>PI()/180</f>
        <v>1.7453292519943295E-2</v>
      </c>
      <c r="G3">
        <v>1</v>
      </c>
      <c r="H3">
        <v>60</v>
      </c>
      <c r="I3">
        <v>3600</v>
      </c>
    </row>
    <row r="4" spans="2:25" x14ac:dyDescent="0.25">
      <c r="B4" s="9" t="s">
        <v>10</v>
      </c>
      <c r="C4" s="119">
        <f>180/PI()</f>
        <v>57.295779513082323</v>
      </c>
      <c r="G4">
        <f>1/60</f>
        <v>1.6666666666666666E-2</v>
      </c>
      <c r="H4">
        <v>1</v>
      </c>
    </row>
    <row r="5" spans="2:25" x14ac:dyDescent="0.25">
      <c r="B5" t="s">
        <v>303</v>
      </c>
      <c r="C5">
        <v>149597870.69100001</v>
      </c>
      <c r="D5" t="s">
        <v>304</v>
      </c>
      <c r="G5">
        <f>1/3600</f>
        <v>2.7777777777777778E-4</v>
      </c>
      <c r="I5">
        <v>1</v>
      </c>
      <c r="N5" t="s">
        <v>490</v>
      </c>
    </row>
    <row r="6" spans="2:25" x14ac:dyDescent="0.25">
      <c r="B6" t="s">
        <v>305</v>
      </c>
      <c r="C6" s="147">
        <f>1/C5</f>
        <v>6.6845871226705985E-9</v>
      </c>
      <c r="D6" t="s">
        <v>306</v>
      </c>
      <c r="N6" s="222" t="s">
        <v>36</v>
      </c>
      <c r="O6" s="211" t="s">
        <v>480</v>
      </c>
      <c r="P6" s="211"/>
      <c r="Q6" s="217"/>
      <c r="R6" s="221" t="s">
        <v>484</v>
      </c>
      <c r="S6" s="211"/>
      <c r="T6" s="211"/>
    </row>
    <row r="7" spans="2:25" x14ac:dyDescent="0.25">
      <c r="B7" s="29" t="s">
        <v>526</v>
      </c>
      <c r="C7" s="26">
        <v>1948439.4999998149</v>
      </c>
      <c r="D7" t="s">
        <v>91</v>
      </c>
      <c r="G7" s="17"/>
      <c r="H7" s="125"/>
      <c r="I7" s="17"/>
      <c r="N7" s="223"/>
      <c r="O7" s="26" t="s">
        <v>481</v>
      </c>
      <c r="P7" s="26" t="s">
        <v>482</v>
      </c>
      <c r="Q7" s="26" t="s">
        <v>483</v>
      </c>
      <c r="R7" s="193" t="s">
        <v>485</v>
      </c>
      <c r="S7" s="26" t="s">
        <v>486</v>
      </c>
      <c r="T7" s="26" t="s">
        <v>487</v>
      </c>
      <c r="W7" s="214" t="s">
        <v>590</v>
      </c>
      <c r="X7" s="214"/>
      <c r="Y7" s="9" t="s">
        <v>591</v>
      </c>
    </row>
    <row r="8" spans="2:25" ht="15.75" thickBot="1" x14ac:dyDescent="0.3">
      <c r="B8" t="s">
        <v>724</v>
      </c>
      <c r="C8" s="187">
        <v>0.63287037000000002</v>
      </c>
      <c r="D8" s="188" t="s">
        <v>439</v>
      </c>
      <c r="M8">
        <v>1</v>
      </c>
      <c r="N8" t="s">
        <v>488</v>
      </c>
      <c r="O8">
        <v>30</v>
      </c>
      <c r="P8">
        <v>30</v>
      </c>
      <c r="Q8">
        <v>30</v>
      </c>
      <c r="R8" s="114">
        <v>30</v>
      </c>
      <c r="S8">
        <v>30</v>
      </c>
      <c r="T8">
        <v>30</v>
      </c>
      <c r="W8">
        <v>1</v>
      </c>
      <c r="X8" t="s">
        <v>577</v>
      </c>
      <c r="Y8">
        <v>30</v>
      </c>
    </row>
    <row r="9" spans="2:25" x14ac:dyDescent="0.25">
      <c r="B9" t="s">
        <v>724</v>
      </c>
      <c r="C9" s="187">
        <v>0.89772376499999995</v>
      </c>
      <c r="D9" s="188" t="s">
        <v>440</v>
      </c>
      <c r="F9" s="218" t="s">
        <v>248</v>
      </c>
      <c r="G9" s="219"/>
      <c r="H9" s="219"/>
      <c r="I9" s="220"/>
      <c r="M9">
        <v>2</v>
      </c>
      <c r="N9" t="s">
        <v>489</v>
      </c>
      <c r="O9">
        <v>29</v>
      </c>
      <c r="P9">
        <v>29</v>
      </c>
      <c r="Q9">
        <v>30</v>
      </c>
      <c r="R9" s="114">
        <v>29</v>
      </c>
      <c r="S9">
        <v>29</v>
      </c>
      <c r="T9">
        <v>30</v>
      </c>
      <c r="W9">
        <v>2</v>
      </c>
      <c r="X9" t="s">
        <v>578</v>
      </c>
      <c r="Y9">
        <v>29</v>
      </c>
    </row>
    <row r="10" spans="2:25" x14ac:dyDescent="0.25">
      <c r="F10" s="82"/>
      <c r="G10" s="17" t="s">
        <v>218</v>
      </c>
      <c r="H10" s="125" t="s">
        <v>219</v>
      </c>
      <c r="I10" s="141" t="s">
        <v>220</v>
      </c>
      <c r="M10">
        <v>3</v>
      </c>
      <c r="N10" t="s">
        <v>491</v>
      </c>
      <c r="O10">
        <v>29</v>
      </c>
      <c r="P10">
        <v>30</v>
      </c>
      <c r="Q10">
        <v>30</v>
      </c>
      <c r="R10" s="114">
        <v>29</v>
      </c>
      <c r="S10">
        <v>30</v>
      </c>
      <c r="T10">
        <v>30</v>
      </c>
      <c r="W10">
        <v>3</v>
      </c>
      <c r="X10" t="s">
        <v>579</v>
      </c>
      <c r="Y10">
        <v>30</v>
      </c>
    </row>
    <row r="11" spans="2:25" ht="15.75" thickBot="1" x14ac:dyDescent="0.3">
      <c r="B11">
        <v>1.3571590104540123</v>
      </c>
      <c r="C11" t="e">
        <f>LOOKUP(B11,#REF!,#REF!)</f>
        <v>#REF!</v>
      </c>
      <c r="F11" s="142" t="s">
        <v>221</v>
      </c>
      <c r="G11" s="130" t="s">
        <v>223</v>
      </c>
      <c r="H11" s="130" t="s">
        <v>225</v>
      </c>
      <c r="I11" s="138" t="s">
        <v>224</v>
      </c>
      <c r="M11">
        <v>4</v>
      </c>
      <c r="N11" t="s">
        <v>492</v>
      </c>
      <c r="O11">
        <v>29</v>
      </c>
      <c r="P11">
        <v>29</v>
      </c>
      <c r="Q11">
        <v>29</v>
      </c>
      <c r="R11" s="114">
        <v>29</v>
      </c>
      <c r="S11">
        <v>29</v>
      </c>
      <c r="T11">
        <v>29</v>
      </c>
      <c r="W11">
        <v>4</v>
      </c>
      <c r="X11" t="s">
        <v>580</v>
      </c>
      <c r="Y11">
        <v>29</v>
      </c>
    </row>
    <row r="12" spans="2:25" ht="15.75" thickBot="1" x14ac:dyDescent="0.3">
      <c r="B12">
        <v>0.35715901045401222</v>
      </c>
      <c r="C12" t="e">
        <f>LOOKUP(B12,#REF!,#REF!)</f>
        <v>#REF!</v>
      </c>
      <c r="M12">
        <v>5</v>
      </c>
      <c r="N12" t="s">
        <v>493</v>
      </c>
      <c r="O12">
        <v>30</v>
      </c>
      <c r="P12">
        <v>30</v>
      </c>
      <c r="Q12">
        <v>30</v>
      </c>
      <c r="R12" s="114">
        <v>30</v>
      </c>
      <c r="S12">
        <v>30</v>
      </c>
      <c r="T12">
        <v>30</v>
      </c>
      <c r="W12">
        <v>5</v>
      </c>
      <c r="X12" t="s">
        <v>581</v>
      </c>
      <c r="Y12">
        <v>30</v>
      </c>
    </row>
    <row r="13" spans="2:25" x14ac:dyDescent="0.25">
      <c r="B13">
        <v>10.547115483114659</v>
      </c>
      <c r="F13" s="218" t="s">
        <v>249</v>
      </c>
      <c r="G13" s="219"/>
      <c r="H13" s="219"/>
      <c r="I13" s="220"/>
      <c r="M13">
        <v>6</v>
      </c>
      <c r="N13" t="s">
        <v>494</v>
      </c>
      <c r="O13">
        <v>29</v>
      </c>
      <c r="P13">
        <v>29</v>
      </c>
      <c r="Q13">
        <v>29</v>
      </c>
      <c r="R13" s="114">
        <v>30</v>
      </c>
      <c r="S13">
        <v>30</v>
      </c>
      <c r="T13">
        <v>30</v>
      </c>
      <c r="W13">
        <v>6</v>
      </c>
      <c r="X13" t="s">
        <v>582</v>
      </c>
      <c r="Y13">
        <v>29</v>
      </c>
    </row>
    <row r="14" spans="2:25" x14ac:dyDescent="0.25">
      <c r="B14">
        <v>40.077703188874665</v>
      </c>
      <c r="C14" t="e">
        <f>LOOKUP(B14,#REF!,#REF!)</f>
        <v>#REF!</v>
      </c>
      <c r="F14" s="82"/>
      <c r="G14" t="s">
        <v>242</v>
      </c>
      <c r="H14" t="s">
        <v>244</v>
      </c>
      <c r="I14" s="81" t="s">
        <v>245</v>
      </c>
      <c r="M14">
        <v>7</v>
      </c>
      <c r="N14" t="s">
        <v>495</v>
      </c>
      <c r="O14" s="8">
        <v>0</v>
      </c>
      <c r="P14" s="8">
        <v>0</v>
      </c>
      <c r="Q14" s="8">
        <v>0</v>
      </c>
      <c r="R14" s="117">
        <v>29</v>
      </c>
      <c r="S14" s="8">
        <v>29</v>
      </c>
      <c r="T14" s="8">
        <v>29</v>
      </c>
      <c r="W14" s="55">
        <v>7</v>
      </c>
      <c r="X14" t="s">
        <v>583</v>
      </c>
      <c r="Y14">
        <v>30</v>
      </c>
    </row>
    <row r="15" spans="2:25" ht="15.75" thickBot="1" x14ac:dyDescent="0.3">
      <c r="F15" s="142" t="s">
        <v>221</v>
      </c>
      <c r="G15" s="130" t="s">
        <v>243</v>
      </c>
      <c r="H15" s="130" t="s">
        <v>246</v>
      </c>
      <c r="I15" s="138" t="s">
        <v>247</v>
      </c>
      <c r="M15">
        <v>8</v>
      </c>
      <c r="N15" t="s">
        <v>496</v>
      </c>
      <c r="O15">
        <v>30</v>
      </c>
      <c r="P15">
        <v>30</v>
      </c>
      <c r="Q15">
        <v>30</v>
      </c>
      <c r="R15" s="114">
        <v>30</v>
      </c>
      <c r="S15">
        <v>30</v>
      </c>
      <c r="T15">
        <v>30</v>
      </c>
      <c r="W15">
        <v>8</v>
      </c>
      <c r="X15" t="s">
        <v>584</v>
      </c>
      <c r="Y15">
        <v>29</v>
      </c>
    </row>
    <row r="16" spans="2:25" x14ac:dyDescent="0.25">
      <c r="M16">
        <v>9</v>
      </c>
      <c r="N16" t="s">
        <v>497</v>
      </c>
      <c r="O16">
        <v>29</v>
      </c>
      <c r="P16">
        <v>29</v>
      </c>
      <c r="Q16">
        <v>29</v>
      </c>
      <c r="R16" s="114">
        <v>29</v>
      </c>
      <c r="S16">
        <v>29</v>
      </c>
      <c r="T16">
        <v>29</v>
      </c>
      <c r="W16">
        <v>9</v>
      </c>
      <c r="X16" t="s">
        <v>585</v>
      </c>
      <c r="Y16">
        <v>30</v>
      </c>
    </row>
    <row r="17" spans="2:25" x14ac:dyDescent="0.25">
      <c r="M17">
        <v>10</v>
      </c>
      <c r="N17" t="s">
        <v>498</v>
      </c>
      <c r="O17">
        <v>30</v>
      </c>
      <c r="P17">
        <v>30</v>
      </c>
      <c r="Q17">
        <v>30</v>
      </c>
      <c r="R17" s="114">
        <v>30</v>
      </c>
      <c r="S17">
        <v>30</v>
      </c>
      <c r="T17">
        <v>30</v>
      </c>
      <c r="W17">
        <v>10</v>
      </c>
      <c r="X17" t="s">
        <v>586</v>
      </c>
      <c r="Y17">
        <v>29</v>
      </c>
    </row>
    <row r="18" spans="2:25" x14ac:dyDescent="0.25">
      <c r="M18">
        <v>11</v>
      </c>
      <c r="N18" t="s">
        <v>499</v>
      </c>
      <c r="O18">
        <v>29</v>
      </c>
      <c r="P18">
        <v>29</v>
      </c>
      <c r="Q18">
        <v>29</v>
      </c>
      <c r="R18" s="114">
        <v>29</v>
      </c>
      <c r="S18">
        <v>29</v>
      </c>
      <c r="T18">
        <v>29</v>
      </c>
      <c r="W18">
        <v>11</v>
      </c>
      <c r="X18" t="s">
        <v>587</v>
      </c>
      <c r="Y18">
        <v>30</v>
      </c>
    </row>
    <row r="19" spans="2:25" x14ac:dyDescent="0.25">
      <c r="M19">
        <v>12</v>
      </c>
      <c r="N19" t="s">
        <v>500</v>
      </c>
      <c r="O19">
        <v>30</v>
      </c>
      <c r="P19">
        <v>30</v>
      </c>
      <c r="Q19">
        <v>30</v>
      </c>
      <c r="R19" s="114">
        <v>30</v>
      </c>
      <c r="S19">
        <v>30</v>
      </c>
      <c r="T19">
        <v>30</v>
      </c>
      <c r="W19">
        <v>12</v>
      </c>
      <c r="X19" t="s">
        <v>588</v>
      </c>
      <c r="Y19" t="s">
        <v>589</v>
      </c>
    </row>
    <row r="20" spans="2:25" x14ac:dyDescent="0.25">
      <c r="M20">
        <v>13</v>
      </c>
      <c r="N20" s="26" t="s">
        <v>501</v>
      </c>
      <c r="O20" s="26">
        <v>29</v>
      </c>
      <c r="P20" s="26">
        <v>29</v>
      </c>
      <c r="Q20" s="26">
        <v>29</v>
      </c>
      <c r="R20" s="193">
        <v>29</v>
      </c>
      <c r="S20" s="26">
        <v>29</v>
      </c>
      <c r="T20" s="26">
        <v>29</v>
      </c>
    </row>
    <row r="21" spans="2:25" x14ac:dyDescent="0.25">
      <c r="N21" s="192" t="s">
        <v>502</v>
      </c>
      <c r="O21" s="26">
        <f>SUM(O8:O20)</f>
        <v>353</v>
      </c>
      <c r="P21" s="26">
        <f t="shared" ref="P21:T21" si="0">SUM(P8:P20)</f>
        <v>354</v>
      </c>
      <c r="Q21" s="26">
        <f t="shared" si="0"/>
        <v>355</v>
      </c>
      <c r="R21" s="193">
        <f t="shared" si="0"/>
        <v>383</v>
      </c>
      <c r="S21" s="26">
        <f t="shared" si="0"/>
        <v>384</v>
      </c>
      <c r="T21" s="26">
        <f t="shared" si="0"/>
        <v>385</v>
      </c>
    </row>
    <row r="23" spans="2:25" ht="15.75" thickBot="1" x14ac:dyDescent="0.3">
      <c r="O23">
        <v>0</v>
      </c>
      <c r="P23">
        <v>0</v>
      </c>
      <c r="Q23">
        <v>0</v>
      </c>
      <c r="R23" t="s">
        <v>488</v>
      </c>
    </row>
    <row r="24" spans="2:25" x14ac:dyDescent="0.25">
      <c r="B24" s="132" t="s">
        <v>235</v>
      </c>
      <c r="N24">
        <v>1</v>
      </c>
      <c r="O24">
        <f>SUM(O$8:O8)</f>
        <v>30</v>
      </c>
      <c r="P24">
        <f>SUM(P$8:P8)</f>
        <v>30</v>
      </c>
      <c r="Q24">
        <f>SUM(Q$8:Q8)</f>
        <v>30</v>
      </c>
      <c r="R24" t="s">
        <v>489</v>
      </c>
    </row>
    <row r="25" spans="2:25" x14ac:dyDescent="0.25">
      <c r="B25" s="134" t="s">
        <v>231</v>
      </c>
      <c r="N25">
        <v>2</v>
      </c>
      <c r="O25">
        <f>SUM(O$8:O9)</f>
        <v>59</v>
      </c>
      <c r="P25">
        <f>SUM(P$8:P9)</f>
        <v>59</v>
      </c>
      <c r="Q25">
        <f>SUM(Q$8:Q9)</f>
        <v>60</v>
      </c>
      <c r="R25" t="s">
        <v>491</v>
      </c>
    </row>
    <row r="26" spans="2:25" x14ac:dyDescent="0.25">
      <c r="B26" s="134">
        <v>22.3</v>
      </c>
      <c r="N26">
        <v>3</v>
      </c>
      <c r="O26">
        <f>SUM(O$8:O10)</f>
        <v>88</v>
      </c>
      <c r="P26">
        <f>SUM(P$8:P10)</f>
        <v>89</v>
      </c>
      <c r="Q26">
        <f>SUM(Q$8:Q10)</f>
        <v>90</v>
      </c>
      <c r="R26" t="s">
        <v>492</v>
      </c>
    </row>
    <row r="27" spans="2:25" x14ac:dyDescent="0.25">
      <c r="B27" s="134">
        <v>22.2</v>
      </c>
      <c r="N27">
        <v>4</v>
      </c>
      <c r="O27">
        <f>SUM(O$8:O11)</f>
        <v>117</v>
      </c>
      <c r="P27">
        <f>SUM(P$8:P11)</f>
        <v>118</v>
      </c>
      <c r="Q27">
        <f>SUM(Q$8:Q11)</f>
        <v>119</v>
      </c>
      <c r="R27" t="s">
        <v>493</v>
      </c>
    </row>
    <row r="28" spans="2:25" x14ac:dyDescent="0.25">
      <c r="B28" s="134">
        <v>22.2</v>
      </c>
      <c r="N28">
        <v>5</v>
      </c>
      <c r="O28">
        <f>SUM(O$8:O12)</f>
        <v>147</v>
      </c>
      <c r="P28">
        <f>SUM(P$8:P12)</f>
        <v>148</v>
      </c>
      <c r="Q28">
        <f>SUM(Q$8:Q12)</f>
        <v>149</v>
      </c>
      <c r="R28" t="s">
        <v>494</v>
      </c>
    </row>
    <row r="29" spans="2:25" x14ac:dyDescent="0.25">
      <c r="B29" s="134">
        <v>22.2</v>
      </c>
      <c r="N29">
        <v>6</v>
      </c>
      <c r="O29">
        <f>SUM(O$8:O13)</f>
        <v>176</v>
      </c>
      <c r="P29">
        <f>SUM(P$8:P13)</f>
        <v>177</v>
      </c>
      <c r="Q29">
        <f>SUM(Q$8:Q13)</f>
        <v>178</v>
      </c>
      <c r="R29" t="s">
        <v>496</v>
      </c>
    </row>
    <row r="30" spans="2:25" x14ac:dyDescent="0.25">
      <c r="B30" s="135" t="s">
        <v>201</v>
      </c>
      <c r="N30">
        <v>7</v>
      </c>
      <c r="O30">
        <f>SUM(O$8:O15)</f>
        <v>206</v>
      </c>
      <c r="P30">
        <f>SUM(P$8:P15)</f>
        <v>207</v>
      </c>
      <c r="Q30">
        <f>SUM(Q$8:Q15)</f>
        <v>208</v>
      </c>
      <c r="R30" t="s">
        <v>497</v>
      </c>
    </row>
    <row r="31" spans="2:25" x14ac:dyDescent="0.25">
      <c r="B31" s="135" t="s">
        <v>201</v>
      </c>
      <c r="N31">
        <v>8</v>
      </c>
      <c r="O31">
        <f>SUM(O$8:O16)</f>
        <v>235</v>
      </c>
      <c r="P31">
        <f>SUM(P$8:P16)</f>
        <v>236</v>
      </c>
      <c r="Q31">
        <f>SUM(Q$8:Q16)</f>
        <v>237</v>
      </c>
      <c r="R31" t="s">
        <v>498</v>
      </c>
    </row>
    <row r="32" spans="2:25" x14ac:dyDescent="0.25">
      <c r="B32" s="135" t="s">
        <v>201</v>
      </c>
      <c r="N32">
        <v>9</v>
      </c>
      <c r="O32">
        <f>SUM(O$8:O17)</f>
        <v>265</v>
      </c>
      <c r="P32">
        <f>SUM(P$8:P17)</f>
        <v>266</v>
      </c>
      <c r="Q32">
        <f>SUM(Q$8:Q17)</f>
        <v>267</v>
      </c>
      <c r="R32" t="s">
        <v>499</v>
      </c>
    </row>
    <row r="33" spans="2:21" ht="15.75" thickBot="1" x14ac:dyDescent="0.3">
      <c r="B33" s="136" t="s">
        <v>201</v>
      </c>
      <c r="N33">
        <v>10</v>
      </c>
      <c r="O33">
        <f>SUM(O$8:O18)</f>
        <v>294</v>
      </c>
      <c r="P33">
        <f>SUM(P$8:P18)</f>
        <v>295</v>
      </c>
      <c r="Q33">
        <f>SUM(Q$8:Q18)</f>
        <v>296</v>
      </c>
      <c r="R33" t="s">
        <v>500</v>
      </c>
    </row>
    <row r="34" spans="2:21" x14ac:dyDescent="0.25">
      <c r="N34">
        <v>11</v>
      </c>
      <c r="O34">
        <f>SUM(O$8:O19)</f>
        <v>324</v>
      </c>
      <c r="P34">
        <f>SUM(P$8:P19)</f>
        <v>325</v>
      </c>
      <c r="Q34">
        <f>SUM(Q$8:Q19)</f>
        <v>326</v>
      </c>
      <c r="R34" s="26" t="s">
        <v>501</v>
      </c>
    </row>
    <row r="35" spans="2:21" x14ac:dyDescent="0.25">
      <c r="N35">
        <v>12</v>
      </c>
      <c r="O35">
        <f>SUM(O$8:O20)</f>
        <v>353</v>
      </c>
      <c r="P35">
        <f>SUM(P$8:P20)</f>
        <v>354</v>
      </c>
      <c r="Q35">
        <f>SUM(Q$8:Q20)</f>
        <v>355</v>
      </c>
      <c r="R35" t="s">
        <v>516</v>
      </c>
    </row>
    <row r="38" spans="2:21" x14ac:dyDescent="0.25">
      <c r="R38">
        <v>0</v>
      </c>
      <c r="S38">
        <v>0</v>
      </c>
      <c r="T38">
        <v>0</v>
      </c>
      <c r="U38" t="str">
        <f t="shared" ref="U38:U50" si="1">N8</f>
        <v>Tishri</v>
      </c>
    </row>
    <row r="39" spans="2:21" x14ac:dyDescent="0.25">
      <c r="R39">
        <f>SUM(R$8:R8)</f>
        <v>30</v>
      </c>
      <c r="S39">
        <f>SUM(S$8:S8)</f>
        <v>30</v>
      </c>
      <c r="T39">
        <f>SUM(T$8:T8)</f>
        <v>30</v>
      </c>
      <c r="U39" t="str">
        <f t="shared" si="1"/>
        <v>Heshvan</v>
      </c>
    </row>
    <row r="40" spans="2:21" x14ac:dyDescent="0.25">
      <c r="R40">
        <f>SUM(R$8:R9)</f>
        <v>59</v>
      </c>
      <c r="S40">
        <f>SUM(S$8:S9)</f>
        <v>59</v>
      </c>
      <c r="T40">
        <f>SUM(T$8:T9)</f>
        <v>60</v>
      </c>
      <c r="U40" t="str">
        <f t="shared" si="1"/>
        <v>Kislev</v>
      </c>
    </row>
    <row r="41" spans="2:21" x14ac:dyDescent="0.25">
      <c r="R41">
        <f>SUM(R$8:R10)</f>
        <v>88</v>
      </c>
      <c r="S41">
        <f>SUM(S$8:S10)</f>
        <v>89</v>
      </c>
      <c r="T41">
        <f>SUM(T$8:T10)</f>
        <v>90</v>
      </c>
      <c r="U41" t="str">
        <f t="shared" si="1"/>
        <v>Tevet</v>
      </c>
    </row>
    <row r="42" spans="2:21" x14ac:dyDescent="0.25">
      <c r="R42">
        <f>SUM(R$8:R11)</f>
        <v>117</v>
      </c>
      <c r="S42">
        <f>SUM(S$8:S11)</f>
        <v>118</v>
      </c>
      <c r="T42">
        <f>SUM(T$8:T11)</f>
        <v>119</v>
      </c>
      <c r="U42" t="str">
        <f t="shared" si="1"/>
        <v>Shevat</v>
      </c>
    </row>
    <row r="43" spans="2:21" x14ac:dyDescent="0.25">
      <c r="R43">
        <f>SUM(R$8:R12)</f>
        <v>147</v>
      </c>
      <c r="S43">
        <f>SUM(S$8:S12)</f>
        <v>148</v>
      </c>
      <c r="T43">
        <f>SUM(T$8:T12)</f>
        <v>149</v>
      </c>
      <c r="U43" t="str">
        <f t="shared" si="1"/>
        <v>Adar</v>
      </c>
    </row>
    <row r="44" spans="2:21" x14ac:dyDescent="0.25">
      <c r="R44">
        <f>SUM(R$8:R13)</f>
        <v>177</v>
      </c>
      <c r="S44">
        <f>SUM(S$8:S13)</f>
        <v>178</v>
      </c>
      <c r="T44">
        <f>SUM(T$8:T13)</f>
        <v>179</v>
      </c>
      <c r="U44" t="str">
        <f t="shared" si="1"/>
        <v>Veadar</v>
      </c>
    </row>
    <row r="45" spans="2:21" x14ac:dyDescent="0.25">
      <c r="R45">
        <f>SUM(R$8:R14)</f>
        <v>206</v>
      </c>
      <c r="S45">
        <f>SUM(S$8:S14)</f>
        <v>207</v>
      </c>
      <c r="T45">
        <f>SUM(T$8:T14)</f>
        <v>208</v>
      </c>
      <c r="U45" t="str">
        <f t="shared" si="1"/>
        <v>Nisan</v>
      </c>
    </row>
    <row r="46" spans="2:21" x14ac:dyDescent="0.25">
      <c r="R46">
        <f>SUM(R$8:R15)</f>
        <v>236</v>
      </c>
      <c r="S46">
        <f>SUM(S$8:S15)</f>
        <v>237</v>
      </c>
      <c r="T46">
        <f>SUM(T$8:T15)</f>
        <v>238</v>
      </c>
      <c r="U46" t="str">
        <f t="shared" si="1"/>
        <v>Iyar</v>
      </c>
    </row>
    <row r="47" spans="2:21" x14ac:dyDescent="0.25">
      <c r="R47">
        <f>SUM(R$8:R16)</f>
        <v>265</v>
      </c>
      <c r="S47">
        <f>SUM(S$8:S16)</f>
        <v>266</v>
      </c>
      <c r="T47">
        <f>SUM(T$8:T16)</f>
        <v>267</v>
      </c>
      <c r="U47" t="str">
        <f t="shared" si="1"/>
        <v>Sivan</v>
      </c>
    </row>
    <row r="48" spans="2:21" x14ac:dyDescent="0.25">
      <c r="R48">
        <f>SUM(R$8:R17)</f>
        <v>295</v>
      </c>
      <c r="S48">
        <f>SUM(S$8:S17)</f>
        <v>296</v>
      </c>
      <c r="T48">
        <f>SUM(T$8:T17)</f>
        <v>297</v>
      </c>
      <c r="U48" t="str">
        <f t="shared" si="1"/>
        <v>Tammuz</v>
      </c>
    </row>
    <row r="49" spans="18:21" x14ac:dyDescent="0.25">
      <c r="R49">
        <f>SUM(R$8:R18)</f>
        <v>324</v>
      </c>
      <c r="S49">
        <f>SUM(S$8:S18)</f>
        <v>325</v>
      </c>
      <c r="T49">
        <f>SUM(T$8:T18)</f>
        <v>326</v>
      </c>
      <c r="U49" t="str">
        <f t="shared" si="1"/>
        <v>Av</v>
      </c>
    </row>
    <row r="50" spans="18:21" x14ac:dyDescent="0.25">
      <c r="R50">
        <f>SUM(R$8:R19)</f>
        <v>354</v>
      </c>
      <c r="S50">
        <f>SUM(S$8:S19)</f>
        <v>355</v>
      </c>
      <c r="T50">
        <f>SUM(T$8:T19)</f>
        <v>356</v>
      </c>
      <c r="U50" t="str">
        <f t="shared" si="1"/>
        <v>Elul</v>
      </c>
    </row>
    <row r="51" spans="18:21" x14ac:dyDescent="0.25">
      <c r="R51">
        <f>SUM(R$8:R20)</f>
        <v>383</v>
      </c>
      <c r="S51">
        <f>SUM(S$8:S20)</f>
        <v>384</v>
      </c>
      <c r="T51">
        <f>SUM(T$8:T20)</f>
        <v>385</v>
      </c>
      <c r="U51" t="s">
        <v>516</v>
      </c>
    </row>
  </sheetData>
  <mergeCells count="6">
    <mergeCell ref="N6:N7"/>
    <mergeCell ref="O6:Q6"/>
    <mergeCell ref="R6:T6"/>
    <mergeCell ref="W7:X7"/>
    <mergeCell ref="F13:I13"/>
    <mergeCell ref="F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BF46-E012-4D75-9A02-D2BA98D66166}">
  <dimension ref="A1:BG116"/>
  <sheetViews>
    <sheetView topLeftCell="A24" workbookViewId="0">
      <selection activeCell="E50" sqref="E50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51.42578125" bestFit="1" customWidth="1"/>
    <col min="4" max="4" width="9.85546875" style="8" bestFit="1" customWidth="1"/>
    <col min="5" max="5" width="21.7109375" bestFit="1" customWidth="1"/>
    <col min="6" max="6" width="18.28515625" bestFit="1" customWidth="1"/>
    <col min="7" max="7" width="22.140625" bestFit="1" customWidth="1"/>
    <col min="8" max="8" width="21.7109375" bestFit="1" customWidth="1"/>
    <col min="9" max="9" width="22.7109375" bestFit="1" customWidth="1"/>
    <col min="10" max="10" width="21.7109375" bestFit="1" customWidth="1"/>
    <col min="11" max="11" width="23.5703125" bestFit="1" customWidth="1"/>
    <col min="12" max="13" width="22.7109375" bestFit="1" customWidth="1"/>
    <col min="14" max="14" width="17.85546875" bestFit="1" customWidth="1"/>
    <col min="15" max="15" width="19.85546875" bestFit="1" customWidth="1"/>
    <col min="16" max="16" width="18.85546875" bestFit="1" customWidth="1"/>
    <col min="17" max="19" width="19.5703125" bestFit="1" customWidth="1"/>
    <col min="20" max="22" width="20.5703125" bestFit="1" customWidth="1"/>
    <col min="23" max="23" width="21.7109375" bestFit="1" customWidth="1"/>
    <col min="24" max="25" width="22.7109375" bestFit="1" customWidth="1"/>
    <col min="26" max="26" width="21.7109375" bestFit="1" customWidth="1"/>
    <col min="27" max="27" width="22.140625" bestFit="1" customWidth="1"/>
    <col min="28" max="28" width="23.5703125" bestFit="1" customWidth="1"/>
    <col min="29" max="29" width="22.7109375" bestFit="1" customWidth="1"/>
    <col min="30" max="31" width="21.7109375" bestFit="1" customWidth="1"/>
    <col min="32" max="33" width="22.7109375" bestFit="1" customWidth="1"/>
    <col min="34" max="34" width="21.7109375" bestFit="1" customWidth="1"/>
    <col min="35" max="35" width="23.5703125" bestFit="1" customWidth="1"/>
    <col min="36" max="36" width="22.140625" bestFit="1" customWidth="1"/>
    <col min="37" max="37" width="19.85546875" bestFit="1" customWidth="1"/>
    <col min="38" max="38" width="22.7109375" bestFit="1" customWidth="1"/>
    <col min="39" max="39" width="17.85546875" bestFit="1" customWidth="1"/>
    <col min="40" max="40" width="22.7109375" bestFit="1" customWidth="1"/>
    <col min="41" max="41" width="17.85546875" bestFit="1" customWidth="1"/>
    <col min="42" max="42" width="22.7109375" bestFit="1" customWidth="1"/>
    <col min="43" max="43" width="23.5703125" bestFit="1" customWidth="1"/>
    <col min="44" max="44" width="22.7109375" bestFit="1" customWidth="1"/>
    <col min="45" max="45" width="21.7109375" bestFit="1" customWidth="1"/>
    <col min="46" max="46" width="22.140625" bestFit="1" customWidth="1"/>
    <col min="47" max="47" width="22.7109375" bestFit="1" customWidth="1"/>
    <col min="48" max="48" width="23.42578125" bestFit="1" customWidth="1"/>
    <col min="49" max="49" width="22.7109375" bestFit="1" customWidth="1"/>
    <col min="50" max="50" width="23.5703125" bestFit="1" customWidth="1"/>
    <col min="51" max="51" width="22.7109375" bestFit="1" customWidth="1"/>
    <col min="52" max="52" width="21.7109375" bestFit="1" customWidth="1"/>
    <col min="53" max="53" width="22.140625" bestFit="1" customWidth="1"/>
    <col min="54" max="54" width="22.7109375" bestFit="1" customWidth="1"/>
    <col min="55" max="55" width="23.42578125" bestFit="1" customWidth="1"/>
    <col min="56" max="56" width="22.7109375" bestFit="1" customWidth="1"/>
    <col min="57" max="57" width="23.5703125" bestFit="1" customWidth="1"/>
    <col min="58" max="58" width="22.7109375" bestFit="1" customWidth="1"/>
    <col min="59" max="59" width="21.7109375" bestFit="1" customWidth="1"/>
  </cols>
  <sheetData>
    <row r="1" spans="1:59" ht="15.75" x14ac:dyDescent="0.25">
      <c r="A1" s="210" t="s">
        <v>123</v>
      </c>
      <c r="B1" s="210"/>
      <c r="C1" s="210"/>
      <c r="D1" s="210"/>
      <c r="AM1" s="29"/>
    </row>
    <row r="2" spans="1:59" x14ac:dyDescent="0.25">
      <c r="A2" s="9" t="s">
        <v>80</v>
      </c>
      <c r="B2" s="9" t="s">
        <v>11</v>
      </c>
      <c r="C2" s="9" t="s">
        <v>77</v>
      </c>
      <c r="D2" s="17" t="s">
        <v>78</v>
      </c>
      <c r="E2" s="17" t="str">
        <f>Examples!E2</f>
        <v>27.a</v>
      </c>
      <c r="F2" s="17" t="str">
        <f>Examples!F2</f>
        <v>7.a</v>
      </c>
      <c r="G2" s="17" t="str">
        <f>Examples!G2</f>
        <v>7.b</v>
      </c>
      <c r="H2" s="17" t="str">
        <f>Examples!H2</f>
        <v>7.c.1/8</v>
      </c>
      <c r="I2" s="17" t="str">
        <f>Examples!I2</f>
        <v>7.c.2</v>
      </c>
      <c r="J2" s="17" t="str">
        <f>Examples!J2</f>
        <v>7.c.3</v>
      </c>
      <c r="K2" s="17" t="str">
        <f>Examples!K2</f>
        <v>7.c.4</v>
      </c>
      <c r="L2" s="17" t="str">
        <f>Examples!L2</f>
        <v>7.c.5</v>
      </c>
      <c r="M2" s="17" t="str">
        <f>Examples!M2</f>
        <v>7.c.6</v>
      </c>
      <c r="N2" s="17" t="str">
        <f>Examples!N2</f>
        <v>7.c.7</v>
      </c>
      <c r="O2" s="17" t="str">
        <f>Examples!O2</f>
        <v>7.c.8</v>
      </c>
      <c r="P2" s="17" t="str">
        <f>Examples!P2</f>
        <v>7.c.9</v>
      </c>
      <c r="Q2" s="17" t="str">
        <f>Examples!Q2</f>
        <v>7.c.10</v>
      </c>
      <c r="R2" s="17" t="str">
        <f>Examples!R2</f>
        <v>7.c.11</v>
      </c>
      <c r="S2" s="17" t="str">
        <f>Examples!S2</f>
        <v>7.c.12</v>
      </c>
      <c r="T2" s="17" t="str">
        <f>Examples!T2</f>
        <v>7.c.13</v>
      </c>
      <c r="U2" s="17" t="str">
        <f>Examples!U2</f>
        <v>7.c.14</v>
      </c>
      <c r="V2" s="17" t="str">
        <f>Examples!V2</f>
        <v>7.c.15</v>
      </c>
      <c r="W2" s="17" t="str">
        <f>Examples!W2</f>
        <v>7.c.16</v>
      </c>
      <c r="X2" s="17" t="str">
        <f>Examples!X2</f>
        <v>22.a</v>
      </c>
      <c r="Y2" s="17" t="str">
        <f>Examples!Y2</f>
        <v>47.a/48.a</v>
      </c>
      <c r="Z2" s="17" t="str">
        <f>Examples!Z2</f>
        <v>49.a</v>
      </c>
      <c r="AA2" s="17" t="str">
        <f>Examples!AA2</f>
        <v>49.b</v>
      </c>
      <c r="AB2" s="17" t="str">
        <f>Examples!AB2</f>
        <v>1/1/2000/8</v>
      </c>
      <c r="AC2" s="17" t="str">
        <f>Examples!AC2</f>
        <v>7.e/8</v>
      </c>
      <c r="AD2" s="17" t="str">
        <f>Examples!AD2</f>
        <v>7.f</v>
      </c>
      <c r="AE2" s="17" t="str">
        <f>Examples!AE2</f>
        <v>7.g</v>
      </c>
      <c r="AF2" s="17" t="str">
        <f>Examples!AF2</f>
        <v>10.a</v>
      </c>
      <c r="AG2" s="17" t="str">
        <f>Examples!AG2</f>
        <v>32.a</v>
      </c>
      <c r="AH2" s="17" t="str">
        <f>Examples!AH2</f>
        <v>25.a</v>
      </c>
      <c r="AI2" s="17" t="str">
        <f>Examples!AI2</f>
        <v>8.a</v>
      </c>
      <c r="AJ2" s="17" t="str">
        <f>Examples!AJ2</f>
        <v>8.b</v>
      </c>
      <c r="AK2" s="17" t="str">
        <f>Examples!AK2</f>
        <v>8.c</v>
      </c>
      <c r="AL2" s="17" t="str">
        <f>Examples!AL2</f>
        <v>8.d</v>
      </c>
      <c r="AM2" s="17" t="str">
        <f>Examples!AM2</f>
        <v>9.a</v>
      </c>
      <c r="AN2" s="17" t="str">
        <f>Examples!AN2</f>
        <v>Muslim date 1-1-1</v>
      </c>
      <c r="AO2" s="17" t="str">
        <f>Examples!AO2</f>
        <v>9.b</v>
      </c>
      <c r="AP2" s="17" t="str">
        <f>Examples!AP2</f>
        <v>Gregorian Epoch</v>
      </c>
      <c r="AQ2" s="17" t="str">
        <f>Examples!AQ2</f>
        <v>27.b.1</v>
      </c>
      <c r="AR2" s="17" t="str">
        <f>Examples!AR2</f>
        <v>new+8</v>
      </c>
      <c r="AS2" s="17" t="str">
        <f>Examples!AS2</f>
        <v>new+9</v>
      </c>
      <c r="AT2" s="17" t="str">
        <f>Examples!AT2</f>
        <v>new+10</v>
      </c>
      <c r="AU2" s="17" t="str">
        <f>Examples!AU2</f>
        <v>new+11</v>
      </c>
      <c r="AV2" s="17" t="str">
        <f>Examples!AV2</f>
        <v>new+12</v>
      </c>
      <c r="AW2" s="17" t="str">
        <f>Examples!AW2</f>
        <v>new+13</v>
      </c>
      <c r="AX2" s="17" t="str">
        <f>Examples!AX2</f>
        <v>new+14 full</v>
      </c>
      <c r="AY2" s="17" t="str">
        <f>Examples!AY2</f>
        <v>new+15</v>
      </c>
      <c r="AZ2" s="17" t="str">
        <f>Examples!AZ2</f>
        <v>new+16</v>
      </c>
      <c r="BA2" s="17" t="str">
        <f>Examples!BA2</f>
        <v>new+17</v>
      </c>
      <c r="BB2" s="17" t="str">
        <f>Examples!BB2</f>
        <v>new+18</v>
      </c>
      <c r="BC2" s="17" t="str">
        <f>Examples!BC2</f>
        <v>new+19</v>
      </c>
      <c r="BD2" s="17" t="str">
        <f>Examples!BD2</f>
        <v>new+20</v>
      </c>
      <c r="BE2" s="17" t="str">
        <f>Examples!BE2</f>
        <v>new+21</v>
      </c>
      <c r="BF2" s="17" t="str">
        <f>Examples!BF2</f>
        <v>new+22 3rd</v>
      </c>
      <c r="BG2" s="17" t="str">
        <f>Examples!BG2</f>
        <v>z</v>
      </c>
    </row>
    <row r="3" spans="1:59" s="86" customFormat="1" x14ac:dyDescent="0.25">
      <c r="C3" s="87" t="s">
        <v>84</v>
      </c>
      <c r="D3" s="88" t="s">
        <v>39</v>
      </c>
      <c r="E3" s="89">
        <f>Examples!E3</f>
        <v>22647</v>
      </c>
      <c r="F3" s="89">
        <f>Examples!F3</f>
        <v>21097.81</v>
      </c>
      <c r="G3" s="89" t="str">
        <f>Examples!G3</f>
        <v>0333-01-27 12:00:00</v>
      </c>
      <c r="H3" s="89">
        <f>Examples!H3</f>
        <v>36526.5</v>
      </c>
      <c r="I3" s="89">
        <f>Examples!I3</f>
        <v>36161</v>
      </c>
      <c r="J3" s="89">
        <f>Examples!J3</f>
        <v>31804</v>
      </c>
      <c r="K3" s="89">
        <f>Examples!K3</f>
        <v>31947.5</v>
      </c>
      <c r="L3" s="89">
        <f>Examples!L3</f>
        <v>32169</v>
      </c>
      <c r="M3" s="89">
        <f>Examples!M3</f>
        <v>32313.5</v>
      </c>
      <c r="N3" s="89">
        <f>Examples!N3</f>
        <v>1.000011574074074</v>
      </c>
      <c r="O3" s="89" t="str">
        <f>Examples!O3</f>
        <v>1600-01-01</v>
      </c>
      <c r="P3" s="89" t="str">
        <f>Examples!P3</f>
        <v>1600-12-31</v>
      </c>
      <c r="Q3" s="89" t="str">
        <f>Examples!Q3</f>
        <v>0837-04-10 07:12</v>
      </c>
      <c r="R3" s="89" t="str">
        <f>Examples!R3</f>
        <v>-0123-12-31</v>
      </c>
      <c r="S3" s="89" t="str">
        <f>Examples!S3</f>
        <v>-0122-01-01</v>
      </c>
      <c r="T3" s="89" t="str">
        <f>Examples!T3</f>
        <v>-1000-07-12 12:00</v>
      </c>
      <c r="U3" s="89" t="str">
        <f>Examples!U3</f>
        <v>-1000-02-29</v>
      </c>
      <c r="V3" s="89" t="str">
        <f>Examples!V3</f>
        <v>-1001-08-17 21:36</v>
      </c>
      <c r="W3" s="89" t="str">
        <f>Examples!W3</f>
        <v>-4712-01-01 12:00</v>
      </c>
      <c r="X3" s="89">
        <f>Examples!X3</f>
        <v>31877</v>
      </c>
      <c r="Y3" s="89">
        <f>Examples!Y3</f>
        <v>33706</v>
      </c>
      <c r="Z3" s="89">
        <f>Examples!Z3</f>
        <v>28171</v>
      </c>
      <c r="AA3" s="89">
        <f>Examples!AA3</f>
        <v>52597</v>
      </c>
      <c r="AB3" s="89">
        <f>Examples!AB3</f>
        <v>36526</v>
      </c>
      <c r="AC3" s="89">
        <f>Examples!AC3</f>
        <v>19905</v>
      </c>
      <c r="AD3" s="89">
        <f>Examples!AD3</f>
        <v>28808</v>
      </c>
      <c r="AE3" s="89">
        <f>Examples!AE3</f>
        <v>32255</v>
      </c>
      <c r="AF3" s="89">
        <f>Examples!AF3</f>
        <v>28174.151157407407</v>
      </c>
      <c r="AG3" s="89">
        <f>Examples!AG3</f>
        <v>33958</v>
      </c>
      <c r="AH3" s="89">
        <f>Examples!AH3</f>
        <v>33890</v>
      </c>
      <c r="AI3" s="89">
        <f>Examples!AI3</f>
        <v>33298</v>
      </c>
      <c r="AJ3" s="89">
        <f>Examples!AJ3</f>
        <v>33695</v>
      </c>
      <c r="AK3" s="89">
        <f>Examples!AK3</f>
        <v>34090</v>
      </c>
      <c r="AL3" s="89" t="str">
        <f>Examples!AL3</f>
        <v>1818-01-01</v>
      </c>
      <c r="AM3" s="89">
        <f>Examples!AM3</f>
        <v>33136</v>
      </c>
      <c r="AN3" s="89" t="str">
        <f>Examples!AN3</f>
        <v>0622-07-16</v>
      </c>
      <c r="AO3" s="89">
        <f>Examples!AO3</f>
        <v>36622</v>
      </c>
      <c r="AP3" s="89" t="str">
        <f>Examples!AP3</f>
        <v>0001-01-03</v>
      </c>
      <c r="AQ3" s="89">
        <v>22817.885890000034</v>
      </c>
      <c r="AR3" s="89">
        <f>Examples!AR3</f>
        <v>22819.892448241357</v>
      </c>
      <c r="AS3" s="89">
        <f>Examples!AS3</f>
        <v>22820.892448241357</v>
      </c>
      <c r="AT3" s="89">
        <f>Examples!AT3</f>
        <v>22821.892448241357</v>
      </c>
      <c r="AU3" s="89">
        <f>Examples!AU3</f>
        <v>22798</v>
      </c>
      <c r="AV3" s="89">
        <f>Examples!AV3</f>
        <v>22799</v>
      </c>
      <c r="AW3" s="89">
        <f>Examples!AW3</f>
        <v>22800</v>
      </c>
      <c r="AX3" s="89">
        <f>Examples!AX3</f>
        <v>22801</v>
      </c>
      <c r="AY3" s="89">
        <f>Examples!AY3</f>
        <v>22802</v>
      </c>
      <c r="AZ3" s="89">
        <f>Examples!AZ3</f>
        <v>22803</v>
      </c>
      <c r="BA3" s="89">
        <f>Examples!BA3</f>
        <v>22804</v>
      </c>
      <c r="BB3" s="89">
        <f>Examples!BB3</f>
        <v>22805</v>
      </c>
      <c r="BC3" s="89">
        <f>Examples!BC3</f>
        <v>22806</v>
      </c>
      <c r="BD3" s="89">
        <f>Examples!BD3</f>
        <v>22807</v>
      </c>
      <c r="BE3" s="89">
        <f>Examples!BE3</f>
        <v>22808</v>
      </c>
      <c r="BF3" s="89">
        <f>Examples!BF3</f>
        <v>22809</v>
      </c>
      <c r="BG3" s="89">
        <f>Examples!BG3</f>
        <v>28174</v>
      </c>
    </row>
    <row r="4" spans="1:59" x14ac:dyDescent="0.25">
      <c r="A4">
        <v>7.1</v>
      </c>
      <c r="B4">
        <v>59</v>
      </c>
      <c r="C4" s="9" t="s">
        <v>85</v>
      </c>
    </row>
    <row r="5" spans="1:59" x14ac:dyDescent="0.25">
      <c r="C5" t="s">
        <v>18</v>
      </c>
      <c r="D5" s="8" t="s">
        <v>28</v>
      </c>
      <c r="E5" s="175">
        <f>IF(ISNUMBER(E3),YEAR(E3),IF(LEFT(E3,1)="-",INT(LEFT(E3,5)),INT(LEFT(E3,4))))</f>
        <v>1962</v>
      </c>
      <c r="F5" s="175">
        <f t="shared" ref="F5:BG5" si="0">IF(ISNUMBER(F3),YEAR(F3),IF(LEFT(F3,1)="-",INT(LEFT(F3,5)),INT(LEFT(F3,4))))</f>
        <v>1957</v>
      </c>
      <c r="G5" s="175">
        <f t="shared" si="0"/>
        <v>333</v>
      </c>
      <c r="H5" s="175">
        <f t="shared" si="0"/>
        <v>2000</v>
      </c>
      <c r="I5" s="175">
        <f t="shared" si="0"/>
        <v>1999</v>
      </c>
      <c r="J5" s="175">
        <f t="shared" si="0"/>
        <v>1987</v>
      </c>
      <c r="K5" s="175">
        <f t="shared" si="0"/>
        <v>1987</v>
      </c>
      <c r="L5" s="175">
        <f t="shared" si="0"/>
        <v>1988</v>
      </c>
      <c r="M5" s="175">
        <f t="shared" si="0"/>
        <v>1988</v>
      </c>
      <c r="N5" s="175">
        <f t="shared" si="0"/>
        <v>1900</v>
      </c>
      <c r="O5" s="175">
        <f t="shared" si="0"/>
        <v>1600</v>
      </c>
      <c r="P5" s="175">
        <f t="shared" si="0"/>
        <v>1600</v>
      </c>
      <c r="Q5" s="175">
        <f t="shared" si="0"/>
        <v>837</v>
      </c>
      <c r="R5" s="175">
        <f t="shared" si="0"/>
        <v>-123</v>
      </c>
      <c r="S5" s="175">
        <f t="shared" si="0"/>
        <v>-122</v>
      </c>
      <c r="T5" s="175">
        <f t="shared" si="0"/>
        <v>-1000</v>
      </c>
      <c r="U5" s="175">
        <f t="shared" si="0"/>
        <v>-1000</v>
      </c>
      <c r="V5" s="175">
        <f t="shared" si="0"/>
        <v>-1001</v>
      </c>
      <c r="W5" s="175">
        <f t="shared" si="0"/>
        <v>-4712</v>
      </c>
      <c r="X5" s="175">
        <f t="shared" si="0"/>
        <v>1987</v>
      </c>
      <c r="Y5" s="175">
        <f t="shared" si="0"/>
        <v>1992</v>
      </c>
      <c r="Z5" s="175">
        <f t="shared" si="0"/>
        <v>1977</v>
      </c>
      <c r="AA5" s="175">
        <f t="shared" si="0"/>
        <v>2044</v>
      </c>
      <c r="AB5" s="175">
        <f t="shared" si="0"/>
        <v>2000</v>
      </c>
      <c r="AC5" s="175">
        <f t="shared" si="0"/>
        <v>1954</v>
      </c>
      <c r="AD5" s="175">
        <f t="shared" si="0"/>
        <v>1978</v>
      </c>
      <c r="AE5" s="175">
        <f t="shared" si="0"/>
        <v>1988</v>
      </c>
      <c r="AF5" s="175">
        <f t="shared" si="0"/>
        <v>1977</v>
      </c>
      <c r="AG5" s="175">
        <f t="shared" si="0"/>
        <v>1992</v>
      </c>
      <c r="AH5" s="175">
        <f t="shared" si="0"/>
        <v>1992</v>
      </c>
      <c r="AI5" s="175">
        <f t="shared" si="0"/>
        <v>1991</v>
      </c>
      <c r="AJ5" s="175">
        <f t="shared" si="0"/>
        <v>1992</v>
      </c>
      <c r="AK5" s="175">
        <f t="shared" si="0"/>
        <v>1993</v>
      </c>
      <c r="AL5" s="175">
        <f t="shared" si="0"/>
        <v>1818</v>
      </c>
      <c r="AM5" s="175">
        <f t="shared" si="0"/>
        <v>1990</v>
      </c>
      <c r="AN5" s="175">
        <f t="shared" si="0"/>
        <v>622</v>
      </c>
      <c r="AO5" s="175">
        <f t="shared" si="0"/>
        <v>2000</v>
      </c>
      <c r="AP5" s="175">
        <f t="shared" si="0"/>
        <v>1</v>
      </c>
      <c r="AQ5" s="175">
        <f t="shared" si="0"/>
        <v>1962</v>
      </c>
      <c r="AR5" s="175">
        <f t="shared" si="0"/>
        <v>1962</v>
      </c>
      <c r="AS5" s="175">
        <f t="shared" si="0"/>
        <v>1962</v>
      </c>
      <c r="AT5" s="175">
        <f t="shared" si="0"/>
        <v>1962</v>
      </c>
      <c r="AU5" s="175">
        <f t="shared" si="0"/>
        <v>1962</v>
      </c>
      <c r="AV5" s="175">
        <f t="shared" si="0"/>
        <v>1962</v>
      </c>
      <c r="AW5" s="175">
        <f t="shared" si="0"/>
        <v>1962</v>
      </c>
      <c r="AX5" s="175">
        <f t="shared" si="0"/>
        <v>1962</v>
      </c>
      <c r="AY5" s="175">
        <f t="shared" si="0"/>
        <v>1962</v>
      </c>
      <c r="AZ5" s="175">
        <f t="shared" si="0"/>
        <v>1962</v>
      </c>
      <c r="BA5" s="175">
        <f t="shared" si="0"/>
        <v>1962</v>
      </c>
      <c r="BB5" s="175">
        <f t="shared" si="0"/>
        <v>1962</v>
      </c>
      <c r="BC5" s="175">
        <f t="shared" si="0"/>
        <v>1962</v>
      </c>
      <c r="BD5" s="175">
        <f t="shared" si="0"/>
        <v>1962</v>
      </c>
      <c r="BE5" s="175">
        <f t="shared" si="0"/>
        <v>1962</v>
      </c>
      <c r="BF5" s="175">
        <f t="shared" si="0"/>
        <v>1962</v>
      </c>
      <c r="BG5" s="175">
        <f t="shared" si="0"/>
        <v>1977</v>
      </c>
    </row>
    <row r="6" spans="1:59" x14ac:dyDescent="0.25">
      <c r="C6" t="s">
        <v>19</v>
      </c>
      <c r="D6" s="8" t="s">
        <v>29</v>
      </c>
      <c r="E6" s="175">
        <f>IF(ISNUMBER(E3),MONTH(E3),IF(LEFT(E3,1)="-",INT(MID(E3,7,2)),INT(MID(E3,6,2))))</f>
        <v>1</v>
      </c>
      <c r="F6" s="175">
        <f t="shared" ref="F6:BG6" si="1">IF(ISNUMBER(F3),MONTH(F3),IF(LEFT(F3,1)="-",INT(MID(F3,7,2)),INT(MID(F3,6,2))))</f>
        <v>10</v>
      </c>
      <c r="G6" s="175">
        <f t="shared" si="1"/>
        <v>1</v>
      </c>
      <c r="H6" s="175">
        <f t="shared" si="1"/>
        <v>1</v>
      </c>
      <c r="I6" s="175">
        <f t="shared" si="1"/>
        <v>1</v>
      </c>
      <c r="J6" s="175">
        <f t="shared" si="1"/>
        <v>1</v>
      </c>
      <c r="K6" s="175">
        <f t="shared" si="1"/>
        <v>6</v>
      </c>
      <c r="L6" s="175">
        <f t="shared" si="1"/>
        <v>1</v>
      </c>
      <c r="M6" s="175">
        <f t="shared" si="1"/>
        <v>6</v>
      </c>
      <c r="N6" s="175">
        <f t="shared" si="1"/>
        <v>1</v>
      </c>
      <c r="O6" s="175">
        <f t="shared" si="1"/>
        <v>1</v>
      </c>
      <c r="P6" s="175">
        <f t="shared" si="1"/>
        <v>12</v>
      </c>
      <c r="Q6" s="175">
        <f t="shared" si="1"/>
        <v>4</v>
      </c>
      <c r="R6" s="175">
        <f t="shared" si="1"/>
        <v>12</v>
      </c>
      <c r="S6" s="175">
        <f t="shared" si="1"/>
        <v>1</v>
      </c>
      <c r="T6" s="175">
        <f t="shared" si="1"/>
        <v>7</v>
      </c>
      <c r="U6" s="175">
        <f t="shared" si="1"/>
        <v>2</v>
      </c>
      <c r="V6" s="175">
        <f t="shared" si="1"/>
        <v>8</v>
      </c>
      <c r="W6" s="175">
        <f t="shared" si="1"/>
        <v>1</v>
      </c>
      <c r="X6" s="175">
        <f t="shared" si="1"/>
        <v>4</v>
      </c>
      <c r="Y6" s="175">
        <f t="shared" si="1"/>
        <v>4</v>
      </c>
      <c r="Z6" s="175">
        <f t="shared" si="1"/>
        <v>2</v>
      </c>
      <c r="AA6" s="175">
        <f t="shared" si="1"/>
        <v>1</v>
      </c>
      <c r="AB6" s="175">
        <f t="shared" si="1"/>
        <v>1</v>
      </c>
      <c r="AC6" s="175">
        <f t="shared" si="1"/>
        <v>6</v>
      </c>
      <c r="AD6" s="175">
        <f t="shared" si="1"/>
        <v>11</v>
      </c>
      <c r="AE6" s="175">
        <f t="shared" si="1"/>
        <v>4</v>
      </c>
      <c r="AF6" s="175">
        <f t="shared" si="1"/>
        <v>2</v>
      </c>
      <c r="AG6" s="175">
        <f t="shared" si="1"/>
        <v>12</v>
      </c>
      <c r="AH6" s="175">
        <f t="shared" si="1"/>
        <v>10</v>
      </c>
      <c r="AI6" s="175">
        <f t="shared" si="1"/>
        <v>3</v>
      </c>
      <c r="AJ6" s="175">
        <f t="shared" si="1"/>
        <v>4</v>
      </c>
      <c r="AK6" s="175">
        <f t="shared" si="1"/>
        <v>5</v>
      </c>
      <c r="AL6" s="175">
        <f t="shared" si="1"/>
        <v>1</v>
      </c>
      <c r="AM6" s="175">
        <f t="shared" si="1"/>
        <v>9</v>
      </c>
      <c r="AN6" s="175">
        <f t="shared" si="1"/>
        <v>7</v>
      </c>
      <c r="AO6" s="175">
        <f t="shared" si="1"/>
        <v>4</v>
      </c>
      <c r="AP6" s="175">
        <f t="shared" si="1"/>
        <v>1</v>
      </c>
      <c r="AQ6" s="175">
        <f t="shared" si="1"/>
        <v>6</v>
      </c>
      <c r="AR6" s="175">
        <f t="shared" si="1"/>
        <v>6</v>
      </c>
      <c r="AS6" s="175">
        <f t="shared" si="1"/>
        <v>6</v>
      </c>
      <c r="AT6" s="175">
        <f t="shared" si="1"/>
        <v>6</v>
      </c>
      <c r="AU6" s="175">
        <f t="shared" si="1"/>
        <v>6</v>
      </c>
      <c r="AV6" s="175">
        <f t="shared" si="1"/>
        <v>6</v>
      </c>
      <c r="AW6" s="175">
        <f t="shared" si="1"/>
        <v>6</v>
      </c>
      <c r="AX6" s="175">
        <f t="shared" si="1"/>
        <v>6</v>
      </c>
      <c r="AY6" s="175">
        <f t="shared" si="1"/>
        <v>6</v>
      </c>
      <c r="AZ6" s="175">
        <f t="shared" si="1"/>
        <v>6</v>
      </c>
      <c r="BA6" s="175">
        <f t="shared" si="1"/>
        <v>6</v>
      </c>
      <c r="BB6" s="175">
        <f t="shared" si="1"/>
        <v>6</v>
      </c>
      <c r="BC6" s="175">
        <f t="shared" si="1"/>
        <v>6</v>
      </c>
      <c r="BD6" s="175">
        <f t="shared" si="1"/>
        <v>6</v>
      </c>
      <c r="BE6" s="175">
        <f t="shared" si="1"/>
        <v>6</v>
      </c>
      <c r="BF6" s="175">
        <f t="shared" si="1"/>
        <v>6</v>
      </c>
      <c r="BG6" s="175">
        <f t="shared" si="1"/>
        <v>2</v>
      </c>
    </row>
    <row r="7" spans="1:59" s="55" customFormat="1" x14ac:dyDescent="0.25">
      <c r="C7" s="6" t="s">
        <v>20</v>
      </c>
      <c r="D7" s="8" t="s">
        <v>86</v>
      </c>
      <c r="E7" s="175">
        <f>IF(ISNUMBER(E3),DAY(E3),IF(LEFT(E3,1)="-",INT(MID(E3,10,2)),INT(MID(E3,9,2))))</f>
        <v>1</v>
      </c>
      <c r="F7" s="175">
        <f t="shared" ref="F7:BG7" si="2">IF(ISNUMBER(F3),DAY(F3),IF(LEFT(F3,1)="-",INT(MID(F3,10,2)),INT(MID(F3,9,2))))</f>
        <v>4</v>
      </c>
      <c r="G7" s="175">
        <f t="shared" si="2"/>
        <v>27</v>
      </c>
      <c r="H7" s="175">
        <f t="shared" si="2"/>
        <v>1</v>
      </c>
      <c r="I7" s="175">
        <f t="shared" si="2"/>
        <v>1</v>
      </c>
      <c r="J7" s="175">
        <f t="shared" si="2"/>
        <v>27</v>
      </c>
      <c r="K7" s="175">
        <f t="shared" si="2"/>
        <v>19</v>
      </c>
      <c r="L7" s="175">
        <f t="shared" si="2"/>
        <v>27</v>
      </c>
      <c r="M7" s="175">
        <f t="shared" si="2"/>
        <v>19</v>
      </c>
      <c r="N7" s="175">
        <f t="shared" si="2"/>
        <v>1</v>
      </c>
      <c r="O7" s="175">
        <f t="shared" si="2"/>
        <v>1</v>
      </c>
      <c r="P7" s="175">
        <f t="shared" si="2"/>
        <v>31</v>
      </c>
      <c r="Q7" s="175">
        <f t="shared" si="2"/>
        <v>10</v>
      </c>
      <c r="R7" s="175">
        <f t="shared" si="2"/>
        <v>31</v>
      </c>
      <c r="S7" s="175">
        <f t="shared" si="2"/>
        <v>1</v>
      </c>
      <c r="T7" s="175">
        <f t="shared" si="2"/>
        <v>12</v>
      </c>
      <c r="U7" s="175">
        <f t="shared" si="2"/>
        <v>29</v>
      </c>
      <c r="V7" s="175">
        <f t="shared" si="2"/>
        <v>17</v>
      </c>
      <c r="W7" s="175">
        <f t="shared" si="2"/>
        <v>1</v>
      </c>
      <c r="X7" s="175">
        <f t="shared" si="2"/>
        <v>10</v>
      </c>
      <c r="Y7" s="175">
        <f t="shared" si="2"/>
        <v>12</v>
      </c>
      <c r="Z7" s="175">
        <f t="shared" si="2"/>
        <v>15</v>
      </c>
      <c r="AA7" s="175">
        <f t="shared" si="2"/>
        <v>1</v>
      </c>
      <c r="AB7" s="175">
        <f t="shared" si="2"/>
        <v>1</v>
      </c>
      <c r="AC7" s="175">
        <f t="shared" si="2"/>
        <v>30</v>
      </c>
      <c r="AD7" s="175">
        <f t="shared" si="2"/>
        <v>14</v>
      </c>
      <c r="AE7" s="175">
        <f t="shared" si="2"/>
        <v>22</v>
      </c>
      <c r="AF7" s="175">
        <f t="shared" si="2"/>
        <v>18</v>
      </c>
      <c r="AG7" s="175">
        <f t="shared" si="2"/>
        <v>20</v>
      </c>
      <c r="AH7" s="175">
        <f t="shared" si="2"/>
        <v>13</v>
      </c>
      <c r="AI7" s="175">
        <f t="shared" si="2"/>
        <v>1</v>
      </c>
      <c r="AJ7" s="175">
        <f t="shared" si="2"/>
        <v>1</v>
      </c>
      <c r="AK7" s="175">
        <f t="shared" si="2"/>
        <v>1</v>
      </c>
      <c r="AL7" s="175">
        <f t="shared" si="2"/>
        <v>1</v>
      </c>
      <c r="AM7" s="175">
        <f t="shared" si="2"/>
        <v>20</v>
      </c>
      <c r="AN7" s="175">
        <f t="shared" si="2"/>
        <v>16</v>
      </c>
      <c r="AO7" s="175">
        <f t="shared" si="2"/>
        <v>6</v>
      </c>
      <c r="AP7" s="175">
        <f t="shared" si="2"/>
        <v>3</v>
      </c>
      <c r="AQ7" s="175">
        <f t="shared" si="2"/>
        <v>20</v>
      </c>
      <c r="AR7" s="175">
        <f t="shared" si="2"/>
        <v>22</v>
      </c>
      <c r="AS7" s="175">
        <f t="shared" si="2"/>
        <v>23</v>
      </c>
      <c r="AT7" s="175">
        <f t="shared" si="2"/>
        <v>24</v>
      </c>
      <c r="AU7" s="175">
        <f t="shared" si="2"/>
        <v>1</v>
      </c>
      <c r="AV7" s="175">
        <f t="shared" si="2"/>
        <v>2</v>
      </c>
      <c r="AW7" s="175">
        <f t="shared" si="2"/>
        <v>3</v>
      </c>
      <c r="AX7" s="175">
        <f t="shared" si="2"/>
        <v>4</v>
      </c>
      <c r="AY7" s="175">
        <f t="shared" si="2"/>
        <v>5</v>
      </c>
      <c r="AZ7" s="175">
        <f t="shared" si="2"/>
        <v>6</v>
      </c>
      <c r="BA7" s="175">
        <f t="shared" si="2"/>
        <v>7</v>
      </c>
      <c r="BB7" s="175">
        <f t="shared" si="2"/>
        <v>8</v>
      </c>
      <c r="BC7" s="175">
        <f t="shared" si="2"/>
        <v>9</v>
      </c>
      <c r="BD7" s="175">
        <f t="shared" si="2"/>
        <v>10</v>
      </c>
      <c r="BE7" s="175">
        <f t="shared" si="2"/>
        <v>11</v>
      </c>
      <c r="BF7" s="175">
        <f t="shared" si="2"/>
        <v>12</v>
      </c>
      <c r="BG7" s="175">
        <f t="shared" si="2"/>
        <v>18</v>
      </c>
    </row>
    <row r="8" spans="1:59" x14ac:dyDescent="0.25">
      <c r="C8" t="s">
        <v>12</v>
      </c>
      <c r="D8" s="8" t="s">
        <v>38</v>
      </c>
      <c r="E8" s="175">
        <f>IF(ISNUMBER(E3),HOUR(E3),IF(LEN(E3)&lt;14,0,IF(LEFT(E3,1)="-",INT(MID(E3,13,2)),INT(MID(E3,12,2)))))</f>
        <v>0</v>
      </c>
      <c r="F8" s="175">
        <f t="shared" ref="F8:BG8" si="3">IF(ISNUMBER(F3),HOUR(F3),IF(LEN(F3)&lt;14,0,IF(LEFT(F3,1)="-",INT(MID(F3,13,2)),INT(MID(F3,12,2)))))</f>
        <v>19</v>
      </c>
      <c r="G8" s="175">
        <f t="shared" si="3"/>
        <v>12</v>
      </c>
      <c r="H8" s="175">
        <f t="shared" si="3"/>
        <v>12</v>
      </c>
      <c r="I8" s="175">
        <f t="shared" si="3"/>
        <v>0</v>
      </c>
      <c r="J8" s="175">
        <f t="shared" si="3"/>
        <v>0</v>
      </c>
      <c r="K8" s="175">
        <f t="shared" si="3"/>
        <v>12</v>
      </c>
      <c r="L8" s="175">
        <f t="shared" si="3"/>
        <v>0</v>
      </c>
      <c r="M8" s="175">
        <f t="shared" si="3"/>
        <v>12</v>
      </c>
      <c r="N8" s="175">
        <f t="shared" si="3"/>
        <v>0</v>
      </c>
      <c r="O8" s="175">
        <f t="shared" si="3"/>
        <v>0</v>
      </c>
      <c r="P8" s="175">
        <f t="shared" si="3"/>
        <v>0</v>
      </c>
      <c r="Q8" s="175">
        <f t="shared" si="3"/>
        <v>7</v>
      </c>
      <c r="R8" s="175">
        <f t="shared" si="3"/>
        <v>0</v>
      </c>
      <c r="S8" s="175">
        <f t="shared" si="3"/>
        <v>0</v>
      </c>
      <c r="T8" s="175">
        <f t="shared" si="3"/>
        <v>12</v>
      </c>
      <c r="U8" s="175">
        <f t="shared" si="3"/>
        <v>0</v>
      </c>
      <c r="V8" s="175">
        <f t="shared" si="3"/>
        <v>21</v>
      </c>
      <c r="W8" s="175">
        <f t="shared" si="3"/>
        <v>12</v>
      </c>
      <c r="X8" s="175">
        <f t="shared" si="3"/>
        <v>0</v>
      </c>
      <c r="Y8" s="175">
        <f t="shared" si="3"/>
        <v>0</v>
      </c>
      <c r="Z8" s="175">
        <f t="shared" si="3"/>
        <v>0</v>
      </c>
      <c r="AA8" s="175">
        <f t="shared" si="3"/>
        <v>0</v>
      </c>
      <c r="AB8" s="175">
        <f t="shared" si="3"/>
        <v>0</v>
      </c>
      <c r="AC8" s="175">
        <f t="shared" si="3"/>
        <v>0</v>
      </c>
      <c r="AD8" s="175">
        <f t="shared" si="3"/>
        <v>0</v>
      </c>
      <c r="AE8" s="175">
        <f t="shared" si="3"/>
        <v>0</v>
      </c>
      <c r="AF8" s="175">
        <f t="shared" si="3"/>
        <v>3</v>
      </c>
      <c r="AG8" s="175">
        <f t="shared" si="3"/>
        <v>0</v>
      </c>
      <c r="AH8" s="175">
        <f t="shared" si="3"/>
        <v>0</v>
      </c>
      <c r="AI8" s="175">
        <f t="shared" si="3"/>
        <v>0</v>
      </c>
      <c r="AJ8" s="175">
        <f t="shared" si="3"/>
        <v>0</v>
      </c>
      <c r="AK8" s="175">
        <f t="shared" si="3"/>
        <v>0</v>
      </c>
      <c r="AL8" s="175">
        <f t="shared" si="3"/>
        <v>0</v>
      </c>
      <c r="AM8" s="175">
        <f t="shared" si="3"/>
        <v>0</v>
      </c>
      <c r="AN8" s="175">
        <f t="shared" si="3"/>
        <v>0</v>
      </c>
      <c r="AO8" s="175">
        <f t="shared" si="3"/>
        <v>0</v>
      </c>
      <c r="AP8" s="175">
        <f t="shared" si="3"/>
        <v>0</v>
      </c>
      <c r="AQ8" s="175">
        <f t="shared" si="3"/>
        <v>21</v>
      </c>
      <c r="AR8" s="175">
        <f t="shared" si="3"/>
        <v>21</v>
      </c>
      <c r="AS8" s="175">
        <f t="shared" si="3"/>
        <v>21</v>
      </c>
      <c r="AT8" s="175">
        <f t="shared" si="3"/>
        <v>21</v>
      </c>
      <c r="AU8" s="175">
        <f t="shared" si="3"/>
        <v>0</v>
      </c>
      <c r="AV8" s="175">
        <f t="shared" si="3"/>
        <v>0</v>
      </c>
      <c r="AW8" s="175">
        <f t="shared" si="3"/>
        <v>0</v>
      </c>
      <c r="AX8" s="175">
        <f t="shared" si="3"/>
        <v>0</v>
      </c>
      <c r="AY8" s="175">
        <f t="shared" si="3"/>
        <v>0</v>
      </c>
      <c r="AZ8" s="175">
        <f t="shared" si="3"/>
        <v>0</v>
      </c>
      <c r="BA8" s="175">
        <f t="shared" si="3"/>
        <v>0</v>
      </c>
      <c r="BB8" s="175">
        <f t="shared" si="3"/>
        <v>0</v>
      </c>
      <c r="BC8" s="175">
        <f t="shared" si="3"/>
        <v>0</v>
      </c>
      <c r="BD8" s="175">
        <f t="shared" si="3"/>
        <v>0</v>
      </c>
      <c r="BE8" s="175">
        <f t="shared" si="3"/>
        <v>0</v>
      </c>
      <c r="BF8" s="175">
        <f t="shared" si="3"/>
        <v>0</v>
      </c>
      <c r="BG8" s="175">
        <f t="shared" si="3"/>
        <v>0</v>
      </c>
    </row>
    <row r="9" spans="1:59" x14ac:dyDescent="0.25">
      <c r="C9" t="s">
        <v>13</v>
      </c>
      <c r="D9" s="8" t="s">
        <v>87</v>
      </c>
      <c r="E9" s="175">
        <f>IF(ISNUMBER(E3),MINUTE(E3),IF(LEN(E3)&lt;14,0,IF(LEFT(E3,1)="-",INT(MID(E3,16,2)),INT(MID(E3,15,2)))))</f>
        <v>0</v>
      </c>
      <c r="F9" s="175">
        <f t="shared" ref="F9:BG9" si="4">IF(ISNUMBER(F3),MINUTE(F3),IF(LEN(F3)&lt;14,0,IF(LEFT(F3,1)="-",INT(MID(F3,16,2)),INT(MID(F3,15,2)))))</f>
        <v>26</v>
      </c>
      <c r="G9" s="175">
        <f t="shared" si="4"/>
        <v>0</v>
      </c>
      <c r="H9" s="175">
        <f t="shared" si="4"/>
        <v>0</v>
      </c>
      <c r="I9" s="175">
        <f t="shared" si="4"/>
        <v>0</v>
      </c>
      <c r="J9" s="175">
        <f t="shared" si="4"/>
        <v>0</v>
      </c>
      <c r="K9" s="175">
        <f t="shared" si="4"/>
        <v>0</v>
      </c>
      <c r="L9" s="175">
        <f t="shared" si="4"/>
        <v>0</v>
      </c>
      <c r="M9" s="175">
        <f t="shared" si="4"/>
        <v>0</v>
      </c>
      <c r="N9" s="175">
        <f t="shared" si="4"/>
        <v>0</v>
      </c>
      <c r="O9" s="175">
        <f t="shared" si="4"/>
        <v>0</v>
      </c>
      <c r="P9" s="175">
        <f t="shared" si="4"/>
        <v>0</v>
      </c>
      <c r="Q9" s="175">
        <f t="shared" si="4"/>
        <v>12</v>
      </c>
      <c r="R9" s="175">
        <f t="shared" si="4"/>
        <v>0</v>
      </c>
      <c r="S9" s="175">
        <f t="shared" si="4"/>
        <v>0</v>
      </c>
      <c r="T9" s="175">
        <f t="shared" si="4"/>
        <v>0</v>
      </c>
      <c r="U9" s="175">
        <f t="shared" si="4"/>
        <v>0</v>
      </c>
      <c r="V9" s="175">
        <f t="shared" si="4"/>
        <v>36</v>
      </c>
      <c r="W9" s="175">
        <f t="shared" si="4"/>
        <v>0</v>
      </c>
      <c r="X9" s="175">
        <f t="shared" si="4"/>
        <v>0</v>
      </c>
      <c r="Y9" s="175">
        <f t="shared" si="4"/>
        <v>0</v>
      </c>
      <c r="Z9" s="175">
        <f t="shared" si="4"/>
        <v>0</v>
      </c>
      <c r="AA9" s="175">
        <f t="shared" si="4"/>
        <v>0</v>
      </c>
      <c r="AB9" s="175">
        <f t="shared" si="4"/>
        <v>0</v>
      </c>
      <c r="AC9" s="175">
        <f t="shared" si="4"/>
        <v>0</v>
      </c>
      <c r="AD9" s="175">
        <f t="shared" si="4"/>
        <v>0</v>
      </c>
      <c r="AE9" s="175">
        <f t="shared" si="4"/>
        <v>0</v>
      </c>
      <c r="AF9" s="175">
        <f t="shared" si="4"/>
        <v>37</v>
      </c>
      <c r="AG9" s="175">
        <f t="shared" si="4"/>
        <v>0</v>
      </c>
      <c r="AH9" s="175">
        <f t="shared" si="4"/>
        <v>0</v>
      </c>
      <c r="AI9" s="175">
        <f t="shared" si="4"/>
        <v>0</v>
      </c>
      <c r="AJ9" s="175">
        <f t="shared" si="4"/>
        <v>0</v>
      </c>
      <c r="AK9" s="175">
        <f t="shared" si="4"/>
        <v>0</v>
      </c>
      <c r="AL9" s="175">
        <f t="shared" si="4"/>
        <v>0</v>
      </c>
      <c r="AM9" s="175">
        <f t="shared" si="4"/>
        <v>0</v>
      </c>
      <c r="AN9" s="175">
        <f t="shared" si="4"/>
        <v>0</v>
      </c>
      <c r="AO9" s="175">
        <f t="shared" si="4"/>
        <v>0</v>
      </c>
      <c r="AP9" s="175">
        <f t="shared" si="4"/>
        <v>0</v>
      </c>
      <c r="AQ9" s="175">
        <f t="shared" si="4"/>
        <v>15</v>
      </c>
      <c r="AR9" s="175">
        <f t="shared" si="4"/>
        <v>25</v>
      </c>
      <c r="AS9" s="175">
        <f t="shared" si="4"/>
        <v>25</v>
      </c>
      <c r="AT9" s="175">
        <f t="shared" si="4"/>
        <v>25</v>
      </c>
      <c r="AU9" s="175">
        <f t="shared" si="4"/>
        <v>0</v>
      </c>
      <c r="AV9" s="175">
        <f t="shared" si="4"/>
        <v>0</v>
      </c>
      <c r="AW9" s="175">
        <f t="shared" si="4"/>
        <v>0</v>
      </c>
      <c r="AX9" s="175">
        <f t="shared" si="4"/>
        <v>0</v>
      </c>
      <c r="AY9" s="175">
        <f t="shared" si="4"/>
        <v>0</v>
      </c>
      <c r="AZ9" s="175">
        <f t="shared" si="4"/>
        <v>0</v>
      </c>
      <c r="BA9" s="175">
        <f t="shared" si="4"/>
        <v>0</v>
      </c>
      <c r="BB9" s="175">
        <f t="shared" si="4"/>
        <v>0</v>
      </c>
      <c r="BC9" s="175">
        <f t="shared" si="4"/>
        <v>0</v>
      </c>
      <c r="BD9" s="175">
        <f t="shared" si="4"/>
        <v>0</v>
      </c>
      <c r="BE9" s="175">
        <f t="shared" si="4"/>
        <v>0</v>
      </c>
      <c r="BF9" s="175">
        <f t="shared" si="4"/>
        <v>0</v>
      </c>
      <c r="BG9" s="175">
        <f t="shared" si="4"/>
        <v>0</v>
      </c>
    </row>
    <row r="10" spans="1:59" x14ac:dyDescent="0.25">
      <c r="C10" t="s">
        <v>14</v>
      </c>
      <c r="D10" s="8" t="s">
        <v>88</v>
      </c>
      <c r="E10" s="20">
        <f t="shared" ref="E10:P10" si="5">IF(ISNUMBER(E3),SECOND(E5),0)</f>
        <v>0</v>
      </c>
      <c r="F10" s="20">
        <f t="shared" si="5"/>
        <v>0</v>
      </c>
      <c r="G10" s="20">
        <f t="shared" si="5"/>
        <v>0</v>
      </c>
      <c r="H10" s="20">
        <f t="shared" si="5"/>
        <v>0</v>
      </c>
      <c r="I10" s="20">
        <f t="shared" si="5"/>
        <v>0</v>
      </c>
      <c r="J10" s="20">
        <f t="shared" si="5"/>
        <v>0</v>
      </c>
      <c r="K10" s="20">
        <f t="shared" si="5"/>
        <v>0</v>
      </c>
      <c r="L10" s="20">
        <f t="shared" si="5"/>
        <v>0</v>
      </c>
      <c r="M10" s="20">
        <f t="shared" si="5"/>
        <v>0</v>
      </c>
      <c r="N10" s="20">
        <f t="shared" si="5"/>
        <v>0</v>
      </c>
      <c r="O10" s="20">
        <f t="shared" si="5"/>
        <v>0</v>
      </c>
      <c r="P10" s="20">
        <f t="shared" si="5"/>
        <v>0</v>
      </c>
      <c r="Q10" s="20">
        <f>IF(ISNUMBER(Q3),SECOND(Q5),0)</f>
        <v>0</v>
      </c>
      <c r="R10" s="20">
        <f t="shared" ref="R10:BG10" si="6">IF(ISNUMBER(R3),SECOND(R5),0)</f>
        <v>0</v>
      </c>
      <c r="S10" s="20">
        <f t="shared" si="6"/>
        <v>0</v>
      </c>
      <c r="T10" s="20">
        <f t="shared" si="6"/>
        <v>0</v>
      </c>
      <c r="U10" s="20">
        <f t="shared" si="6"/>
        <v>0</v>
      </c>
      <c r="V10" s="20">
        <f t="shared" si="6"/>
        <v>0</v>
      </c>
      <c r="W10" s="20">
        <f t="shared" si="6"/>
        <v>0</v>
      </c>
      <c r="X10" s="20">
        <f t="shared" si="6"/>
        <v>0</v>
      </c>
      <c r="Y10" s="20">
        <f t="shared" si="6"/>
        <v>0</v>
      </c>
      <c r="Z10" s="20">
        <f t="shared" si="6"/>
        <v>0</v>
      </c>
      <c r="AA10" s="20">
        <f t="shared" si="6"/>
        <v>0</v>
      </c>
      <c r="AB10" s="20">
        <f t="shared" si="6"/>
        <v>0</v>
      </c>
      <c r="AC10" s="20">
        <f t="shared" si="6"/>
        <v>0</v>
      </c>
      <c r="AD10" s="20">
        <f t="shared" si="6"/>
        <v>0</v>
      </c>
      <c r="AE10" s="20">
        <f t="shared" si="6"/>
        <v>0</v>
      </c>
      <c r="AF10" s="20">
        <f t="shared" si="6"/>
        <v>0</v>
      </c>
      <c r="AG10" s="20">
        <f t="shared" si="6"/>
        <v>0</v>
      </c>
      <c r="AH10" s="20">
        <f t="shared" si="6"/>
        <v>0</v>
      </c>
      <c r="AI10" s="20">
        <f t="shared" si="6"/>
        <v>0</v>
      </c>
      <c r="AJ10" s="20">
        <f t="shared" si="6"/>
        <v>0</v>
      </c>
      <c r="AK10" s="20">
        <f t="shared" si="6"/>
        <v>0</v>
      </c>
      <c r="AL10" s="20">
        <f t="shared" si="6"/>
        <v>0</v>
      </c>
      <c r="AM10" s="20">
        <f t="shared" si="6"/>
        <v>0</v>
      </c>
      <c r="AN10" s="20">
        <f t="shared" si="6"/>
        <v>0</v>
      </c>
      <c r="AO10" s="20">
        <f t="shared" si="6"/>
        <v>0</v>
      </c>
      <c r="AP10" s="20">
        <f t="shared" si="6"/>
        <v>0</v>
      </c>
      <c r="AQ10" s="20">
        <f t="shared" si="6"/>
        <v>0</v>
      </c>
      <c r="AR10" s="20">
        <f t="shared" si="6"/>
        <v>0</v>
      </c>
      <c r="AS10" s="20">
        <f t="shared" si="6"/>
        <v>0</v>
      </c>
      <c r="AT10" s="20">
        <f t="shared" si="6"/>
        <v>0</v>
      </c>
      <c r="AU10" s="20">
        <f t="shared" si="6"/>
        <v>0</v>
      </c>
      <c r="AV10" s="20">
        <f t="shared" si="6"/>
        <v>0</v>
      </c>
      <c r="AW10" s="20">
        <f t="shared" si="6"/>
        <v>0</v>
      </c>
      <c r="AX10" s="20">
        <f t="shared" si="6"/>
        <v>0</v>
      </c>
      <c r="AY10" s="20">
        <f t="shared" si="6"/>
        <v>0</v>
      </c>
      <c r="AZ10" s="20">
        <f t="shared" si="6"/>
        <v>0</v>
      </c>
      <c r="BA10" s="20">
        <f t="shared" si="6"/>
        <v>0</v>
      </c>
      <c r="BB10" s="20">
        <f t="shared" si="6"/>
        <v>0</v>
      </c>
      <c r="BC10" s="20">
        <f t="shared" si="6"/>
        <v>0</v>
      </c>
      <c r="BD10" s="20">
        <f t="shared" si="6"/>
        <v>0</v>
      </c>
      <c r="BE10" s="20">
        <f t="shared" si="6"/>
        <v>0</v>
      </c>
      <c r="BF10" s="20">
        <f t="shared" si="6"/>
        <v>0</v>
      </c>
      <c r="BG10" s="20">
        <f t="shared" si="6"/>
        <v>0</v>
      </c>
    </row>
    <row r="11" spans="1:59" x14ac:dyDescent="0.25">
      <c r="C11" t="s">
        <v>15</v>
      </c>
      <c r="D11" s="8" t="s">
        <v>89</v>
      </c>
      <c r="E11" s="21" t="str">
        <f>IF(ISNUMBER(E3),RIGHT(TEXT(E3, "hh:mm:ss.000"),3),0)</f>
        <v>000</v>
      </c>
      <c r="F11" s="21" t="str">
        <f t="shared" ref="F11:BG11" si="7">IF(ISNUMBER(F3),RIGHT(TEXT(F3, "hh:mm:ss.000"),3),0)</f>
        <v>000</v>
      </c>
      <c r="G11" s="21">
        <f t="shared" si="7"/>
        <v>0</v>
      </c>
      <c r="H11" s="21" t="str">
        <f t="shared" si="7"/>
        <v>000</v>
      </c>
      <c r="I11" s="21" t="str">
        <f t="shared" si="7"/>
        <v>000</v>
      </c>
      <c r="J11" s="21" t="str">
        <f t="shared" si="7"/>
        <v>000</v>
      </c>
      <c r="K11" s="21" t="str">
        <f t="shared" si="7"/>
        <v>000</v>
      </c>
      <c r="L11" s="21" t="str">
        <f t="shared" si="7"/>
        <v>000</v>
      </c>
      <c r="M11" s="21" t="str">
        <f t="shared" si="7"/>
        <v>000</v>
      </c>
      <c r="N11" s="21" t="str">
        <f t="shared" si="7"/>
        <v>000</v>
      </c>
      <c r="O11" s="21">
        <f t="shared" si="7"/>
        <v>0</v>
      </c>
      <c r="P11" s="21">
        <f t="shared" si="7"/>
        <v>0</v>
      </c>
      <c r="Q11" s="21">
        <f t="shared" si="7"/>
        <v>0</v>
      </c>
      <c r="R11" s="21">
        <f t="shared" si="7"/>
        <v>0</v>
      </c>
      <c r="S11" s="21">
        <f t="shared" si="7"/>
        <v>0</v>
      </c>
      <c r="T11" s="21">
        <f t="shared" si="7"/>
        <v>0</v>
      </c>
      <c r="U11" s="21">
        <f t="shared" si="7"/>
        <v>0</v>
      </c>
      <c r="V11" s="21">
        <f t="shared" si="7"/>
        <v>0</v>
      </c>
      <c r="W11" s="21">
        <f t="shared" si="7"/>
        <v>0</v>
      </c>
      <c r="X11" s="21" t="str">
        <f t="shared" si="7"/>
        <v>000</v>
      </c>
      <c r="Y11" s="21" t="str">
        <f t="shared" si="7"/>
        <v>000</v>
      </c>
      <c r="Z11" s="21" t="str">
        <f t="shared" si="7"/>
        <v>000</v>
      </c>
      <c r="AA11" s="21" t="str">
        <f t="shared" si="7"/>
        <v>000</v>
      </c>
      <c r="AB11" s="21" t="str">
        <f t="shared" si="7"/>
        <v>000</v>
      </c>
      <c r="AC11" s="21" t="str">
        <f t="shared" si="7"/>
        <v>000</v>
      </c>
      <c r="AD11" s="21" t="str">
        <f t="shared" si="7"/>
        <v>000</v>
      </c>
      <c r="AE11" s="21" t="str">
        <f t="shared" si="7"/>
        <v>000</v>
      </c>
      <c r="AF11" s="21" t="str">
        <f t="shared" si="7"/>
        <v>000</v>
      </c>
      <c r="AG11" s="21" t="str">
        <f t="shared" si="7"/>
        <v>000</v>
      </c>
      <c r="AH11" s="21" t="str">
        <f t="shared" si="7"/>
        <v>000</v>
      </c>
      <c r="AI11" s="21" t="str">
        <f t="shared" si="7"/>
        <v>000</v>
      </c>
      <c r="AJ11" s="21" t="str">
        <f t="shared" si="7"/>
        <v>000</v>
      </c>
      <c r="AK11" s="21" t="str">
        <f t="shared" si="7"/>
        <v>000</v>
      </c>
      <c r="AL11" s="21">
        <f t="shared" si="7"/>
        <v>0</v>
      </c>
      <c r="AM11" s="21" t="str">
        <f t="shared" si="7"/>
        <v>000</v>
      </c>
      <c r="AN11" s="21">
        <f t="shared" si="7"/>
        <v>0</v>
      </c>
      <c r="AO11" s="21" t="str">
        <f t="shared" si="7"/>
        <v>000</v>
      </c>
      <c r="AP11" s="21">
        <f t="shared" si="7"/>
        <v>0</v>
      </c>
      <c r="AQ11" s="21" t="str">
        <f t="shared" si="7"/>
        <v>896</v>
      </c>
      <c r="AR11" s="21" t="str">
        <f t="shared" si="7"/>
        <v>528</v>
      </c>
      <c r="AS11" s="21" t="str">
        <f t="shared" si="7"/>
        <v>528</v>
      </c>
      <c r="AT11" s="21" t="str">
        <f t="shared" si="7"/>
        <v>528</v>
      </c>
      <c r="AU11" s="21" t="str">
        <f t="shared" si="7"/>
        <v>000</v>
      </c>
      <c r="AV11" s="21" t="str">
        <f t="shared" si="7"/>
        <v>000</v>
      </c>
      <c r="AW11" s="21" t="str">
        <f t="shared" si="7"/>
        <v>000</v>
      </c>
      <c r="AX11" s="21" t="str">
        <f t="shared" si="7"/>
        <v>000</v>
      </c>
      <c r="AY11" s="21" t="str">
        <f t="shared" si="7"/>
        <v>000</v>
      </c>
      <c r="AZ11" s="21" t="str">
        <f t="shared" si="7"/>
        <v>000</v>
      </c>
      <c r="BA11" s="21" t="str">
        <f t="shared" si="7"/>
        <v>000</v>
      </c>
      <c r="BB11" s="21" t="str">
        <f t="shared" si="7"/>
        <v>000</v>
      </c>
      <c r="BC11" s="21" t="str">
        <f t="shared" si="7"/>
        <v>000</v>
      </c>
      <c r="BD11" s="21" t="str">
        <f t="shared" si="7"/>
        <v>000</v>
      </c>
      <c r="BE11" s="21" t="str">
        <f t="shared" si="7"/>
        <v>000</v>
      </c>
      <c r="BF11" s="21" t="str">
        <f t="shared" si="7"/>
        <v>000</v>
      </c>
      <c r="BG11" s="21" t="str">
        <f t="shared" si="7"/>
        <v>000</v>
      </c>
    </row>
    <row r="12" spans="1:59" x14ac:dyDescent="0.25">
      <c r="C12" t="s">
        <v>27</v>
      </c>
      <c r="D12" s="8" t="s">
        <v>90</v>
      </c>
      <c r="E12" s="22">
        <f>IF(ISNUMBER(E3),E3-_xlfn.FLOOR.MATH(E3),((((((E11/1000)+E10)/60)+E9)/60)+E8)/24)</f>
        <v>0</v>
      </c>
      <c r="F12" s="22">
        <f t="shared" ref="F12:BG12" si="8">IF(ISNUMBER(F3),F3-_xlfn.FLOOR.MATH(F3),((((((F11/1000)+F10)/60)+F9)/60)+F8)/24)</f>
        <v>0.81000000000130967</v>
      </c>
      <c r="G12" s="22">
        <f t="shared" si="8"/>
        <v>0.5</v>
      </c>
      <c r="H12" s="22">
        <f t="shared" si="8"/>
        <v>0.5</v>
      </c>
      <c r="I12" s="22">
        <f t="shared" si="8"/>
        <v>0</v>
      </c>
      <c r="J12" s="22">
        <f t="shared" si="8"/>
        <v>0</v>
      </c>
      <c r="K12" s="22">
        <f t="shared" si="8"/>
        <v>0.5</v>
      </c>
      <c r="L12" s="22">
        <f t="shared" si="8"/>
        <v>0</v>
      </c>
      <c r="M12" s="22">
        <f t="shared" si="8"/>
        <v>0.5</v>
      </c>
      <c r="N12" s="22">
        <f t="shared" si="8"/>
        <v>1.1574074074038876E-5</v>
      </c>
      <c r="O12" s="22">
        <f t="shared" si="8"/>
        <v>0</v>
      </c>
      <c r="P12" s="22">
        <f t="shared" si="8"/>
        <v>0</v>
      </c>
      <c r="Q12" s="22">
        <f t="shared" si="8"/>
        <v>0.3</v>
      </c>
      <c r="R12" s="22">
        <f t="shared" si="8"/>
        <v>0</v>
      </c>
      <c r="S12" s="22">
        <f t="shared" si="8"/>
        <v>0</v>
      </c>
      <c r="T12" s="22">
        <f t="shared" si="8"/>
        <v>0.5</v>
      </c>
      <c r="U12" s="22">
        <f t="shared" si="8"/>
        <v>0</v>
      </c>
      <c r="V12" s="22">
        <f t="shared" si="8"/>
        <v>0.9</v>
      </c>
      <c r="W12" s="22">
        <f t="shared" si="8"/>
        <v>0.5</v>
      </c>
      <c r="X12" s="22">
        <f t="shared" si="8"/>
        <v>0</v>
      </c>
      <c r="Y12" s="22">
        <f t="shared" si="8"/>
        <v>0</v>
      </c>
      <c r="Z12" s="22">
        <f t="shared" si="8"/>
        <v>0</v>
      </c>
      <c r="AA12" s="22">
        <f t="shared" si="8"/>
        <v>0</v>
      </c>
      <c r="AB12" s="22">
        <f t="shared" si="8"/>
        <v>0</v>
      </c>
      <c r="AC12" s="22">
        <f t="shared" si="8"/>
        <v>0</v>
      </c>
      <c r="AD12" s="22">
        <f t="shared" si="8"/>
        <v>0</v>
      </c>
      <c r="AE12" s="22">
        <f t="shared" si="8"/>
        <v>0</v>
      </c>
      <c r="AF12" s="22">
        <f t="shared" si="8"/>
        <v>0.15115740740657202</v>
      </c>
      <c r="AG12" s="22">
        <f t="shared" si="8"/>
        <v>0</v>
      </c>
      <c r="AH12" s="22">
        <f t="shared" si="8"/>
        <v>0</v>
      </c>
      <c r="AI12" s="22">
        <f t="shared" si="8"/>
        <v>0</v>
      </c>
      <c r="AJ12" s="22">
        <f t="shared" si="8"/>
        <v>0</v>
      </c>
      <c r="AK12" s="22">
        <f t="shared" si="8"/>
        <v>0</v>
      </c>
      <c r="AL12" s="22">
        <f t="shared" si="8"/>
        <v>0</v>
      </c>
      <c r="AM12" s="22">
        <f t="shared" si="8"/>
        <v>0</v>
      </c>
      <c r="AN12" s="22">
        <f t="shared" si="8"/>
        <v>0</v>
      </c>
      <c r="AO12" s="22">
        <f t="shared" si="8"/>
        <v>0</v>
      </c>
      <c r="AP12" s="22">
        <f t="shared" si="8"/>
        <v>0</v>
      </c>
      <c r="AQ12" s="22">
        <f t="shared" si="8"/>
        <v>0.88589000003412366</v>
      </c>
      <c r="AR12" s="22">
        <f t="shared" si="8"/>
        <v>0.89244824135676026</v>
      </c>
      <c r="AS12" s="22">
        <f t="shared" si="8"/>
        <v>0.89244824135676026</v>
      </c>
      <c r="AT12" s="22">
        <f t="shared" si="8"/>
        <v>0.89244824135676026</v>
      </c>
      <c r="AU12" s="22">
        <f t="shared" si="8"/>
        <v>0</v>
      </c>
      <c r="AV12" s="22">
        <f t="shared" si="8"/>
        <v>0</v>
      </c>
      <c r="AW12" s="22">
        <f t="shared" si="8"/>
        <v>0</v>
      </c>
      <c r="AX12" s="22">
        <f t="shared" si="8"/>
        <v>0</v>
      </c>
      <c r="AY12" s="22">
        <f t="shared" si="8"/>
        <v>0</v>
      </c>
      <c r="AZ12" s="22">
        <f t="shared" si="8"/>
        <v>0</v>
      </c>
      <c r="BA12" s="22">
        <f t="shared" si="8"/>
        <v>0</v>
      </c>
      <c r="BB12" s="22">
        <f t="shared" si="8"/>
        <v>0</v>
      </c>
      <c r="BC12" s="22">
        <f t="shared" si="8"/>
        <v>0</v>
      </c>
      <c r="BD12" s="22">
        <f t="shared" si="8"/>
        <v>0</v>
      </c>
      <c r="BE12" s="22">
        <f t="shared" si="8"/>
        <v>0</v>
      </c>
      <c r="BF12" s="22">
        <f t="shared" si="8"/>
        <v>0</v>
      </c>
      <c r="BG12" s="22">
        <f t="shared" si="8"/>
        <v>0</v>
      </c>
    </row>
    <row r="13" spans="1:59" x14ac:dyDescent="0.25">
      <c r="C13" t="s">
        <v>16</v>
      </c>
      <c r="E13" s="22">
        <f>((((((E11/1000)+E10)/60)+E9)/60)+E8)/24</f>
        <v>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</row>
    <row r="14" spans="1:59" x14ac:dyDescent="0.25">
      <c r="C14" t="s">
        <v>121</v>
      </c>
      <c r="E14" s="3">
        <f t="shared" ref="E14" si="9">E7+E12</f>
        <v>1</v>
      </c>
      <c r="F14" s="3">
        <f t="shared" ref="F14:BG14" si="10">F7+F12</f>
        <v>4.8100000000013097</v>
      </c>
      <c r="G14" s="3">
        <f t="shared" si="10"/>
        <v>27.5</v>
      </c>
      <c r="H14" s="3">
        <f t="shared" si="10"/>
        <v>1.5</v>
      </c>
      <c r="I14" s="3">
        <f t="shared" si="10"/>
        <v>1</v>
      </c>
      <c r="J14" s="3">
        <f t="shared" si="10"/>
        <v>27</v>
      </c>
      <c r="K14" s="3">
        <f t="shared" si="10"/>
        <v>19.5</v>
      </c>
      <c r="L14" s="3">
        <f t="shared" si="10"/>
        <v>27</v>
      </c>
      <c r="M14" s="3">
        <f t="shared" si="10"/>
        <v>19.5</v>
      </c>
      <c r="N14" s="3">
        <f t="shared" si="10"/>
        <v>1.000011574074074</v>
      </c>
      <c r="O14" s="3">
        <f t="shared" si="10"/>
        <v>1</v>
      </c>
      <c r="P14" s="3">
        <f t="shared" si="10"/>
        <v>31</v>
      </c>
      <c r="Q14" s="3">
        <f t="shared" si="10"/>
        <v>10.3</v>
      </c>
      <c r="R14" s="3">
        <f t="shared" si="10"/>
        <v>31</v>
      </c>
      <c r="S14" s="3">
        <f t="shared" si="10"/>
        <v>1</v>
      </c>
      <c r="T14" s="3">
        <f t="shared" si="10"/>
        <v>12.5</v>
      </c>
      <c r="U14" s="3">
        <f t="shared" si="10"/>
        <v>29</v>
      </c>
      <c r="V14" s="3">
        <f t="shared" si="10"/>
        <v>17.899999999999999</v>
      </c>
      <c r="W14" s="3">
        <f t="shared" si="10"/>
        <v>1.5</v>
      </c>
      <c r="X14" s="3">
        <f t="shared" si="10"/>
        <v>10</v>
      </c>
      <c r="Y14" s="3">
        <f t="shared" si="10"/>
        <v>12</v>
      </c>
      <c r="Z14" s="3">
        <f t="shared" si="10"/>
        <v>15</v>
      </c>
      <c r="AA14" s="3">
        <f t="shared" si="10"/>
        <v>1</v>
      </c>
      <c r="AB14" s="3">
        <f t="shared" si="10"/>
        <v>1</v>
      </c>
      <c r="AC14" s="3">
        <f t="shared" si="10"/>
        <v>30</v>
      </c>
      <c r="AD14" s="3">
        <f t="shared" si="10"/>
        <v>14</v>
      </c>
      <c r="AE14" s="3">
        <f t="shared" si="10"/>
        <v>22</v>
      </c>
      <c r="AF14" s="3">
        <f t="shared" si="10"/>
        <v>18.151157407406572</v>
      </c>
      <c r="AG14" s="3">
        <f t="shared" si="10"/>
        <v>20</v>
      </c>
      <c r="AH14" s="3">
        <f t="shared" si="10"/>
        <v>13</v>
      </c>
      <c r="AI14" s="3">
        <f t="shared" si="10"/>
        <v>1</v>
      </c>
      <c r="AJ14" s="3">
        <f t="shared" si="10"/>
        <v>1</v>
      </c>
      <c r="AK14" s="3">
        <f t="shared" si="10"/>
        <v>1</v>
      </c>
      <c r="AL14" s="3">
        <f t="shared" si="10"/>
        <v>1</v>
      </c>
      <c r="AM14" s="3">
        <f t="shared" si="10"/>
        <v>20</v>
      </c>
      <c r="AN14" s="3">
        <f t="shared" si="10"/>
        <v>16</v>
      </c>
      <c r="AO14" s="3">
        <f t="shared" si="10"/>
        <v>6</v>
      </c>
      <c r="AP14" s="3">
        <f t="shared" si="10"/>
        <v>3</v>
      </c>
      <c r="AQ14" s="3">
        <f t="shared" si="10"/>
        <v>20.885890000034124</v>
      </c>
      <c r="AR14" s="3">
        <f t="shared" si="10"/>
        <v>22.89244824135676</v>
      </c>
      <c r="AS14" s="3">
        <f t="shared" si="10"/>
        <v>23.89244824135676</v>
      </c>
      <c r="AT14" s="3">
        <f t="shared" si="10"/>
        <v>24.89244824135676</v>
      </c>
      <c r="AU14" s="3">
        <f t="shared" si="10"/>
        <v>1</v>
      </c>
      <c r="AV14" s="3">
        <f t="shared" si="10"/>
        <v>2</v>
      </c>
      <c r="AW14" s="3">
        <f t="shared" si="10"/>
        <v>3</v>
      </c>
      <c r="AX14" s="3">
        <f t="shared" si="10"/>
        <v>4</v>
      </c>
      <c r="AY14" s="3">
        <f t="shared" si="10"/>
        <v>5</v>
      </c>
      <c r="AZ14" s="3">
        <f t="shared" si="10"/>
        <v>6</v>
      </c>
      <c r="BA14" s="3">
        <f t="shared" si="10"/>
        <v>7</v>
      </c>
      <c r="BB14" s="3">
        <f t="shared" si="10"/>
        <v>8</v>
      </c>
      <c r="BC14" s="3">
        <f t="shared" si="10"/>
        <v>9</v>
      </c>
      <c r="BD14" s="3">
        <f t="shared" si="10"/>
        <v>10</v>
      </c>
      <c r="BE14" s="3">
        <f t="shared" si="10"/>
        <v>11</v>
      </c>
      <c r="BF14" s="3">
        <f t="shared" si="10"/>
        <v>12</v>
      </c>
      <c r="BG14" s="3">
        <f t="shared" si="10"/>
        <v>18</v>
      </c>
    </row>
    <row r="15" spans="1:59" x14ac:dyDescent="0.25">
      <c r="C15" t="s">
        <v>17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</row>
    <row r="16" spans="1:59" x14ac:dyDescent="0.25">
      <c r="C16" t="s">
        <v>21</v>
      </c>
      <c r="D16" s="8" t="s">
        <v>116</v>
      </c>
      <c r="E16" s="20">
        <f t="shared" ref="E16" si="11">IF(E6&lt;3,E5-1,E5)</f>
        <v>1961</v>
      </c>
      <c r="F16" s="20">
        <f t="shared" ref="F16:BG16" si="12">IF(F6&lt;3,F5-1,F5)</f>
        <v>1957</v>
      </c>
      <c r="G16" s="20">
        <f t="shared" si="12"/>
        <v>332</v>
      </c>
      <c r="H16" s="20">
        <f t="shared" si="12"/>
        <v>1999</v>
      </c>
      <c r="I16" s="20">
        <f t="shared" si="12"/>
        <v>1998</v>
      </c>
      <c r="J16" s="20">
        <f t="shared" si="12"/>
        <v>1986</v>
      </c>
      <c r="K16" s="20">
        <f t="shared" si="12"/>
        <v>1987</v>
      </c>
      <c r="L16" s="20">
        <f t="shared" si="12"/>
        <v>1987</v>
      </c>
      <c r="M16" s="20">
        <f t="shared" si="12"/>
        <v>1988</v>
      </c>
      <c r="N16" s="20">
        <f t="shared" si="12"/>
        <v>1899</v>
      </c>
      <c r="O16" s="20">
        <f t="shared" si="12"/>
        <v>1599</v>
      </c>
      <c r="P16" s="20">
        <f t="shared" si="12"/>
        <v>1600</v>
      </c>
      <c r="Q16" s="20">
        <f t="shared" si="12"/>
        <v>837</v>
      </c>
      <c r="R16" s="20">
        <f t="shared" si="12"/>
        <v>-123</v>
      </c>
      <c r="S16" s="20">
        <f t="shared" si="12"/>
        <v>-123</v>
      </c>
      <c r="T16" s="20">
        <f t="shared" si="12"/>
        <v>-1000</v>
      </c>
      <c r="U16" s="20">
        <f t="shared" si="12"/>
        <v>-1001</v>
      </c>
      <c r="V16" s="20">
        <f t="shared" si="12"/>
        <v>-1001</v>
      </c>
      <c r="W16" s="20">
        <f t="shared" si="12"/>
        <v>-4713</v>
      </c>
      <c r="X16" s="20">
        <f t="shared" si="12"/>
        <v>1987</v>
      </c>
      <c r="Y16" s="20">
        <f t="shared" si="12"/>
        <v>1992</v>
      </c>
      <c r="Z16" s="20">
        <f t="shared" si="12"/>
        <v>1976</v>
      </c>
      <c r="AA16" s="20">
        <f t="shared" si="12"/>
        <v>2043</v>
      </c>
      <c r="AB16" s="20">
        <f t="shared" si="12"/>
        <v>1999</v>
      </c>
      <c r="AC16" s="20">
        <f t="shared" si="12"/>
        <v>1954</v>
      </c>
      <c r="AD16" s="20">
        <f t="shared" si="12"/>
        <v>1978</v>
      </c>
      <c r="AE16" s="20">
        <f t="shared" si="12"/>
        <v>1988</v>
      </c>
      <c r="AF16" s="20">
        <f t="shared" si="12"/>
        <v>1976</v>
      </c>
      <c r="AG16" s="20">
        <f t="shared" si="12"/>
        <v>1992</v>
      </c>
      <c r="AH16" s="20">
        <f t="shared" si="12"/>
        <v>1992</v>
      </c>
      <c r="AI16" s="20">
        <f t="shared" si="12"/>
        <v>1991</v>
      </c>
      <c r="AJ16" s="20">
        <f t="shared" si="12"/>
        <v>1992</v>
      </c>
      <c r="AK16" s="20">
        <f t="shared" si="12"/>
        <v>1993</v>
      </c>
      <c r="AL16" s="20">
        <f t="shared" si="12"/>
        <v>1817</v>
      </c>
      <c r="AM16" s="20">
        <f t="shared" si="12"/>
        <v>1990</v>
      </c>
      <c r="AN16" s="20">
        <f t="shared" si="12"/>
        <v>622</v>
      </c>
      <c r="AO16" s="20">
        <f t="shared" si="12"/>
        <v>2000</v>
      </c>
      <c r="AP16" s="20">
        <f t="shared" si="12"/>
        <v>0</v>
      </c>
      <c r="AQ16" s="20">
        <f t="shared" si="12"/>
        <v>1962</v>
      </c>
      <c r="AR16" s="20">
        <f t="shared" si="12"/>
        <v>1962</v>
      </c>
      <c r="AS16" s="20">
        <f t="shared" si="12"/>
        <v>1962</v>
      </c>
      <c r="AT16" s="20">
        <f t="shared" si="12"/>
        <v>1962</v>
      </c>
      <c r="AU16" s="20">
        <f t="shared" si="12"/>
        <v>1962</v>
      </c>
      <c r="AV16" s="20">
        <f t="shared" si="12"/>
        <v>1962</v>
      </c>
      <c r="AW16" s="20">
        <f t="shared" si="12"/>
        <v>1962</v>
      </c>
      <c r="AX16" s="20">
        <f t="shared" si="12"/>
        <v>1962</v>
      </c>
      <c r="AY16" s="20">
        <f t="shared" si="12"/>
        <v>1962</v>
      </c>
      <c r="AZ16" s="20">
        <f t="shared" si="12"/>
        <v>1962</v>
      </c>
      <c r="BA16" s="20">
        <f t="shared" si="12"/>
        <v>1962</v>
      </c>
      <c r="BB16" s="20">
        <f t="shared" si="12"/>
        <v>1962</v>
      </c>
      <c r="BC16" s="20">
        <f t="shared" si="12"/>
        <v>1962</v>
      </c>
      <c r="BD16" s="20">
        <f t="shared" si="12"/>
        <v>1962</v>
      </c>
      <c r="BE16" s="20">
        <f t="shared" si="12"/>
        <v>1962</v>
      </c>
      <c r="BF16" s="20">
        <f t="shared" si="12"/>
        <v>1962</v>
      </c>
      <c r="BG16" s="20">
        <f t="shared" si="12"/>
        <v>1976</v>
      </c>
    </row>
    <row r="17" spans="2:59" x14ac:dyDescent="0.25">
      <c r="C17" t="s">
        <v>22</v>
      </c>
      <c r="D17" s="8" t="s">
        <v>5</v>
      </c>
      <c r="E17" s="20">
        <f t="shared" ref="E17" si="13">IF(E6&lt;3,E6+12,E6)</f>
        <v>13</v>
      </c>
      <c r="F17" s="20">
        <f t="shared" ref="F17:BG17" si="14">IF(F6&lt;3,F6+12,F6)</f>
        <v>10</v>
      </c>
      <c r="G17" s="20">
        <f t="shared" si="14"/>
        <v>13</v>
      </c>
      <c r="H17" s="20">
        <f t="shared" si="14"/>
        <v>13</v>
      </c>
      <c r="I17" s="20">
        <f t="shared" si="14"/>
        <v>13</v>
      </c>
      <c r="J17" s="20">
        <f t="shared" si="14"/>
        <v>13</v>
      </c>
      <c r="K17" s="20">
        <f t="shared" si="14"/>
        <v>6</v>
      </c>
      <c r="L17" s="20">
        <f t="shared" si="14"/>
        <v>13</v>
      </c>
      <c r="M17" s="20">
        <f t="shared" si="14"/>
        <v>6</v>
      </c>
      <c r="N17" s="20">
        <f t="shared" si="14"/>
        <v>13</v>
      </c>
      <c r="O17" s="20">
        <f t="shared" si="14"/>
        <v>13</v>
      </c>
      <c r="P17" s="20">
        <f t="shared" si="14"/>
        <v>12</v>
      </c>
      <c r="Q17" s="20">
        <f t="shared" si="14"/>
        <v>4</v>
      </c>
      <c r="R17" s="20">
        <f t="shared" si="14"/>
        <v>12</v>
      </c>
      <c r="S17" s="20">
        <f t="shared" si="14"/>
        <v>13</v>
      </c>
      <c r="T17" s="20">
        <f t="shared" si="14"/>
        <v>7</v>
      </c>
      <c r="U17" s="20">
        <f t="shared" si="14"/>
        <v>14</v>
      </c>
      <c r="V17" s="20">
        <f t="shared" si="14"/>
        <v>8</v>
      </c>
      <c r="W17" s="20">
        <f t="shared" si="14"/>
        <v>13</v>
      </c>
      <c r="X17" s="20">
        <f t="shared" si="14"/>
        <v>4</v>
      </c>
      <c r="Y17" s="20">
        <f t="shared" si="14"/>
        <v>4</v>
      </c>
      <c r="Z17" s="20">
        <f t="shared" si="14"/>
        <v>14</v>
      </c>
      <c r="AA17" s="20">
        <f t="shared" si="14"/>
        <v>13</v>
      </c>
      <c r="AB17" s="20">
        <f t="shared" si="14"/>
        <v>13</v>
      </c>
      <c r="AC17" s="20">
        <f t="shared" si="14"/>
        <v>6</v>
      </c>
      <c r="AD17" s="20">
        <f t="shared" si="14"/>
        <v>11</v>
      </c>
      <c r="AE17" s="20">
        <f t="shared" si="14"/>
        <v>4</v>
      </c>
      <c r="AF17" s="20">
        <f t="shared" si="14"/>
        <v>14</v>
      </c>
      <c r="AG17" s="20">
        <f t="shared" si="14"/>
        <v>12</v>
      </c>
      <c r="AH17" s="20">
        <f t="shared" si="14"/>
        <v>10</v>
      </c>
      <c r="AI17" s="20">
        <f t="shared" si="14"/>
        <v>3</v>
      </c>
      <c r="AJ17" s="20">
        <f t="shared" si="14"/>
        <v>4</v>
      </c>
      <c r="AK17" s="20">
        <f t="shared" si="14"/>
        <v>5</v>
      </c>
      <c r="AL17" s="20">
        <f t="shared" si="14"/>
        <v>13</v>
      </c>
      <c r="AM17" s="20">
        <f t="shared" si="14"/>
        <v>9</v>
      </c>
      <c r="AN17" s="20">
        <f t="shared" si="14"/>
        <v>7</v>
      </c>
      <c r="AO17" s="20">
        <f t="shared" si="14"/>
        <v>4</v>
      </c>
      <c r="AP17" s="20">
        <f t="shared" si="14"/>
        <v>13</v>
      </c>
      <c r="AQ17" s="20">
        <f t="shared" si="14"/>
        <v>6</v>
      </c>
      <c r="AR17" s="20">
        <f t="shared" si="14"/>
        <v>6</v>
      </c>
      <c r="AS17" s="20">
        <f t="shared" si="14"/>
        <v>6</v>
      </c>
      <c r="AT17" s="20">
        <f t="shared" si="14"/>
        <v>6</v>
      </c>
      <c r="AU17" s="20">
        <f t="shared" si="14"/>
        <v>6</v>
      </c>
      <c r="AV17" s="20">
        <f t="shared" si="14"/>
        <v>6</v>
      </c>
      <c r="AW17" s="20">
        <f t="shared" si="14"/>
        <v>6</v>
      </c>
      <c r="AX17" s="20">
        <f t="shared" si="14"/>
        <v>6</v>
      </c>
      <c r="AY17" s="20">
        <f t="shared" si="14"/>
        <v>6</v>
      </c>
      <c r="AZ17" s="20">
        <f t="shared" si="14"/>
        <v>6</v>
      </c>
      <c r="BA17" s="20">
        <f t="shared" si="14"/>
        <v>6</v>
      </c>
      <c r="BB17" s="20">
        <f t="shared" si="14"/>
        <v>6</v>
      </c>
      <c r="BC17" s="20">
        <f t="shared" si="14"/>
        <v>6</v>
      </c>
      <c r="BD17" s="20">
        <f t="shared" si="14"/>
        <v>6</v>
      </c>
      <c r="BE17" s="20">
        <f t="shared" si="14"/>
        <v>6</v>
      </c>
      <c r="BF17" s="20">
        <f t="shared" si="14"/>
        <v>6</v>
      </c>
      <c r="BG17" s="20">
        <f t="shared" si="14"/>
        <v>14</v>
      </c>
    </row>
    <row r="18" spans="2:59" x14ac:dyDescent="0.25">
      <c r="C18" t="s">
        <v>23</v>
      </c>
      <c r="D18" s="8" t="s">
        <v>30</v>
      </c>
      <c r="E18" s="20">
        <f t="shared" ref="E18" si="15">_xlfn.FLOOR.MATH(E16/100)</f>
        <v>19</v>
      </c>
      <c r="F18" s="20">
        <f t="shared" ref="F18:BG18" si="16">_xlfn.FLOOR.MATH(F16/100)</f>
        <v>19</v>
      </c>
      <c r="G18" s="20">
        <f t="shared" si="16"/>
        <v>3</v>
      </c>
      <c r="H18" s="20">
        <f t="shared" si="16"/>
        <v>19</v>
      </c>
      <c r="I18" s="20">
        <f t="shared" si="16"/>
        <v>19</v>
      </c>
      <c r="J18" s="20">
        <f t="shared" si="16"/>
        <v>19</v>
      </c>
      <c r="K18" s="20">
        <f t="shared" si="16"/>
        <v>19</v>
      </c>
      <c r="L18" s="20">
        <f t="shared" si="16"/>
        <v>19</v>
      </c>
      <c r="M18" s="20">
        <f t="shared" si="16"/>
        <v>19</v>
      </c>
      <c r="N18" s="20">
        <f t="shared" si="16"/>
        <v>18</v>
      </c>
      <c r="O18" s="20">
        <f t="shared" si="16"/>
        <v>15</v>
      </c>
      <c r="P18" s="20">
        <f t="shared" si="16"/>
        <v>16</v>
      </c>
      <c r="Q18" s="20">
        <f t="shared" si="16"/>
        <v>8</v>
      </c>
      <c r="R18" s="20">
        <f t="shared" si="16"/>
        <v>-2</v>
      </c>
      <c r="S18" s="20">
        <f t="shared" si="16"/>
        <v>-2</v>
      </c>
      <c r="T18" s="20">
        <f t="shared" si="16"/>
        <v>-10</v>
      </c>
      <c r="U18" s="20">
        <f t="shared" si="16"/>
        <v>-11</v>
      </c>
      <c r="V18" s="20">
        <f t="shared" si="16"/>
        <v>-11</v>
      </c>
      <c r="W18" s="20">
        <f t="shared" si="16"/>
        <v>-48</v>
      </c>
      <c r="X18" s="20">
        <f t="shared" si="16"/>
        <v>19</v>
      </c>
      <c r="Y18" s="20">
        <f t="shared" si="16"/>
        <v>19</v>
      </c>
      <c r="Z18" s="20">
        <f t="shared" si="16"/>
        <v>19</v>
      </c>
      <c r="AA18" s="20">
        <f t="shared" si="16"/>
        <v>20</v>
      </c>
      <c r="AB18" s="20">
        <f t="shared" si="16"/>
        <v>19</v>
      </c>
      <c r="AC18" s="20">
        <f t="shared" si="16"/>
        <v>19</v>
      </c>
      <c r="AD18" s="20">
        <f t="shared" si="16"/>
        <v>19</v>
      </c>
      <c r="AE18" s="20">
        <f t="shared" si="16"/>
        <v>19</v>
      </c>
      <c r="AF18" s="20">
        <f t="shared" si="16"/>
        <v>19</v>
      </c>
      <c r="AG18" s="20">
        <f t="shared" si="16"/>
        <v>19</v>
      </c>
      <c r="AH18" s="20">
        <f t="shared" si="16"/>
        <v>19</v>
      </c>
      <c r="AI18" s="20">
        <f t="shared" si="16"/>
        <v>19</v>
      </c>
      <c r="AJ18" s="20">
        <f t="shared" si="16"/>
        <v>19</v>
      </c>
      <c r="AK18" s="20">
        <f t="shared" si="16"/>
        <v>19</v>
      </c>
      <c r="AL18" s="20">
        <f t="shared" si="16"/>
        <v>18</v>
      </c>
      <c r="AM18" s="20">
        <f t="shared" si="16"/>
        <v>19</v>
      </c>
      <c r="AN18" s="20">
        <f t="shared" si="16"/>
        <v>6</v>
      </c>
      <c r="AO18" s="20">
        <f t="shared" si="16"/>
        <v>20</v>
      </c>
      <c r="AP18" s="20">
        <f t="shared" si="16"/>
        <v>0</v>
      </c>
      <c r="AQ18" s="20">
        <f t="shared" si="16"/>
        <v>19</v>
      </c>
      <c r="AR18" s="20">
        <f t="shared" si="16"/>
        <v>19</v>
      </c>
      <c r="AS18" s="20">
        <f t="shared" si="16"/>
        <v>19</v>
      </c>
      <c r="AT18" s="20">
        <f t="shared" si="16"/>
        <v>19</v>
      </c>
      <c r="AU18" s="20">
        <f t="shared" si="16"/>
        <v>19</v>
      </c>
      <c r="AV18" s="20">
        <f t="shared" si="16"/>
        <v>19</v>
      </c>
      <c r="AW18" s="20">
        <f t="shared" si="16"/>
        <v>19</v>
      </c>
      <c r="AX18" s="20">
        <f t="shared" si="16"/>
        <v>19</v>
      </c>
      <c r="AY18" s="20">
        <f t="shared" si="16"/>
        <v>19</v>
      </c>
      <c r="AZ18" s="20">
        <f t="shared" si="16"/>
        <v>19</v>
      </c>
      <c r="BA18" s="20">
        <f t="shared" si="16"/>
        <v>19</v>
      </c>
      <c r="BB18" s="20">
        <f t="shared" si="16"/>
        <v>19</v>
      </c>
      <c r="BC18" s="20">
        <f t="shared" si="16"/>
        <v>19</v>
      </c>
      <c r="BD18" s="20">
        <f t="shared" si="16"/>
        <v>19</v>
      </c>
      <c r="BE18" s="20">
        <f t="shared" si="16"/>
        <v>19</v>
      </c>
      <c r="BF18" s="20">
        <f t="shared" si="16"/>
        <v>19</v>
      </c>
      <c r="BG18" s="20">
        <f t="shared" si="16"/>
        <v>19</v>
      </c>
    </row>
    <row r="19" spans="2:59" x14ac:dyDescent="0.25">
      <c r="C19" t="s">
        <v>24</v>
      </c>
      <c r="D19" s="8" t="s">
        <v>117</v>
      </c>
      <c r="E19" s="20">
        <f t="shared" ref="E19" si="17">2-E18+_xlfn.FLOOR.MATH(E18/4)</f>
        <v>-13</v>
      </c>
      <c r="F19" s="20">
        <f t="shared" ref="F19:BG19" si="18">2-F18+_xlfn.FLOOR.MATH(F18/4)</f>
        <v>-13</v>
      </c>
      <c r="G19" s="20">
        <f t="shared" si="18"/>
        <v>-1</v>
      </c>
      <c r="H19" s="20">
        <f t="shared" si="18"/>
        <v>-13</v>
      </c>
      <c r="I19" s="20">
        <f t="shared" si="18"/>
        <v>-13</v>
      </c>
      <c r="J19" s="20">
        <f t="shared" si="18"/>
        <v>-13</v>
      </c>
      <c r="K19" s="20">
        <f t="shared" si="18"/>
        <v>-13</v>
      </c>
      <c r="L19" s="20">
        <f t="shared" si="18"/>
        <v>-13</v>
      </c>
      <c r="M19" s="20">
        <f t="shared" si="18"/>
        <v>-13</v>
      </c>
      <c r="N19" s="20">
        <f t="shared" si="18"/>
        <v>-12</v>
      </c>
      <c r="O19" s="20">
        <f t="shared" si="18"/>
        <v>-10</v>
      </c>
      <c r="P19" s="20">
        <f t="shared" si="18"/>
        <v>-10</v>
      </c>
      <c r="Q19" s="20">
        <f t="shared" si="18"/>
        <v>-4</v>
      </c>
      <c r="R19" s="20">
        <f t="shared" si="18"/>
        <v>3</v>
      </c>
      <c r="S19" s="20">
        <f t="shared" si="18"/>
        <v>3</v>
      </c>
      <c r="T19" s="20">
        <f t="shared" si="18"/>
        <v>9</v>
      </c>
      <c r="U19" s="20">
        <f t="shared" si="18"/>
        <v>10</v>
      </c>
      <c r="V19" s="20">
        <f t="shared" si="18"/>
        <v>10</v>
      </c>
      <c r="W19" s="20">
        <f t="shared" si="18"/>
        <v>38</v>
      </c>
      <c r="X19" s="20">
        <f t="shared" si="18"/>
        <v>-13</v>
      </c>
      <c r="Y19" s="20">
        <f t="shared" si="18"/>
        <v>-13</v>
      </c>
      <c r="Z19" s="20">
        <f t="shared" si="18"/>
        <v>-13</v>
      </c>
      <c r="AA19" s="20">
        <f t="shared" si="18"/>
        <v>-13</v>
      </c>
      <c r="AB19" s="20">
        <f t="shared" si="18"/>
        <v>-13</v>
      </c>
      <c r="AC19" s="20">
        <f t="shared" si="18"/>
        <v>-13</v>
      </c>
      <c r="AD19" s="20">
        <f t="shared" si="18"/>
        <v>-13</v>
      </c>
      <c r="AE19" s="20">
        <f t="shared" si="18"/>
        <v>-13</v>
      </c>
      <c r="AF19" s="20">
        <f t="shared" si="18"/>
        <v>-13</v>
      </c>
      <c r="AG19" s="20">
        <f t="shared" si="18"/>
        <v>-13</v>
      </c>
      <c r="AH19" s="20">
        <f t="shared" si="18"/>
        <v>-13</v>
      </c>
      <c r="AI19" s="20">
        <f t="shared" si="18"/>
        <v>-13</v>
      </c>
      <c r="AJ19" s="20">
        <f t="shared" si="18"/>
        <v>-13</v>
      </c>
      <c r="AK19" s="20">
        <f t="shared" si="18"/>
        <v>-13</v>
      </c>
      <c r="AL19" s="20">
        <f t="shared" si="18"/>
        <v>-12</v>
      </c>
      <c r="AM19" s="20">
        <f t="shared" si="18"/>
        <v>-13</v>
      </c>
      <c r="AN19" s="20">
        <f t="shared" si="18"/>
        <v>-3</v>
      </c>
      <c r="AO19" s="20">
        <f t="shared" si="18"/>
        <v>-13</v>
      </c>
      <c r="AP19" s="20">
        <f t="shared" si="18"/>
        <v>2</v>
      </c>
      <c r="AQ19" s="20">
        <f t="shared" si="18"/>
        <v>-13</v>
      </c>
      <c r="AR19" s="20">
        <f t="shared" si="18"/>
        <v>-13</v>
      </c>
      <c r="AS19" s="20">
        <f t="shared" si="18"/>
        <v>-13</v>
      </c>
      <c r="AT19" s="20">
        <f t="shared" si="18"/>
        <v>-13</v>
      </c>
      <c r="AU19" s="20">
        <f t="shared" si="18"/>
        <v>-13</v>
      </c>
      <c r="AV19" s="20">
        <f t="shared" si="18"/>
        <v>-13</v>
      </c>
      <c r="AW19" s="20">
        <f t="shared" si="18"/>
        <v>-13</v>
      </c>
      <c r="AX19" s="20">
        <f t="shared" si="18"/>
        <v>-13</v>
      </c>
      <c r="AY19" s="20">
        <f t="shared" si="18"/>
        <v>-13</v>
      </c>
      <c r="AZ19" s="20">
        <f t="shared" si="18"/>
        <v>-13</v>
      </c>
      <c r="BA19" s="20">
        <f t="shared" si="18"/>
        <v>-13</v>
      </c>
      <c r="BB19" s="20">
        <f t="shared" si="18"/>
        <v>-13</v>
      </c>
      <c r="BC19" s="20">
        <f t="shared" si="18"/>
        <v>-13</v>
      </c>
      <c r="BD19" s="20">
        <f t="shared" si="18"/>
        <v>-13</v>
      </c>
      <c r="BE19" s="20">
        <f t="shared" si="18"/>
        <v>-13</v>
      </c>
      <c r="BF19" s="20">
        <f t="shared" si="18"/>
        <v>-13</v>
      </c>
      <c r="BG19" s="20">
        <f t="shared" si="18"/>
        <v>-13</v>
      </c>
    </row>
    <row r="20" spans="2:59" x14ac:dyDescent="0.25">
      <c r="C20" t="s">
        <v>25</v>
      </c>
    </row>
    <row r="21" spans="2:59" x14ac:dyDescent="0.25">
      <c r="C21" t="s">
        <v>118</v>
      </c>
      <c r="D21" s="8" t="s">
        <v>31</v>
      </c>
      <c r="E21">
        <f>IF(E5&lt;1582,0,E19)</f>
        <v>-13</v>
      </c>
      <c r="F21">
        <f t="shared" ref="F21:BG21" si="19">IF(F5&lt;1582,0,F19)</f>
        <v>-13</v>
      </c>
      <c r="G21">
        <f t="shared" si="19"/>
        <v>0</v>
      </c>
      <c r="H21">
        <f t="shared" si="19"/>
        <v>-13</v>
      </c>
      <c r="I21">
        <f t="shared" si="19"/>
        <v>-13</v>
      </c>
      <c r="J21">
        <f t="shared" si="19"/>
        <v>-13</v>
      </c>
      <c r="K21">
        <f t="shared" si="19"/>
        <v>-13</v>
      </c>
      <c r="L21">
        <f t="shared" si="19"/>
        <v>-13</v>
      </c>
      <c r="M21">
        <f t="shared" si="19"/>
        <v>-13</v>
      </c>
      <c r="N21">
        <f t="shared" si="19"/>
        <v>-12</v>
      </c>
      <c r="O21">
        <f t="shared" si="19"/>
        <v>-10</v>
      </c>
      <c r="P21">
        <f t="shared" si="19"/>
        <v>-10</v>
      </c>
      <c r="Q21">
        <f t="shared" si="19"/>
        <v>0</v>
      </c>
      <c r="R21">
        <f t="shared" si="19"/>
        <v>0</v>
      </c>
      <c r="S21">
        <f t="shared" si="19"/>
        <v>0</v>
      </c>
      <c r="T21">
        <f t="shared" si="19"/>
        <v>0</v>
      </c>
      <c r="U21">
        <f t="shared" si="19"/>
        <v>0</v>
      </c>
      <c r="V21">
        <f t="shared" si="19"/>
        <v>0</v>
      </c>
      <c r="W21">
        <f t="shared" si="19"/>
        <v>0</v>
      </c>
      <c r="X21">
        <f t="shared" si="19"/>
        <v>-13</v>
      </c>
      <c r="Y21">
        <f t="shared" si="19"/>
        <v>-13</v>
      </c>
      <c r="Z21">
        <f t="shared" si="19"/>
        <v>-13</v>
      </c>
      <c r="AA21">
        <f t="shared" si="19"/>
        <v>-13</v>
      </c>
      <c r="AB21">
        <f t="shared" si="19"/>
        <v>-13</v>
      </c>
      <c r="AC21">
        <f t="shared" si="19"/>
        <v>-13</v>
      </c>
      <c r="AD21">
        <f t="shared" si="19"/>
        <v>-13</v>
      </c>
      <c r="AE21">
        <f t="shared" si="19"/>
        <v>-13</v>
      </c>
      <c r="AF21">
        <f t="shared" si="19"/>
        <v>-13</v>
      </c>
      <c r="AG21">
        <f t="shared" si="19"/>
        <v>-13</v>
      </c>
      <c r="AH21">
        <f t="shared" si="19"/>
        <v>-13</v>
      </c>
      <c r="AI21">
        <f t="shared" si="19"/>
        <v>-13</v>
      </c>
      <c r="AJ21">
        <f t="shared" si="19"/>
        <v>-13</v>
      </c>
      <c r="AK21">
        <f t="shared" si="19"/>
        <v>-13</v>
      </c>
      <c r="AL21">
        <f t="shared" si="19"/>
        <v>-12</v>
      </c>
      <c r="AM21">
        <f t="shared" si="19"/>
        <v>-13</v>
      </c>
      <c r="AN21">
        <f t="shared" si="19"/>
        <v>0</v>
      </c>
      <c r="AO21">
        <f t="shared" si="19"/>
        <v>-13</v>
      </c>
      <c r="AP21">
        <f t="shared" si="19"/>
        <v>0</v>
      </c>
      <c r="AQ21">
        <f t="shared" si="19"/>
        <v>-13</v>
      </c>
      <c r="AR21">
        <f t="shared" si="19"/>
        <v>-13</v>
      </c>
      <c r="AS21">
        <f t="shared" si="19"/>
        <v>-13</v>
      </c>
      <c r="AT21">
        <f t="shared" si="19"/>
        <v>-13</v>
      </c>
      <c r="AU21">
        <f t="shared" si="19"/>
        <v>-13</v>
      </c>
      <c r="AV21">
        <f t="shared" si="19"/>
        <v>-13</v>
      </c>
      <c r="AW21">
        <f t="shared" si="19"/>
        <v>-13</v>
      </c>
      <c r="AX21">
        <f t="shared" si="19"/>
        <v>-13</v>
      </c>
      <c r="AY21">
        <f t="shared" si="19"/>
        <v>-13</v>
      </c>
      <c r="AZ21">
        <f t="shared" si="19"/>
        <v>-13</v>
      </c>
      <c r="BA21">
        <f t="shared" si="19"/>
        <v>-13</v>
      </c>
      <c r="BB21">
        <f t="shared" si="19"/>
        <v>-13</v>
      </c>
      <c r="BC21">
        <f t="shared" si="19"/>
        <v>-13</v>
      </c>
      <c r="BD21">
        <f t="shared" si="19"/>
        <v>-13</v>
      </c>
      <c r="BE21">
        <f t="shared" si="19"/>
        <v>-13</v>
      </c>
      <c r="BF21">
        <f t="shared" si="19"/>
        <v>-13</v>
      </c>
      <c r="BG21">
        <f t="shared" si="19"/>
        <v>-13</v>
      </c>
    </row>
    <row r="22" spans="2:59" x14ac:dyDescent="0.25">
      <c r="C22" t="s">
        <v>119</v>
      </c>
    </row>
    <row r="23" spans="2:59" x14ac:dyDescent="0.25">
      <c r="C23" t="s">
        <v>120</v>
      </c>
    </row>
    <row r="24" spans="2:59" x14ac:dyDescent="0.25">
      <c r="C24" t="s">
        <v>26</v>
      </c>
    </row>
    <row r="25" spans="2:59" x14ac:dyDescent="0.25">
      <c r="C25" s="75" t="s">
        <v>81</v>
      </c>
      <c r="D25" s="76" t="s">
        <v>91</v>
      </c>
      <c r="E25" s="206">
        <f>_xlfn.FLOOR.MATH(365.25*(E16+4716))+_xlfn.FLOOR.MATH(30.6001*(E17+1))+E14+E21-1524.5</f>
        <v>2437665.5</v>
      </c>
      <c r="F25" s="77">
        <f>_xlfn.FLOOR.MATH(365.25*(F16+4716))+_xlfn.FLOOR.MATH(30.6001*(F17+1))+F14+F21-1524.5</f>
        <v>2436116.31</v>
      </c>
      <c r="G25" s="77">
        <f t="shared" ref="G25:P25" si="20">_xlfn.FLOOR.MATH(365.25*(G16+4716))+_xlfn.FLOOR.MATH(30.6001*(G17+1))+G14+G21-1524.5</f>
        <v>1842713</v>
      </c>
      <c r="H25" s="77">
        <f t="shared" si="20"/>
        <v>2451545</v>
      </c>
      <c r="I25" s="77">
        <f t="shared" si="20"/>
        <v>2451179.5</v>
      </c>
      <c r="J25" s="77">
        <f t="shared" si="20"/>
        <v>2446822.5</v>
      </c>
      <c r="K25" s="77">
        <f t="shared" si="20"/>
        <v>2446966</v>
      </c>
      <c r="L25" s="77">
        <f t="shared" si="20"/>
        <v>2447187.5</v>
      </c>
      <c r="M25" s="77">
        <f t="shared" si="20"/>
        <v>2447332</v>
      </c>
      <c r="N25" s="77">
        <f t="shared" si="20"/>
        <v>2415020.500011574</v>
      </c>
      <c r="O25" s="77">
        <f t="shared" si="20"/>
        <v>2305447.5</v>
      </c>
      <c r="P25" s="77">
        <f t="shared" si="20"/>
        <v>2305812.5</v>
      </c>
      <c r="Q25" s="77">
        <f t="shared" ref="Q25:AD25" si="21">_xlfn.FLOOR.MATH(365.25*(Q16+4716))+_xlfn.FLOOR.MATH(30.6001*(Q17+1))+Q14+Q21-1524.5</f>
        <v>2026871.8</v>
      </c>
      <c r="R25" s="77">
        <f t="shared" si="21"/>
        <v>1676496.5</v>
      </c>
      <c r="S25" s="77">
        <f t="shared" si="21"/>
        <v>1676497.5</v>
      </c>
      <c r="T25" s="77">
        <f t="shared" si="21"/>
        <v>1356001</v>
      </c>
      <c r="U25" s="77">
        <f t="shared" si="21"/>
        <v>1355866.5</v>
      </c>
      <c r="V25" s="77">
        <f t="shared" si="21"/>
        <v>1355671.4</v>
      </c>
      <c r="W25" s="77">
        <f t="shared" si="21"/>
        <v>0</v>
      </c>
      <c r="X25" s="77">
        <f t="shared" si="21"/>
        <v>2446895.5</v>
      </c>
      <c r="Y25" s="77">
        <f t="shared" si="21"/>
        <v>2448724.5</v>
      </c>
      <c r="Z25" s="77">
        <f t="shared" si="21"/>
        <v>2443189.5</v>
      </c>
      <c r="AA25" s="77">
        <f t="shared" si="21"/>
        <v>2467615.5</v>
      </c>
      <c r="AB25" s="77">
        <f t="shared" si="21"/>
        <v>2451544.5</v>
      </c>
      <c r="AC25" s="77">
        <f t="shared" si="21"/>
        <v>2434923.5</v>
      </c>
      <c r="AD25" s="77">
        <f t="shared" si="21"/>
        <v>2443826.5</v>
      </c>
      <c r="AE25" s="77">
        <f t="shared" ref="AE25:AM25" si="22">_xlfn.FLOOR.MATH(365.25*(AE16+4716))+_xlfn.FLOOR.MATH(30.6001*(AE17+1))+AE14+AE21-1524.5</f>
        <v>2447273.5</v>
      </c>
      <c r="AF25" s="77">
        <f t="shared" si="22"/>
        <v>2443192.6511574076</v>
      </c>
      <c r="AG25" s="77">
        <f t="shared" si="22"/>
        <v>2448976.5</v>
      </c>
      <c r="AH25" s="77">
        <f t="shared" si="22"/>
        <v>2448908.5</v>
      </c>
      <c r="AI25" s="77">
        <f t="shared" si="22"/>
        <v>2448316.5</v>
      </c>
      <c r="AJ25" s="77">
        <f t="shared" si="22"/>
        <v>2448713.5</v>
      </c>
      <c r="AK25" s="77">
        <f t="shared" si="22"/>
        <v>2449108.5</v>
      </c>
      <c r="AL25" s="77">
        <f t="shared" si="22"/>
        <v>2385070.5</v>
      </c>
      <c r="AM25" s="77">
        <f t="shared" si="22"/>
        <v>2448154.5</v>
      </c>
      <c r="AN25" s="77">
        <f t="shared" ref="AN25:BG25" si="23">_xlfn.FLOOR.MATH(365.25*(AN16+4716))+_xlfn.FLOOR.MATH(30.6001*(AN17+1))+AN14+AN21-1524.5</f>
        <v>1948439.5</v>
      </c>
      <c r="AO25" s="77">
        <f t="shared" si="23"/>
        <v>2451640.5</v>
      </c>
      <c r="AP25" s="77">
        <f t="shared" si="23"/>
        <v>1721425.5</v>
      </c>
      <c r="AQ25" s="266">
        <f t="shared" si="23"/>
        <v>2437836.38589</v>
      </c>
      <c r="AR25" s="77">
        <f t="shared" si="23"/>
        <v>2437838.3924482414</v>
      </c>
      <c r="AS25" s="77">
        <f t="shared" si="23"/>
        <v>2437839.3924482414</v>
      </c>
      <c r="AT25" s="77">
        <f t="shared" si="23"/>
        <v>2437840.3924482414</v>
      </c>
      <c r="AU25" s="77">
        <f t="shared" si="23"/>
        <v>2437816.5</v>
      </c>
      <c r="AV25" s="77">
        <f t="shared" si="23"/>
        <v>2437817.5</v>
      </c>
      <c r="AW25" s="77">
        <f t="shared" si="23"/>
        <v>2437818.5</v>
      </c>
      <c r="AX25" s="77">
        <f t="shared" si="23"/>
        <v>2437819.5</v>
      </c>
      <c r="AY25" s="77">
        <f t="shared" si="23"/>
        <v>2437820.5</v>
      </c>
      <c r="AZ25" s="77">
        <f t="shared" si="23"/>
        <v>2437821.5</v>
      </c>
      <c r="BA25" s="77">
        <f t="shared" si="23"/>
        <v>2437822.5</v>
      </c>
      <c r="BB25" s="77">
        <f t="shared" si="23"/>
        <v>2437823.5</v>
      </c>
      <c r="BC25" s="77">
        <f t="shared" si="23"/>
        <v>2437824.5</v>
      </c>
      <c r="BD25" s="77">
        <f t="shared" si="23"/>
        <v>2437825.5</v>
      </c>
      <c r="BE25" s="77">
        <f t="shared" si="23"/>
        <v>2437826.5</v>
      </c>
      <c r="BF25" s="77">
        <f t="shared" si="23"/>
        <v>2437827.5</v>
      </c>
      <c r="BG25" s="77">
        <f t="shared" si="23"/>
        <v>2443192.5</v>
      </c>
    </row>
    <row r="27" spans="2:59" x14ac:dyDescent="0.25">
      <c r="C27" s="9" t="s">
        <v>171</v>
      </c>
    </row>
    <row r="28" spans="2:59" x14ac:dyDescent="0.25">
      <c r="B28">
        <v>65</v>
      </c>
      <c r="C28" t="s">
        <v>156</v>
      </c>
      <c r="D28" s="8" t="s">
        <v>157</v>
      </c>
      <c r="E28" s="1">
        <f>E25+1.5</f>
        <v>2437667</v>
      </c>
      <c r="F28" s="1">
        <f t="shared" ref="F28:AD28" si="24">F25+1.5</f>
        <v>2436117.81</v>
      </c>
      <c r="G28" s="1">
        <f t="shared" si="24"/>
        <v>1842714.5</v>
      </c>
      <c r="H28" s="1">
        <f t="shared" si="24"/>
        <v>2451546.5</v>
      </c>
      <c r="I28" s="1">
        <f t="shared" si="24"/>
        <v>2451181</v>
      </c>
      <c r="J28" s="1">
        <f t="shared" si="24"/>
        <v>2446824</v>
      </c>
      <c r="K28" s="1">
        <f t="shared" si="24"/>
        <v>2446967.5</v>
      </c>
      <c r="L28" s="1">
        <f t="shared" si="24"/>
        <v>2447189</v>
      </c>
      <c r="M28" s="1">
        <f t="shared" si="24"/>
        <v>2447333.5</v>
      </c>
      <c r="N28" s="1">
        <f t="shared" si="24"/>
        <v>2415022.000011574</v>
      </c>
      <c r="O28" s="1">
        <f t="shared" si="24"/>
        <v>2305449</v>
      </c>
      <c r="P28" s="1">
        <f t="shared" si="24"/>
        <v>2305814</v>
      </c>
      <c r="Q28" s="1">
        <f t="shared" si="24"/>
        <v>2026873.3</v>
      </c>
      <c r="R28" s="1">
        <f t="shared" si="24"/>
        <v>1676498</v>
      </c>
      <c r="S28" s="1">
        <f t="shared" si="24"/>
        <v>1676499</v>
      </c>
      <c r="T28" s="1">
        <f t="shared" si="24"/>
        <v>1356002.5</v>
      </c>
      <c r="U28" s="1">
        <f t="shared" si="24"/>
        <v>1355868</v>
      </c>
      <c r="V28" s="1">
        <f t="shared" si="24"/>
        <v>1355672.9</v>
      </c>
      <c r="W28" s="1">
        <f t="shared" si="24"/>
        <v>1.5</v>
      </c>
      <c r="X28" s="1">
        <f t="shared" si="24"/>
        <v>2446897</v>
      </c>
      <c r="Y28" s="1">
        <f t="shared" si="24"/>
        <v>2448726</v>
      </c>
      <c r="Z28" s="1">
        <f t="shared" si="24"/>
        <v>2443191</v>
      </c>
      <c r="AA28" s="1">
        <f t="shared" si="24"/>
        <v>2467617</v>
      </c>
      <c r="AB28" s="1">
        <f t="shared" si="24"/>
        <v>2451546</v>
      </c>
      <c r="AC28" s="1">
        <f t="shared" si="24"/>
        <v>2434925</v>
      </c>
      <c r="AD28" s="1">
        <f t="shared" si="24"/>
        <v>2443828</v>
      </c>
      <c r="AE28" s="1">
        <f t="shared" ref="AE28:AM28" si="25">AE25+1.5</f>
        <v>2447275</v>
      </c>
      <c r="AF28" s="1">
        <f t="shared" si="25"/>
        <v>2443194.1511574076</v>
      </c>
      <c r="AG28" s="1">
        <f t="shared" si="25"/>
        <v>2448978</v>
      </c>
      <c r="AH28" s="1">
        <f t="shared" si="25"/>
        <v>2448910</v>
      </c>
      <c r="AI28" s="1">
        <f t="shared" si="25"/>
        <v>2448318</v>
      </c>
      <c r="AJ28" s="1">
        <f t="shared" si="25"/>
        <v>2448715</v>
      </c>
      <c r="AK28" s="1">
        <f t="shared" si="25"/>
        <v>2449110</v>
      </c>
      <c r="AL28" s="1">
        <f t="shared" si="25"/>
        <v>2385072</v>
      </c>
      <c r="AM28" s="1">
        <f t="shared" si="25"/>
        <v>2448156</v>
      </c>
      <c r="AN28" s="1">
        <f t="shared" ref="AN28:BG28" si="26">AN25+1.5</f>
        <v>1948441</v>
      </c>
      <c r="AO28" s="1">
        <f t="shared" si="26"/>
        <v>2451642</v>
      </c>
      <c r="AP28" s="1">
        <f t="shared" si="26"/>
        <v>1721427</v>
      </c>
      <c r="AQ28" s="1">
        <f t="shared" si="26"/>
        <v>2437837.88589</v>
      </c>
      <c r="AR28" s="1">
        <f t="shared" si="26"/>
        <v>2437839.8924482414</v>
      </c>
      <c r="AS28" s="1">
        <f t="shared" si="26"/>
        <v>2437840.8924482414</v>
      </c>
      <c r="AT28" s="1">
        <f t="shared" si="26"/>
        <v>2437841.8924482414</v>
      </c>
      <c r="AU28" s="1">
        <f t="shared" si="26"/>
        <v>2437818</v>
      </c>
      <c r="AV28" s="1">
        <f t="shared" si="26"/>
        <v>2437819</v>
      </c>
      <c r="AW28" s="1">
        <f t="shared" si="26"/>
        <v>2437820</v>
      </c>
      <c r="AX28" s="1">
        <f t="shared" si="26"/>
        <v>2437821</v>
      </c>
      <c r="AY28" s="1">
        <f t="shared" si="26"/>
        <v>2437822</v>
      </c>
      <c r="AZ28" s="1">
        <f t="shared" si="26"/>
        <v>2437823</v>
      </c>
      <c r="BA28" s="1">
        <f t="shared" si="26"/>
        <v>2437824</v>
      </c>
      <c r="BB28" s="1">
        <f t="shared" si="26"/>
        <v>2437825</v>
      </c>
      <c r="BC28" s="1">
        <f t="shared" si="26"/>
        <v>2437826</v>
      </c>
      <c r="BD28" s="1">
        <f t="shared" si="26"/>
        <v>2437827</v>
      </c>
      <c r="BE28" s="1">
        <f t="shared" si="26"/>
        <v>2437828</v>
      </c>
      <c r="BF28" s="1">
        <f t="shared" si="26"/>
        <v>2437829</v>
      </c>
      <c r="BG28" s="1">
        <f t="shared" si="26"/>
        <v>2443194</v>
      </c>
    </row>
    <row r="29" spans="2:59" x14ac:dyDescent="0.25">
      <c r="B29">
        <v>65</v>
      </c>
      <c r="C29" t="s">
        <v>158</v>
      </c>
      <c r="D29" s="8" t="s">
        <v>160</v>
      </c>
      <c r="E29" s="1">
        <f>MOD(E28,7)</f>
        <v>1</v>
      </c>
      <c r="F29" s="1">
        <f t="shared" ref="F29:AD29" si="27">MOD(F28,7)</f>
        <v>5.8100000000558794</v>
      </c>
      <c r="G29" s="1">
        <f t="shared" si="27"/>
        <v>6.5</v>
      </c>
      <c r="H29" s="1">
        <f t="shared" si="27"/>
        <v>6.5</v>
      </c>
      <c r="I29" s="1">
        <f t="shared" si="27"/>
        <v>5</v>
      </c>
      <c r="J29" s="1">
        <f t="shared" si="27"/>
        <v>2</v>
      </c>
      <c r="K29" s="1">
        <f t="shared" si="27"/>
        <v>5.5</v>
      </c>
      <c r="L29" s="1">
        <f t="shared" si="27"/>
        <v>3</v>
      </c>
      <c r="M29" s="1">
        <f t="shared" si="27"/>
        <v>0.5</v>
      </c>
      <c r="N29" s="1">
        <f t="shared" si="27"/>
        <v>1.000011574011296</v>
      </c>
      <c r="O29" s="1">
        <f t="shared" si="27"/>
        <v>6</v>
      </c>
      <c r="P29" s="1">
        <f t="shared" si="27"/>
        <v>0</v>
      </c>
      <c r="Q29" s="1">
        <f t="shared" si="27"/>
        <v>2.3000000000465661</v>
      </c>
      <c r="R29" s="1">
        <f t="shared" si="27"/>
        <v>5</v>
      </c>
      <c r="S29" s="1">
        <f t="shared" si="27"/>
        <v>6</v>
      </c>
      <c r="T29" s="1">
        <f t="shared" si="27"/>
        <v>4.5</v>
      </c>
      <c r="U29" s="1">
        <f t="shared" si="27"/>
        <v>3</v>
      </c>
      <c r="V29" s="1">
        <f t="shared" si="27"/>
        <v>3.8999999999068677</v>
      </c>
      <c r="W29" s="1">
        <f t="shared" si="27"/>
        <v>1.5</v>
      </c>
      <c r="X29" s="1">
        <f t="shared" si="27"/>
        <v>5</v>
      </c>
      <c r="Y29" s="1">
        <f t="shared" si="27"/>
        <v>0</v>
      </c>
      <c r="Z29" s="1">
        <f t="shared" si="27"/>
        <v>2</v>
      </c>
      <c r="AA29" s="1">
        <f t="shared" si="27"/>
        <v>5</v>
      </c>
      <c r="AB29" s="1">
        <f t="shared" si="27"/>
        <v>6</v>
      </c>
      <c r="AC29" s="1">
        <f t="shared" si="27"/>
        <v>3</v>
      </c>
      <c r="AD29" s="1">
        <f t="shared" si="27"/>
        <v>2</v>
      </c>
      <c r="AE29" s="1">
        <f t="shared" ref="AE29" si="28">MOD(AE28,7)</f>
        <v>5</v>
      </c>
      <c r="AF29" s="1">
        <f t="shared" ref="AF29" si="29">MOD(AF28,7)</f>
        <v>5.1511574075557292</v>
      </c>
      <c r="AG29" s="1">
        <f t="shared" ref="AG29" si="30">MOD(AG28,7)</f>
        <v>0</v>
      </c>
      <c r="AH29" s="1">
        <f t="shared" ref="AH29" si="31">MOD(AH28,7)</f>
        <v>2</v>
      </c>
      <c r="AI29" s="1">
        <f t="shared" ref="AI29" si="32">MOD(AI28,7)</f>
        <v>5</v>
      </c>
      <c r="AJ29" s="1">
        <f t="shared" ref="AJ29" si="33">MOD(AJ28,7)</f>
        <v>3</v>
      </c>
      <c r="AK29" s="1">
        <f t="shared" ref="AK29" si="34">MOD(AK28,7)</f>
        <v>6</v>
      </c>
      <c r="AL29" s="1">
        <f t="shared" ref="AL29" si="35">MOD(AL28,7)</f>
        <v>4</v>
      </c>
      <c r="AM29" s="1">
        <f t="shared" ref="AM29" si="36">MOD(AM28,7)</f>
        <v>4</v>
      </c>
      <c r="AN29" s="1">
        <f t="shared" ref="AN29" si="37">MOD(AN28,7)</f>
        <v>5</v>
      </c>
      <c r="AO29" s="1">
        <f t="shared" ref="AO29" si="38">MOD(AO28,7)</f>
        <v>4</v>
      </c>
      <c r="AP29" s="1">
        <f t="shared" ref="AP29" si="39">MOD(AP28,7)</f>
        <v>1</v>
      </c>
      <c r="AQ29" s="1">
        <f t="shared" ref="AQ29" si="40">MOD(AQ28,7)</f>
        <v>3.8858900000341237</v>
      </c>
      <c r="AR29" s="1">
        <f t="shared" ref="AR29" si="41">MOD(AR28,7)</f>
        <v>5.8924482413567603</v>
      </c>
      <c r="AS29" s="1">
        <f t="shared" ref="AS29" si="42">MOD(AS28,7)</f>
        <v>6.8924482413567603</v>
      </c>
      <c r="AT29" s="1">
        <f t="shared" ref="AT29" si="43">MOD(AT28,7)</f>
        <v>0.89244824135676026</v>
      </c>
      <c r="AU29" s="1">
        <f t="shared" ref="AU29" si="44">MOD(AU28,7)</f>
        <v>5</v>
      </c>
      <c r="AV29" s="1">
        <f t="shared" ref="AV29" si="45">MOD(AV28,7)</f>
        <v>6</v>
      </c>
      <c r="AW29" s="1">
        <f t="shared" ref="AW29" si="46">MOD(AW28,7)</f>
        <v>0</v>
      </c>
      <c r="AX29" s="1">
        <f t="shared" ref="AX29" si="47">MOD(AX28,7)</f>
        <v>1</v>
      </c>
      <c r="AY29" s="1">
        <f t="shared" ref="AY29" si="48">MOD(AY28,7)</f>
        <v>2</v>
      </c>
      <c r="AZ29" s="1">
        <f t="shared" ref="AZ29" si="49">MOD(AZ28,7)</f>
        <v>3</v>
      </c>
      <c r="BA29" s="1">
        <f t="shared" ref="BA29" si="50">MOD(BA28,7)</f>
        <v>4</v>
      </c>
      <c r="BB29" s="1">
        <f t="shared" ref="BB29" si="51">MOD(BB28,7)</f>
        <v>5</v>
      </c>
      <c r="BC29" s="1">
        <f t="shared" ref="BC29" si="52">MOD(BC28,7)</f>
        <v>6</v>
      </c>
      <c r="BD29" s="1">
        <f t="shared" ref="BD29" si="53">MOD(BD28,7)</f>
        <v>0</v>
      </c>
      <c r="BE29" s="1">
        <f t="shared" ref="BE29" si="54">MOD(BE28,7)</f>
        <v>1</v>
      </c>
      <c r="BF29" s="1">
        <f t="shared" ref="BF29" si="55">MOD(BF28,7)</f>
        <v>2</v>
      </c>
      <c r="BG29" s="1">
        <f t="shared" ref="BG29" si="56">MOD(BG28,7)</f>
        <v>5</v>
      </c>
    </row>
    <row r="30" spans="2:59" x14ac:dyDescent="0.25">
      <c r="E30" s="1">
        <f>_xlfn.FLOOR.MATH(E29)</f>
        <v>1</v>
      </c>
      <c r="F30" s="1">
        <f t="shared" ref="F30:AD30" si="57">_xlfn.FLOOR.MATH(F29)</f>
        <v>5</v>
      </c>
      <c r="G30" s="1">
        <f t="shared" si="57"/>
        <v>6</v>
      </c>
      <c r="H30" s="1">
        <f t="shared" si="57"/>
        <v>6</v>
      </c>
      <c r="I30" s="1">
        <f t="shared" si="57"/>
        <v>5</v>
      </c>
      <c r="J30" s="1">
        <f t="shared" si="57"/>
        <v>2</v>
      </c>
      <c r="K30" s="1">
        <f t="shared" si="57"/>
        <v>5</v>
      </c>
      <c r="L30" s="1">
        <f t="shared" si="57"/>
        <v>3</v>
      </c>
      <c r="M30" s="1">
        <f t="shared" si="57"/>
        <v>0</v>
      </c>
      <c r="N30" s="1">
        <f t="shared" si="57"/>
        <v>1</v>
      </c>
      <c r="O30" s="1">
        <f t="shared" si="57"/>
        <v>6</v>
      </c>
      <c r="P30" s="1">
        <f t="shared" si="57"/>
        <v>0</v>
      </c>
      <c r="Q30" s="1">
        <f t="shared" si="57"/>
        <v>2</v>
      </c>
      <c r="R30" s="1">
        <f t="shared" si="57"/>
        <v>5</v>
      </c>
      <c r="S30" s="1">
        <f t="shared" si="57"/>
        <v>6</v>
      </c>
      <c r="T30" s="1">
        <f t="shared" si="57"/>
        <v>4</v>
      </c>
      <c r="U30" s="1">
        <f t="shared" si="57"/>
        <v>3</v>
      </c>
      <c r="V30" s="1">
        <f t="shared" si="57"/>
        <v>3</v>
      </c>
      <c r="W30" s="1">
        <f t="shared" si="57"/>
        <v>1</v>
      </c>
      <c r="X30" s="1">
        <f t="shared" si="57"/>
        <v>5</v>
      </c>
      <c r="Y30" s="1">
        <f t="shared" si="57"/>
        <v>0</v>
      </c>
      <c r="Z30" s="1">
        <f t="shared" si="57"/>
        <v>2</v>
      </c>
      <c r="AA30" s="1">
        <f t="shared" si="57"/>
        <v>5</v>
      </c>
      <c r="AB30" s="1">
        <f t="shared" si="57"/>
        <v>6</v>
      </c>
      <c r="AC30" s="1">
        <f t="shared" si="57"/>
        <v>3</v>
      </c>
      <c r="AD30" s="1">
        <f t="shared" si="57"/>
        <v>2</v>
      </c>
      <c r="AE30" s="1">
        <f t="shared" ref="AE30" si="58">_xlfn.FLOOR.MATH(AE29)</f>
        <v>5</v>
      </c>
      <c r="AF30" s="1">
        <f t="shared" ref="AF30" si="59">_xlfn.FLOOR.MATH(AF29)</f>
        <v>5</v>
      </c>
      <c r="AG30" s="1">
        <f t="shared" ref="AG30" si="60">_xlfn.FLOOR.MATH(AG29)</f>
        <v>0</v>
      </c>
      <c r="AH30" s="1">
        <f t="shared" ref="AH30" si="61">_xlfn.FLOOR.MATH(AH29)</f>
        <v>2</v>
      </c>
      <c r="AI30" s="1">
        <f t="shared" ref="AI30" si="62">_xlfn.FLOOR.MATH(AI29)</f>
        <v>5</v>
      </c>
      <c r="AJ30" s="1">
        <f t="shared" ref="AJ30" si="63">_xlfn.FLOOR.MATH(AJ29)</f>
        <v>3</v>
      </c>
      <c r="AK30" s="1">
        <f t="shared" ref="AK30" si="64">_xlfn.FLOOR.MATH(AK29)</f>
        <v>6</v>
      </c>
      <c r="AL30" s="1">
        <f t="shared" ref="AL30" si="65">_xlfn.FLOOR.MATH(AL29)</f>
        <v>4</v>
      </c>
      <c r="AM30" s="1">
        <f t="shared" ref="AM30" si="66">_xlfn.FLOOR.MATH(AM29)</f>
        <v>4</v>
      </c>
      <c r="AN30" s="1">
        <f t="shared" ref="AN30" si="67">_xlfn.FLOOR.MATH(AN29)</f>
        <v>5</v>
      </c>
      <c r="AO30" s="1">
        <f t="shared" ref="AO30" si="68">_xlfn.FLOOR.MATH(AO29)</f>
        <v>4</v>
      </c>
      <c r="AP30" s="1">
        <f t="shared" ref="AP30" si="69">_xlfn.FLOOR.MATH(AP29)</f>
        <v>1</v>
      </c>
      <c r="AQ30" s="1">
        <f t="shared" ref="AQ30" si="70">_xlfn.FLOOR.MATH(AQ29)</f>
        <v>3</v>
      </c>
      <c r="AR30" s="1">
        <f t="shared" ref="AR30" si="71">_xlfn.FLOOR.MATH(AR29)</f>
        <v>5</v>
      </c>
      <c r="AS30" s="1">
        <f t="shared" ref="AS30" si="72">_xlfn.FLOOR.MATH(AS29)</f>
        <v>6</v>
      </c>
      <c r="AT30" s="1">
        <f t="shared" ref="AT30" si="73">_xlfn.FLOOR.MATH(AT29)</f>
        <v>0</v>
      </c>
      <c r="AU30" s="1">
        <f t="shared" ref="AU30" si="74">_xlfn.FLOOR.MATH(AU29)</f>
        <v>5</v>
      </c>
      <c r="AV30" s="1">
        <f t="shared" ref="AV30" si="75">_xlfn.FLOOR.MATH(AV29)</f>
        <v>6</v>
      </c>
      <c r="AW30" s="1">
        <f t="shared" ref="AW30" si="76">_xlfn.FLOOR.MATH(AW29)</f>
        <v>0</v>
      </c>
      <c r="AX30" s="1">
        <f t="shared" ref="AX30" si="77">_xlfn.FLOOR.MATH(AX29)</f>
        <v>1</v>
      </c>
      <c r="AY30" s="1">
        <f t="shared" ref="AY30" si="78">_xlfn.FLOOR.MATH(AY29)</f>
        <v>2</v>
      </c>
      <c r="AZ30" s="1">
        <f t="shared" ref="AZ30" si="79">_xlfn.FLOOR.MATH(AZ29)</f>
        <v>3</v>
      </c>
      <c r="BA30" s="1">
        <f t="shared" ref="BA30" si="80">_xlfn.FLOOR.MATH(BA29)</f>
        <v>4</v>
      </c>
      <c r="BB30" s="1">
        <f t="shared" ref="BB30" si="81">_xlfn.FLOOR.MATH(BB29)</f>
        <v>5</v>
      </c>
      <c r="BC30" s="1">
        <f t="shared" ref="BC30" si="82">_xlfn.FLOOR.MATH(BC29)</f>
        <v>6</v>
      </c>
      <c r="BD30" s="1">
        <f t="shared" ref="BD30" si="83">_xlfn.FLOOR.MATH(BD29)</f>
        <v>0</v>
      </c>
      <c r="BE30" s="1">
        <f t="shared" ref="BE30" si="84">_xlfn.FLOOR.MATH(BE29)</f>
        <v>1</v>
      </c>
      <c r="BF30" s="1">
        <f t="shared" ref="BF30" si="85">_xlfn.FLOOR.MATH(BF29)</f>
        <v>2</v>
      </c>
      <c r="BG30" s="1">
        <f t="shared" ref="BG30" si="86">_xlfn.FLOOR.MATH(BG29)</f>
        <v>5</v>
      </c>
    </row>
    <row r="31" spans="2:59" x14ac:dyDescent="0.25">
      <c r="D31" s="17" t="s">
        <v>159</v>
      </c>
      <c r="E31" s="8" t="str">
        <f>IF(E30=0,"Sun",IF(E30=1,"Mon",IF(E30=2,"Tue",IF(E30=3,"Wed",IF(E30=4,"Thu",IF(E30=5,"Fri",IF(E30=6,"Sat","--")))))))</f>
        <v>Mon</v>
      </c>
      <c r="F31" s="8" t="str">
        <f t="shared" ref="F31:AD31" si="87">IF(F30=0,"Sun",IF(F30=1,"Mon",IF(F30=2,"Tue",IF(F30=3,"Wed",IF(F30=4,"Thu",IF(F30=5,"Fri",IF(F30=6,"Sat","--")))))))</f>
        <v>Fri</v>
      </c>
      <c r="G31" s="8" t="str">
        <f t="shared" si="87"/>
        <v>Sat</v>
      </c>
      <c r="H31" s="8" t="str">
        <f t="shared" si="87"/>
        <v>Sat</v>
      </c>
      <c r="I31" s="8" t="str">
        <f t="shared" si="87"/>
        <v>Fri</v>
      </c>
      <c r="J31" s="8" t="str">
        <f t="shared" si="87"/>
        <v>Tue</v>
      </c>
      <c r="K31" s="8" t="str">
        <f t="shared" si="87"/>
        <v>Fri</v>
      </c>
      <c r="L31" s="8" t="str">
        <f t="shared" si="87"/>
        <v>Wed</v>
      </c>
      <c r="M31" s="90" t="str">
        <f t="shared" si="87"/>
        <v>Sun</v>
      </c>
      <c r="N31" s="8" t="str">
        <f t="shared" si="87"/>
        <v>Mon</v>
      </c>
      <c r="O31" s="8" t="str">
        <f t="shared" si="87"/>
        <v>Sat</v>
      </c>
      <c r="P31" s="8" t="str">
        <f t="shared" si="87"/>
        <v>Sun</v>
      </c>
      <c r="Q31" s="8" t="str">
        <f t="shared" si="87"/>
        <v>Tue</v>
      </c>
      <c r="R31" s="8" t="str">
        <f t="shared" si="87"/>
        <v>Fri</v>
      </c>
      <c r="S31" s="8" t="str">
        <f t="shared" si="87"/>
        <v>Sat</v>
      </c>
      <c r="T31" s="8" t="str">
        <f t="shared" si="87"/>
        <v>Thu</v>
      </c>
      <c r="U31" s="8" t="str">
        <f t="shared" si="87"/>
        <v>Wed</v>
      </c>
      <c r="V31" s="8" t="str">
        <f t="shared" si="87"/>
        <v>Wed</v>
      </c>
      <c r="W31" s="8" t="str">
        <f t="shared" si="87"/>
        <v>Mon</v>
      </c>
      <c r="X31" s="8" t="str">
        <f t="shared" si="87"/>
        <v>Fri</v>
      </c>
      <c r="Y31" s="8" t="str">
        <f t="shared" si="87"/>
        <v>Sun</v>
      </c>
      <c r="Z31" s="8" t="str">
        <f t="shared" si="87"/>
        <v>Tue</v>
      </c>
      <c r="AA31" s="8" t="str">
        <f t="shared" si="87"/>
        <v>Fri</v>
      </c>
      <c r="AB31" s="8" t="str">
        <f t="shared" si="87"/>
        <v>Sat</v>
      </c>
      <c r="AC31" s="8" t="str">
        <f t="shared" si="87"/>
        <v>Wed</v>
      </c>
      <c r="AD31" s="8" t="str">
        <f t="shared" si="87"/>
        <v>Tue</v>
      </c>
      <c r="AE31" s="8" t="str">
        <f t="shared" ref="AE31" si="88">IF(AE30=0,"Sun",IF(AE30=1,"Mon",IF(AE30=2,"Tue",IF(AE30=3,"Wed",IF(AE30=4,"Thu",IF(AE30=5,"Fri",IF(AE30=6,"Sat","--")))))))</f>
        <v>Fri</v>
      </c>
      <c r="AF31" s="8" t="str">
        <f t="shared" ref="AF31" si="89">IF(AF30=0,"Sun",IF(AF30=1,"Mon",IF(AF30=2,"Tue",IF(AF30=3,"Wed",IF(AF30=4,"Thu",IF(AF30=5,"Fri",IF(AF30=6,"Sat","--")))))))</f>
        <v>Fri</v>
      </c>
      <c r="AG31" s="8" t="str">
        <f t="shared" ref="AG31" si="90">IF(AG30=0,"Sun",IF(AG30=1,"Mon",IF(AG30=2,"Tue",IF(AG30=3,"Wed",IF(AG30=4,"Thu",IF(AG30=5,"Fri",IF(AG30=6,"Sat","--")))))))</f>
        <v>Sun</v>
      </c>
      <c r="AH31" s="8" t="str">
        <f t="shared" ref="AH31" si="91">IF(AH30=0,"Sun",IF(AH30=1,"Mon",IF(AH30=2,"Tue",IF(AH30=3,"Wed",IF(AH30=4,"Thu",IF(AH30=5,"Fri",IF(AH30=6,"Sat","--")))))))</f>
        <v>Tue</v>
      </c>
      <c r="AI31" s="8" t="str">
        <f t="shared" ref="AI31" si="92">IF(AI30=0,"Sun",IF(AI30=1,"Mon",IF(AI30=2,"Tue",IF(AI30=3,"Wed",IF(AI30=4,"Thu",IF(AI30=5,"Fri",IF(AI30=6,"Sat","--")))))))</f>
        <v>Fri</v>
      </c>
      <c r="AJ31" s="8" t="str">
        <f t="shared" ref="AJ31" si="93">IF(AJ30=0,"Sun",IF(AJ30=1,"Mon",IF(AJ30=2,"Tue",IF(AJ30=3,"Wed",IF(AJ30=4,"Thu",IF(AJ30=5,"Fri",IF(AJ30=6,"Sat","--")))))))</f>
        <v>Wed</v>
      </c>
      <c r="AK31" s="8" t="str">
        <f t="shared" ref="AK31" si="94">IF(AK30=0,"Sun",IF(AK30=1,"Mon",IF(AK30=2,"Tue",IF(AK30=3,"Wed",IF(AK30=4,"Thu",IF(AK30=5,"Fri",IF(AK30=6,"Sat","--")))))))</f>
        <v>Sat</v>
      </c>
      <c r="AL31" s="8" t="str">
        <f t="shared" ref="AL31" si="95">IF(AL30=0,"Sun",IF(AL30=1,"Mon",IF(AL30=2,"Tue",IF(AL30=3,"Wed",IF(AL30=4,"Thu",IF(AL30=5,"Fri",IF(AL30=6,"Sat","--")))))))</f>
        <v>Thu</v>
      </c>
      <c r="AM31" s="8" t="str">
        <f t="shared" ref="AM31" si="96">IF(AM30=0,"Sun",IF(AM30=1,"Mon",IF(AM30=2,"Tue",IF(AM30=3,"Wed",IF(AM30=4,"Thu",IF(AM30=5,"Fri",IF(AM30=6,"Sat","--")))))))</f>
        <v>Thu</v>
      </c>
      <c r="AN31" s="8" t="str">
        <f t="shared" ref="AN31" si="97">IF(AN30=0,"Sun",IF(AN30=1,"Mon",IF(AN30=2,"Tue",IF(AN30=3,"Wed",IF(AN30=4,"Thu",IF(AN30=5,"Fri",IF(AN30=6,"Sat","--")))))))</f>
        <v>Fri</v>
      </c>
      <c r="AO31" s="8" t="str">
        <f t="shared" ref="AO31" si="98">IF(AO30=0,"Sun",IF(AO30=1,"Mon",IF(AO30=2,"Tue",IF(AO30=3,"Wed",IF(AO30=4,"Thu",IF(AO30=5,"Fri",IF(AO30=6,"Sat","--")))))))</f>
        <v>Thu</v>
      </c>
      <c r="AP31" s="8" t="str">
        <f t="shared" ref="AP31" si="99">IF(AP30=0,"Sun",IF(AP30=1,"Mon",IF(AP30=2,"Tue",IF(AP30=3,"Wed",IF(AP30=4,"Thu",IF(AP30=5,"Fri",IF(AP30=6,"Sat","--")))))))</f>
        <v>Mon</v>
      </c>
      <c r="AQ31" s="8" t="str">
        <f t="shared" ref="AQ31" si="100">IF(AQ30=0,"Sun",IF(AQ30=1,"Mon",IF(AQ30=2,"Tue",IF(AQ30=3,"Wed",IF(AQ30=4,"Thu",IF(AQ30=5,"Fri",IF(AQ30=6,"Sat","--")))))))</f>
        <v>Wed</v>
      </c>
      <c r="AR31" s="8" t="str">
        <f t="shared" ref="AR31" si="101">IF(AR30=0,"Sun",IF(AR30=1,"Mon",IF(AR30=2,"Tue",IF(AR30=3,"Wed",IF(AR30=4,"Thu",IF(AR30=5,"Fri",IF(AR30=6,"Sat","--")))))))</f>
        <v>Fri</v>
      </c>
      <c r="AS31" s="8" t="str">
        <f t="shared" ref="AS31" si="102">IF(AS30=0,"Sun",IF(AS30=1,"Mon",IF(AS30=2,"Tue",IF(AS30=3,"Wed",IF(AS30=4,"Thu",IF(AS30=5,"Fri",IF(AS30=6,"Sat","--")))))))</f>
        <v>Sat</v>
      </c>
      <c r="AT31" s="8" t="str">
        <f t="shared" ref="AT31" si="103">IF(AT30=0,"Sun",IF(AT30=1,"Mon",IF(AT30=2,"Tue",IF(AT30=3,"Wed",IF(AT30=4,"Thu",IF(AT30=5,"Fri",IF(AT30=6,"Sat","--")))))))</f>
        <v>Sun</v>
      </c>
      <c r="AU31" s="8" t="str">
        <f t="shared" ref="AU31" si="104">IF(AU30=0,"Sun",IF(AU30=1,"Mon",IF(AU30=2,"Tue",IF(AU30=3,"Wed",IF(AU30=4,"Thu",IF(AU30=5,"Fri",IF(AU30=6,"Sat","--")))))))</f>
        <v>Fri</v>
      </c>
      <c r="AV31" s="8" t="str">
        <f t="shared" ref="AV31" si="105">IF(AV30=0,"Sun",IF(AV30=1,"Mon",IF(AV30=2,"Tue",IF(AV30=3,"Wed",IF(AV30=4,"Thu",IF(AV30=5,"Fri",IF(AV30=6,"Sat","--")))))))</f>
        <v>Sat</v>
      </c>
      <c r="AW31" s="8" t="str">
        <f t="shared" ref="AW31" si="106">IF(AW30=0,"Sun",IF(AW30=1,"Mon",IF(AW30=2,"Tue",IF(AW30=3,"Wed",IF(AW30=4,"Thu",IF(AW30=5,"Fri",IF(AW30=6,"Sat","--")))))))</f>
        <v>Sun</v>
      </c>
      <c r="AX31" s="8" t="str">
        <f t="shared" ref="AX31" si="107">IF(AX30=0,"Sun",IF(AX30=1,"Mon",IF(AX30=2,"Tue",IF(AX30=3,"Wed",IF(AX30=4,"Thu",IF(AX30=5,"Fri",IF(AX30=6,"Sat","--")))))))</f>
        <v>Mon</v>
      </c>
      <c r="AY31" s="8" t="str">
        <f t="shared" ref="AY31" si="108">IF(AY30=0,"Sun",IF(AY30=1,"Mon",IF(AY30=2,"Tue",IF(AY30=3,"Wed",IF(AY30=4,"Thu",IF(AY30=5,"Fri",IF(AY30=6,"Sat","--")))))))</f>
        <v>Tue</v>
      </c>
      <c r="AZ31" s="8" t="str">
        <f t="shared" ref="AZ31" si="109">IF(AZ30=0,"Sun",IF(AZ30=1,"Mon",IF(AZ30=2,"Tue",IF(AZ30=3,"Wed",IF(AZ30=4,"Thu",IF(AZ30=5,"Fri",IF(AZ30=6,"Sat","--")))))))</f>
        <v>Wed</v>
      </c>
      <c r="BA31" s="8" t="str">
        <f t="shared" ref="BA31" si="110">IF(BA30=0,"Sun",IF(BA30=1,"Mon",IF(BA30=2,"Tue",IF(BA30=3,"Wed",IF(BA30=4,"Thu",IF(BA30=5,"Fri",IF(BA30=6,"Sat","--")))))))</f>
        <v>Thu</v>
      </c>
      <c r="BB31" s="8" t="str">
        <f t="shared" ref="BB31" si="111">IF(BB30=0,"Sun",IF(BB30=1,"Mon",IF(BB30=2,"Tue",IF(BB30=3,"Wed",IF(BB30=4,"Thu",IF(BB30=5,"Fri",IF(BB30=6,"Sat","--")))))))</f>
        <v>Fri</v>
      </c>
      <c r="BC31" s="8" t="str">
        <f t="shared" ref="BC31" si="112">IF(BC30=0,"Sun",IF(BC30=1,"Mon",IF(BC30=2,"Tue",IF(BC30=3,"Wed",IF(BC30=4,"Thu",IF(BC30=5,"Fri",IF(BC30=6,"Sat","--")))))))</f>
        <v>Sat</v>
      </c>
      <c r="BD31" s="8" t="str">
        <f t="shared" ref="BD31" si="113">IF(BD30=0,"Sun",IF(BD30=1,"Mon",IF(BD30=2,"Tue",IF(BD30=3,"Wed",IF(BD30=4,"Thu",IF(BD30=5,"Fri",IF(BD30=6,"Sat","--")))))))</f>
        <v>Sun</v>
      </c>
      <c r="BE31" s="8" t="str">
        <f t="shared" ref="BE31" si="114">IF(BE30=0,"Sun",IF(BE30=1,"Mon",IF(BE30=2,"Tue",IF(BE30=3,"Wed",IF(BE30=4,"Thu",IF(BE30=5,"Fri",IF(BE30=6,"Sat","--")))))))</f>
        <v>Mon</v>
      </c>
      <c r="BF31" s="8" t="str">
        <f t="shared" ref="BF31" si="115">IF(BF30=0,"Sun",IF(BF30=1,"Mon",IF(BF30=2,"Tue",IF(BF30=3,"Wed",IF(BF30=4,"Thu",IF(BF30=5,"Fri",IF(BF30=6,"Sat","--")))))))</f>
        <v>Tue</v>
      </c>
      <c r="BG31" s="8" t="str">
        <f t="shared" ref="BG31" si="116">IF(BG30=0,"Sun",IF(BG30=1,"Mon",IF(BG30=2,"Tue",IF(BG30=3,"Wed",IF(BG30=4,"Thu",IF(BG30=5,"Fri",IF(BG30=6,"Sat","--")))))))</f>
        <v>Fri</v>
      </c>
    </row>
    <row r="34" spans="2:59" x14ac:dyDescent="0.25">
      <c r="B34">
        <v>63</v>
      </c>
      <c r="C34" s="9" t="s">
        <v>166</v>
      </c>
    </row>
    <row r="35" spans="2:59" x14ac:dyDescent="0.25">
      <c r="C35" s="9" t="s">
        <v>167</v>
      </c>
    </row>
    <row r="36" spans="2:59" x14ac:dyDescent="0.25">
      <c r="C36" t="s">
        <v>170</v>
      </c>
      <c r="E36">
        <f>IF(E5&lt;1582,IF(MOD(E5,4)=0,1,0),0)</f>
        <v>0</v>
      </c>
      <c r="F36">
        <f t="shared" ref="F36:AD36" si="117">IF(F5&lt;1582,IF(MOD(F5,4)=0,1,0),0)</f>
        <v>0</v>
      </c>
      <c r="G36">
        <f t="shared" si="117"/>
        <v>0</v>
      </c>
      <c r="H36">
        <f t="shared" si="117"/>
        <v>0</v>
      </c>
      <c r="I36">
        <f t="shared" si="117"/>
        <v>0</v>
      </c>
      <c r="J36">
        <f t="shared" si="117"/>
        <v>0</v>
      </c>
      <c r="K36">
        <f t="shared" si="117"/>
        <v>0</v>
      </c>
      <c r="L36">
        <f t="shared" si="117"/>
        <v>0</v>
      </c>
      <c r="M36">
        <f t="shared" si="117"/>
        <v>0</v>
      </c>
      <c r="N36">
        <f t="shared" si="117"/>
        <v>0</v>
      </c>
      <c r="O36">
        <f t="shared" si="117"/>
        <v>0</v>
      </c>
      <c r="P36">
        <f t="shared" si="117"/>
        <v>0</v>
      </c>
      <c r="Q36">
        <f t="shared" si="117"/>
        <v>0</v>
      </c>
      <c r="R36">
        <f t="shared" si="117"/>
        <v>0</v>
      </c>
      <c r="S36">
        <f t="shared" si="117"/>
        <v>0</v>
      </c>
      <c r="T36">
        <f t="shared" si="117"/>
        <v>1</v>
      </c>
      <c r="U36">
        <f t="shared" si="117"/>
        <v>1</v>
      </c>
      <c r="V36">
        <f t="shared" si="117"/>
        <v>0</v>
      </c>
      <c r="W36">
        <f t="shared" si="117"/>
        <v>1</v>
      </c>
      <c r="X36">
        <f t="shared" si="117"/>
        <v>0</v>
      </c>
      <c r="Y36">
        <f t="shared" si="117"/>
        <v>0</v>
      </c>
      <c r="Z36">
        <f t="shared" si="117"/>
        <v>0</v>
      </c>
      <c r="AA36">
        <f t="shared" si="117"/>
        <v>0</v>
      </c>
      <c r="AB36">
        <f t="shared" si="117"/>
        <v>0</v>
      </c>
      <c r="AC36">
        <f t="shared" si="117"/>
        <v>0</v>
      </c>
      <c r="AD36">
        <f t="shared" si="117"/>
        <v>0</v>
      </c>
      <c r="AE36">
        <f t="shared" ref="AE36:AM36" si="118">IF(AE5&lt;1582,IF(MOD(AE5,4)=0,1,0),0)</f>
        <v>0</v>
      </c>
      <c r="AF36">
        <f t="shared" si="118"/>
        <v>0</v>
      </c>
      <c r="AG36">
        <f t="shared" si="118"/>
        <v>0</v>
      </c>
      <c r="AH36">
        <f t="shared" si="118"/>
        <v>0</v>
      </c>
      <c r="AI36">
        <f t="shared" si="118"/>
        <v>0</v>
      </c>
      <c r="AJ36">
        <f t="shared" si="118"/>
        <v>0</v>
      </c>
      <c r="AK36">
        <f t="shared" si="118"/>
        <v>0</v>
      </c>
      <c r="AL36">
        <f t="shared" si="118"/>
        <v>0</v>
      </c>
      <c r="AM36">
        <f t="shared" si="118"/>
        <v>0</v>
      </c>
      <c r="AN36">
        <f t="shared" ref="AN36:BG36" si="119">IF(AN5&lt;1582,IF(MOD(AN5,4)=0,1,0),0)</f>
        <v>0</v>
      </c>
      <c r="AO36">
        <f t="shared" si="119"/>
        <v>0</v>
      </c>
      <c r="AP36">
        <f t="shared" si="119"/>
        <v>0</v>
      </c>
      <c r="AQ36">
        <f t="shared" si="119"/>
        <v>0</v>
      </c>
      <c r="AR36">
        <f t="shared" si="119"/>
        <v>0</v>
      </c>
      <c r="AS36">
        <f t="shared" si="119"/>
        <v>0</v>
      </c>
      <c r="AT36">
        <f t="shared" si="119"/>
        <v>0</v>
      </c>
      <c r="AU36">
        <f t="shared" si="119"/>
        <v>0</v>
      </c>
      <c r="AV36">
        <f t="shared" si="119"/>
        <v>0</v>
      </c>
      <c r="AW36">
        <f t="shared" si="119"/>
        <v>0</v>
      </c>
      <c r="AX36">
        <f t="shared" si="119"/>
        <v>0</v>
      </c>
      <c r="AY36">
        <f t="shared" si="119"/>
        <v>0</v>
      </c>
      <c r="AZ36">
        <f t="shared" si="119"/>
        <v>0</v>
      </c>
      <c r="BA36">
        <f t="shared" si="119"/>
        <v>0</v>
      </c>
      <c r="BB36">
        <f t="shared" si="119"/>
        <v>0</v>
      </c>
      <c r="BC36">
        <f t="shared" si="119"/>
        <v>0</v>
      </c>
      <c r="BD36">
        <f t="shared" si="119"/>
        <v>0</v>
      </c>
      <c r="BE36">
        <f t="shared" si="119"/>
        <v>0</v>
      </c>
      <c r="BF36">
        <f t="shared" si="119"/>
        <v>0</v>
      </c>
      <c r="BG36">
        <f t="shared" si="119"/>
        <v>0</v>
      </c>
    </row>
    <row r="37" spans="2:59" x14ac:dyDescent="0.25">
      <c r="C37" s="9" t="s">
        <v>168</v>
      </c>
    </row>
    <row r="38" spans="2:59" x14ac:dyDescent="0.25">
      <c r="C38" t="s">
        <v>173</v>
      </c>
    </row>
    <row r="39" spans="2:59" x14ac:dyDescent="0.25">
      <c r="C39" t="s">
        <v>174</v>
      </c>
    </row>
    <row r="40" spans="2:59" x14ac:dyDescent="0.25">
      <c r="C40" t="s">
        <v>175</v>
      </c>
    </row>
    <row r="41" spans="2:59" x14ac:dyDescent="0.25">
      <c r="C41" t="s">
        <v>176</v>
      </c>
    </row>
    <row r="42" spans="2:59" x14ac:dyDescent="0.25">
      <c r="C42" t="s">
        <v>169</v>
      </c>
      <c r="E42">
        <f t="shared" ref="E42:AD42" si="120">IF(E5&lt;1582,0,IF(MOD(E5,4)&lt;&gt;0,0,IF(MOD(E5,100)=0,IF(MOD(E5,400)=0,1,0),1)))</f>
        <v>0</v>
      </c>
      <c r="F42">
        <f t="shared" si="120"/>
        <v>0</v>
      </c>
      <c r="G42">
        <f t="shared" si="120"/>
        <v>0</v>
      </c>
      <c r="H42">
        <f t="shared" si="120"/>
        <v>1</v>
      </c>
      <c r="I42">
        <f t="shared" si="120"/>
        <v>0</v>
      </c>
      <c r="J42">
        <f t="shared" si="120"/>
        <v>0</v>
      </c>
      <c r="K42">
        <f t="shared" si="120"/>
        <v>0</v>
      </c>
      <c r="L42">
        <f t="shared" si="120"/>
        <v>1</v>
      </c>
      <c r="M42">
        <f t="shared" si="120"/>
        <v>1</v>
      </c>
      <c r="N42">
        <f t="shared" si="120"/>
        <v>0</v>
      </c>
      <c r="O42">
        <f t="shared" si="120"/>
        <v>1</v>
      </c>
      <c r="P42">
        <f t="shared" si="120"/>
        <v>1</v>
      </c>
      <c r="Q42">
        <f t="shared" si="120"/>
        <v>0</v>
      </c>
      <c r="R42">
        <f t="shared" si="120"/>
        <v>0</v>
      </c>
      <c r="S42">
        <f t="shared" si="120"/>
        <v>0</v>
      </c>
      <c r="T42">
        <f t="shared" si="120"/>
        <v>0</v>
      </c>
      <c r="U42">
        <f t="shared" si="120"/>
        <v>0</v>
      </c>
      <c r="V42">
        <f t="shared" si="120"/>
        <v>0</v>
      </c>
      <c r="W42">
        <f t="shared" si="120"/>
        <v>0</v>
      </c>
      <c r="X42">
        <f t="shared" si="120"/>
        <v>0</v>
      </c>
      <c r="Y42">
        <f t="shared" si="120"/>
        <v>1</v>
      </c>
      <c r="Z42">
        <f t="shared" si="120"/>
        <v>0</v>
      </c>
      <c r="AA42">
        <f t="shared" si="120"/>
        <v>1</v>
      </c>
      <c r="AB42">
        <f t="shared" si="120"/>
        <v>1</v>
      </c>
      <c r="AC42">
        <f t="shared" si="120"/>
        <v>0</v>
      </c>
      <c r="AD42">
        <f t="shared" si="120"/>
        <v>0</v>
      </c>
      <c r="AE42">
        <f t="shared" ref="AE42:AM42" si="121">IF(AE5&lt;1582,0,IF(MOD(AE5,4)&lt;&gt;0,0,IF(MOD(AE5,100)=0,IF(MOD(AE5,400)=0,1,0),1)))</f>
        <v>1</v>
      </c>
      <c r="AF42">
        <f t="shared" si="121"/>
        <v>0</v>
      </c>
      <c r="AG42">
        <f t="shared" si="121"/>
        <v>1</v>
      </c>
      <c r="AH42">
        <f t="shared" si="121"/>
        <v>1</v>
      </c>
      <c r="AI42">
        <f t="shared" si="121"/>
        <v>0</v>
      </c>
      <c r="AJ42">
        <f t="shared" si="121"/>
        <v>1</v>
      </c>
      <c r="AK42">
        <f t="shared" si="121"/>
        <v>0</v>
      </c>
      <c r="AL42">
        <f t="shared" si="121"/>
        <v>0</v>
      </c>
      <c r="AM42">
        <f t="shared" si="121"/>
        <v>0</v>
      </c>
      <c r="AN42">
        <f t="shared" ref="AN42:BG42" si="122">IF(AN5&lt;1582,0,IF(MOD(AN5,4)&lt;&gt;0,0,IF(MOD(AN5,100)=0,IF(MOD(AN5,400)=0,1,0),1)))</f>
        <v>0</v>
      </c>
      <c r="AO42">
        <f t="shared" si="122"/>
        <v>1</v>
      </c>
      <c r="AP42">
        <f t="shared" si="122"/>
        <v>0</v>
      </c>
      <c r="AQ42">
        <f t="shared" si="122"/>
        <v>0</v>
      </c>
      <c r="AR42">
        <f t="shared" si="122"/>
        <v>0</v>
      </c>
      <c r="AS42">
        <f t="shared" si="122"/>
        <v>0</v>
      </c>
      <c r="AT42">
        <f t="shared" si="122"/>
        <v>0</v>
      </c>
      <c r="AU42">
        <f t="shared" si="122"/>
        <v>0</v>
      </c>
      <c r="AV42">
        <f t="shared" si="122"/>
        <v>0</v>
      </c>
      <c r="AW42">
        <f t="shared" si="122"/>
        <v>0</v>
      </c>
      <c r="AX42">
        <f t="shared" si="122"/>
        <v>0</v>
      </c>
      <c r="AY42">
        <f t="shared" si="122"/>
        <v>0</v>
      </c>
      <c r="AZ42">
        <f t="shared" si="122"/>
        <v>0</v>
      </c>
      <c r="BA42">
        <f t="shared" si="122"/>
        <v>0</v>
      </c>
      <c r="BB42">
        <f t="shared" si="122"/>
        <v>0</v>
      </c>
      <c r="BC42">
        <f t="shared" si="122"/>
        <v>0</v>
      </c>
      <c r="BD42">
        <f t="shared" si="122"/>
        <v>0</v>
      </c>
      <c r="BE42">
        <f t="shared" si="122"/>
        <v>0</v>
      </c>
      <c r="BF42">
        <f t="shared" si="122"/>
        <v>0</v>
      </c>
      <c r="BG42">
        <f t="shared" si="122"/>
        <v>0</v>
      </c>
    </row>
    <row r="44" spans="2:59" x14ac:dyDescent="0.25">
      <c r="C44" s="9" t="s">
        <v>172</v>
      </c>
      <c r="D44" s="17" t="s">
        <v>180</v>
      </c>
      <c r="E44" t="str">
        <f t="shared" ref="E44:AD44" si="123">IF(E36+E42&gt;0,"Leap","Common")</f>
        <v>Common</v>
      </c>
      <c r="F44" t="str">
        <f t="shared" si="123"/>
        <v>Common</v>
      </c>
      <c r="G44" t="str">
        <f t="shared" si="123"/>
        <v>Common</v>
      </c>
      <c r="H44" t="str">
        <f t="shared" si="123"/>
        <v>Leap</v>
      </c>
      <c r="I44" t="str">
        <f t="shared" si="123"/>
        <v>Common</v>
      </c>
      <c r="J44" t="str">
        <f t="shared" si="123"/>
        <v>Common</v>
      </c>
      <c r="K44" t="str">
        <f t="shared" si="123"/>
        <v>Common</v>
      </c>
      <c r="L44" t="str">
        <f t="shared" si="123"/>
        <v>Leap</v>
      </c>
      <c r="M44" t="str">
        <f t="shared" si="123"/>
        <v>Leap</v>
      </c>
      <c r="N44" t="str">
        <f t="shared" si="123"/>
        <v>Common</v>
      </c>
      <c r="O44" t="str">
        <f t="shared" si="123"/>
        <v>Leap</v>
      </c>
      <c r="P44" t="str">
        <f t="shared" si="123"/>
        <v>Leap</v>
      </c>
      <c r="Q44" t="str">
        <f t="shared" si="123"/>
        <v>Common</v>
      </c>
      <c r="R44" t="str">
        <f t="shared" si="123"/>
        <v>Common</v>
      </c>
      <c r="S44" t="str">
        <f t="shared" si="123"/>
        <v>Common</v>
      </c>
      <c r="T44" t="str">
        <f t="shared" si="123"/>
        <v>Leap</v>
      </c>
      <c r="U44" t="str">
        <f t="shared" si="123"/>
        <v>Leap</v>
      </c>
      <c r="V44" t="str">
        <f t="shared" si="123"/>
        <v>Common</v>
      </c>
      <c r="W44" t="str">
        <f t="shared" si="123"/>
        <v>Leap</v>
      </c>
      <c r="X44" t="str">
        <f t="shared" si="123"/>
        <v>Common</v>
      </c>
      <c r="Y44" t="str">
        <f t="shared" si="123"/>
        <v>Leap</v>
      </c>
      <c r="Z44" t="str">
        <f t="shared" si="123"/>
        <v>Common</v>
      </c>
      <c r="AA44" t="str">
        <f t="shared" si="123"/>
        <v>Leap</v>
      </c>
      <c r="AB44" t="str">
        <f t="shared" si="123"/>
        <v>Leap</v>
      </c>
      <c r="AC44" t="str">
        <f t="shared" si="123"/>
        <v>Common</v>
      </c>
      <c r="AD44" t="str">
        <f t="shared" si="123"/>
        <v>Common</v>
      </c>
      <c r="AE44" t="str">
        <f t="shared" ref="AE44:AM44" si="124">IF(AE36+AE42&gt;0,"Leap","Common")</f>
        <v>Leap</v>
      </c>
      <c r="AF44" t="str">
        <f t="shared" si="124"/>
        <v>Common</v>
      </c>
      <c r="AG44" t="str">
        <f t="shared" si="124"/>
        <v>Leap</v>
      </c>
      <c r="AH44" t="str">
        <f t="shared" si="124"/>
        <v>Leap</v>
      </c>
      <c r="AI44" t="str">
        <f t="shared" si="124"/>
        <v>Common</v>
      </c>
      <c r="AJ44" t="str">
        <f t="shared" si="124"/>
        <v>Leap</v>
      </c>
      <c r="AK44" t="str">
        <f t="shared" si="124"/>
        <v>Common</v>
      </c>
      <c r="AL44" t="str">
        <f t="shared" si="124"/>
        <v>Common</v>
      </c>
      <c r="AM44" t="str">
        <f t="shared" si="124"/>
        <v>Common</v>
      </c>
      <c r="AN44" t="str">
        <f t="shared" ref="AN44:BG44" si="125">IF(AN36+AN42&gt;0,"Leap","Common")</f>
        <v>Common</v>
      </c>
      <c r="AO44" t="str">
        <f t="shared" si="125"/>
        <v>Leap</v>
      </c>
      <c r="AP44" t="str">
        <f t="shared" si="125"/>
        <v>Common</v>
      </c>
      <c r="AQ44" t="str">
        <f t="shared" si="125"/>
        <v>Common</v>
      </c>
      <c r="AR44" t="str">
        <f t="shared" si="125"/>
        <v>Common</v>
      </c>
      <c r="AS44" t="str">
        <f t="shared" si="125"/>
        <v>Common</v>
      </c>
      <c r="AT44" t="str">
        <f t="shared" si="125"/>
        <v>Common</v>
      </c>
      <c r="AU44" t="str">
        <f t="shared" si="125"/>
        <v>Common</v>
      </c>
      <c r="AV44" t="str">
        <f t="shared" si="125"/>
        <v>Common</v>
      </c>
      <c r="AW44" t="str">
        <f t="shared" si="125"/>
        <v>Common</v>
      </c>
      <c r="AX44" t="str">
        <f t="shared" si="125"/>
        <v>Common</v>
      </c>
      <c r="AY44" t="str">
        <f t="shared" si="125"/>
        <v>Common</v>
      </c>
      <c r="AZ44" t="str">
        <f t="shared" si="125"/>
        <v>Common</v>
      </c>
      <c r="BA44" t="str">
        <f t="shared" si="125"/>
        <v>Common</v>
      </c>
      <c r="BB44" t="str">
        <f t="shared" si="125"/>
        <v>Common</v>
      </c>
      <c r="BC44" t="str">
        <f t="shared" si="125"/>
        <v>Common</v>
      </c>
      <c r="BD44" t="str">
        <f t="shared" si="125"/>
        <v>Common</v>
      </c>
      <c r="BE44" t="str">
        <f t="shared" si="125"/>
        <v>Common</v>
      </c>
      <c r="BF44" t="str">
        <f t="shared" si="125"/>
        <v>Common</v>
      </c>
      <c r="BG44" t="str">
        <f t="shared" si="125"/>
        <v>Common</v>
      </c>
    </row>
    <row r="46" spans="2:59" x14ac:dyDescent="0.25">
      <c r="C46" s="9" t="s">
        <v>161</v>
      </c>
    </row>
    <row r="47" spans="2:59" x14ac:dyDescent="0.25">
      <c r="C47" t="s">
        <v>163</v>
      </c>
      <c r="D47" s="8" t="s">
        <v>5</v>
      </c>
      <c r="E47">
        <f>E6</f>
        <v>1</v>
      </c>
      <c r="F47">
        <f t="shared" ref="F47:AD47" si="126">F6</f>
        <v>10</v>
      </c>
      <c r="G47">
        <f t="shared" si="126"/>
        <v>1</v>
      </c>
      <c r="H47">
        <f t="shared" si="126"/>
        <v>1</v>
      </c>
      <c r="I47">
        <f t="shared" si="126"/>
        <v>1</v>
      </c>
      <c r="J47">
        <f t="shared" si="126"/>
        <v>1</v>
      </c>
      <c r="K47">
        <f t="shared" si="126"/>
        <v>6</v>
      </c>
      <c r="L47">
        <f t="shared" si="126"/>
        <v>1</v>
      </c>
      <c r="M47">
        <f t="shared" si="126"/>
        <v>6</v>
      </c>
      <c r="N47">
        <f t="shared" si="126"/>
        <v>1</v>
      </c>
      <c r="O47">
        <f t="shared" si="126"/>
        <v>1</v>
      </c>
      <c r="P47">
        <f t="shared" si="126"/>
        <v>12</v>
      </c>
      <c r="Q47">
        <f t="shared" si="126"/>
        <v>4</v>
      </c>
      <c r="R47">
        <f t="shared" si="126"/>
        <v>12</v>
      </c>
      <c r="S47">
        <f t="shared" si="126"/>
        <v>1</v>
      </c>
      <c r="T47">
        <f t="shared" si="126"/>
        <v>7</v>
      </c>
      <c r="U47">
        <f t="shared" si="126"/>
        <v>2</v>
      </c>
      <c r="V47">
        <f t="shared" si="126"/>
        <v>8</v>
      </c>
      <c r="W47">
        <f t="shared" si="126"/>
        <v>1</v>
      </c>
      <c r="X47">
        <f t="shared" si="126"/>
        <v>4</v>
      </c>
      <c r="Y47">
        <f t="shared" si="126"/>
        <v>4</v>
      </c>
      <c r="Z47">
        <f t="shared" si="126"/>
        <v>2</v>
      </c>
      <c r="AA47">
        <f t="shared" si="126"/>
        <v>1</v>
      </c>
      <c r="AB47">
        <f t="shared" si="126"/>
        <v>1</v>
      </c>
      <c r="AC47">
        <f t="shared" si="126"/>
        <v>6</v>
      </c>
      <c r="AD47">
        <f t="shared" si="126"/>
        <v>11</v>
      </c>
      <c r="AE47">
        <f t="shared" ref="AE47:AM47" si="127">AE6</f>
        <v>4</v>
      </c>
      <c r="AF47">
        <f t="shared" si="127"/>
        <v>2</v>
      </c>
      <c r="AG47">
        <f t="shared" si="127"/>
        <v>12</v>
      </c>
      <c r="AH47">
        <f t="shared" si="127"/>
        <v>10</v>
      </c>
      <c r="AI47">
        <f t="shared" si="127"/>
        <v>3</v>
      </c>
      <c r="AJ47">
        <f t="shared" si="127"/>
        <v>4</v>
      </c>
      <c r="AK47">
        <f t="shared" si="127"/>
        <v>5</v>
      </c>
      <c r="AL47">
        <f t="shared" si="127"/>
        <v>1</v>
      </c>
      <c r="AM47">
        <f t="shared" si="127"/>
        <v>9</v>
      </c>
      <c r="AN47">
        <f t="shared" ref="AN47:BG47" si="128">AN6</f>
        <v>7</v>
      </c>
      <c r="AO47">
        <f t="shared" si="128"/>
        <v>4</v>
      </c>
      <c r="AP47">
        <f t="shared" si="128"/>
        <v>1</v>
      </c>
      <c r="AQ47">
        <f t="shared" si="128"/>
        <v>6</v>
      </c>
      <c r="AR47">
        <f t="shared" si="128"/>
        <v>6</v>
      </c>
      <c r="AS47">
        <f t="shared" si="128"/>
        <v>6</v>
      </c>
      <c r="AT47">
        <f t="shared" si="128"/>
        <v>6</v>
      </c>
      <c r="AU47">
        <f t="shared" si="128"/>
        <v>6</v>
      </c>
      <c r="AV47">
        <f t="shared" si="128"/>
        <v>6</v>
      </c>
      <c r="AW47">
        <f t="shared" si="128"/>
        <v>6</v>
      </c>
      <c r="AX47">
        <f t="shared" si="128"/>
        <v>6</v>
      </c>
      <c r="AY47">
        <f t="shared" si="128"/>
        <v>6</v>
      </c>
      <c r="AZ47">
        <f t="shared" si="128"/>
        <v>6</v>
      </c>
      <c r="BA47">
        <f t="shared" si="128"/>
        <v>6</v>
      </c>
      <c r="BB47">
        <f t="shared" si="128"/>
        <v>6</v>
      </c>
      <c r="BC47">
        <f t="shared" si="128"/>
        <v>6</v>
      </c>
      <c r="BD47">
        <f t="shared" si="128"/>
        <v>6</v>
      </c>
      <c r="BE47">
        <f t="shared" si="128"/>
        <v>6</v>
      </c>
      <c r="BF47">
        <f t="shared" si="128"/>
        <v>6</v>
      </c>
      <c r="BG47">
        <f t="shared" si="128"/>
        <v>2</v>
      </c>
    </row>
    <row r="48" spans="2:59" x14ac:dyDescent="0.25">
      <c r="C48" t="s">
        <v>164</v>
      </c>
      <c r="D48" s="8" t="s">
        <v>34</v>
      </c>
      <c r="E48">
        <f>E7</f>
        <v>1</v>
      </c>
      <c r="F48">
        <f t="shared" ref="F48:AD48" si="129">F7</f>
        <v>4</v>
      </c>
      <c r="G48">
        <f t="shared" si="129"/>
        <v>27</v>
      </c>
      <c r="H48">
        <f t="shared" si="129"/>
        <v>1</v>
      </c>
      <c r="I48">
        <f t="shared" si="129"/>
        <v>1</v>
      </c>
      <c r="J48">
        <f t="shared" si="129"/>
        <v>27</v>
      </c>
      <c r="K48">
        <f t="shared" si="129"/>
        <v>19</v>
      </c>
      <c r="L48">
        <f t="shared" si="129"/>
        <v>27</v>
      </c>
      <c r="M48">
        <f t="shared" si="129"/>
        <v>19</v>
      </c>
      <c r="N48">
        <f t="shared" si="129"/>
        <v>1</v>
      </c>
      <c r="O48">
        <f t="shared" si="129"/>
        <v>1</v>
      </c>
      <c r="P48">
        <f t="shared" si="129"/>
        <v>31</v>
      </c>
      <c r="Q48">
        <f t="shared" si="129"/>
        <v>10</v>
      </c>
      <c r="R48">
        <f t="shared" si="129"/>
        <v>31</v>
      </c>
      <c r="S48">
        <f t="shared" si="129"/>
        <v>1</v>
      </c>
      <c r="T48">
        <f t="shared" si="129"/>
        <v>12</v>
      </c>
      <c r="U48">
        <f t="shared" si="129"/>
        <v>29</v>
      </c>
      <c r="V48">
        <f t="shared" si="129"/>
        <v>17</v>
      </c>
      <c r="W48">
        <f t="shared" si="129"/>
        <v>1</v>
      </c>
      <c r="X48">
        <f t="shared" si="129"/>
        <v>10</v>
      </c>
      <c r="Y48">
        <f t="shared" si="129"/>
        <v>12</v>
      </c>
      <c r="Z48">
        <f t="shared" si="129"/>
        <v>15</v>
      </c>
      <c r="AA48">
        <f t="shared" si="129"/>
        <v>1</v>
      </c>
      <c r="AB48">
        <f t="shared" si="129"/>
        <v>1</v>
      </c>
      <c r="AC48">
        <f t="shared" si="129"/>
        <v>30</v>
      </c>
      <c r="AD48">
        <f t="shared" si="129"/>
        <v>14</v>
      </c>
      <c r="AE48">
        <f t="shared" ref="AE48:AM48" si="130">AE7</f>
        <v>22</v>
      </c>
      <c r="AF48">
        <f t="shared" si="130"/>
        <v>18</v>
      </c>
      <c r="AG48">
        <f t="shared" si="130"/>
        <v>20</v>
      </c>
      <c r="AH48">
        <f t="shared" si="130"/>
        <v>13</v>
      </c>
      <c r="AI48">
        <f t="shared" si="130"/>
        <v>1</v>
      </c>
      <c r="AJ48">
        <f t="shared" si="130"/>
        <v>1</v>
      </c>
      <c r="AK48">
        <f t="shared" si="130"/>
        <v>1</v>
      </c>
      <c r="AL48">
        <f t="shared" si="130"/>
        <v>1</v>
      </c>
      <c r="AM48">
        <f t="shared" si="130"/>
        <v>20</v>
      </c>
      <c r="AN48">
        <f t="shared" ref="AN48:BG48" si="131">AN7</f>
        <v>16</v>
      </c>
      <c r="AO48">
        <f t="shared" si="131"/>
        <v>6</v>
      </c>
      <c r="AP48">
        <f t="shared" si="131"/>
        <v>3</v>
      </c>
      <c r="AQ48">
        <f t="shared" si="131"/>
        <v>20</v>
      </c>
      <c r="AR48">
        <f t="shared" si="131"/>
        <v>22</v>
      </c>
      <c r="AS48">
        <f t="shared" si="131"/>
        <v>23</v>
      </c>
      <c r="AT48">
        <f t="shared" si="131"/>
        <v>24</v>
      </c>
      <c r="AU48">
        <f t="shared" si="131"/>
        <v>1</v>
      </c>
      <c r="AV48">
        <f t="shared" si="131"/>
        <v>2</v>
      </c>
      <c r="AW48">
        <f t="shared" si="131"/>
        <v>3</v>
      </c>
      <c r="AX48">
        <f t="shared" si="131"/>
        <v>4</v>
      </c>
      <c r="AY48">
        <f t="shared" si="131"/>
        <v>5</v>
      </c>
      <c r="AZ48">
        <f t="shared" si="131"/>
        <v>6</v>
      </c>
      <c r="BA48">
        <f t="shared" si="131"/>
        <v>7</v>
      </c>
      <c r="BB48">
        <f t="shared" si="131"/>
        <v>8</v>
      </c>
      <c r="BC48">
        <f t="shared" si="131"/>
        <v>9</v>
      </c>
      <c r="BD48">
        <f t="shared" si="131"/>
        <v>10</v>
      </c>
      <c r="BE48">
        <f t="shared" si="131"/>
        <v>11</v>
      </c>
      <c r="BF48">
        <f t="shared" si="131"/>
        <v>12</v>
      </c>
      <c r="BG48">
        <f t="shared" si="131"/>
        <v>18</v>
      </c>
    </row>
    <row r="49" spans="3:59" x14ac:dyDescent="0.25">
      <c r="C49" t="s">
        <v>165</v>
      </c>
      <c r="D49" s="8" t="s">
        <v>177</v>
      </c>
      <c r="E49">
        <f>IF(E42+E36&gt;0,1,2)</f>
        <v>2</v>
      </c>
      <c r="F49">
        <f t="shared" ref="F49:AD49" si="132">IF(F42+F36&gt;0,1,2)</f>
        <v>2</v>
      </c>
      <c r="G49">
        <f t="shared" si="132"/>
        <v>2</v>
      </c>
      <c r="H49">
        <f t="shared" si="132"/>
        <v>1</v>
      </c>
      <c r="I49">
        <f t="shared" si="132"/>
        <v>2</v>
      </c>
      <c r="J49">
        <f t="shared" si="132"/>
        <v>2</v>
      </c>
      <c r="K49">
        <f t="shared" si="132"/>
        <v>2</v>
      </c>
      <c r="L49">
        <f t="shared" si="132"/>
        <v>1</v>
      </c>
      <c r="M49">
        <f t="shared" si="132"/>
        <v>1</v>
      </c>
      <c r="N49">
        <f t="shared" si="132"/>
        <v>2</v>
      </c>
      <c r="O49">
        <f t="shared" si="132"/>
        <v>1</v>
      </c>
      <c r="P49">
        <f t="shared" si="132"/>
        <v>1</v>
      </c>
      <c r="Q49">
        <f t="shared" si="132"/>
        <v>2</v>
      </c>
      <c r="R49">
        <f t="shared" si="132"/>
        <v>2</v>
      </c>
      <c r="S49">
        <f t="shared" si="132"/>
        <v>2</v>
      </c>
      <c r="T49">
        <f t="shared" si="132"/>
        <v>1</v>
      </c>
      <c r="U49">
        <f t="shared" si="132"/>
        <v>1</v>
      </c>
      <c r="V49">
        <f t="shared" si="132"/>
        <v>2</v>
      </c>
      <c r="W49">
        <f t="shared" si="132"/>
        <v>1</v>
      </c>
      <c r="X49">
        <f t="shared" si="132"/>
        <v>2</v>
      </c>
      <c r="Y49">
        <f t="shared" si="132"/>
        <v>1</v>
      </c>
      <c r="Z49">
        <f t="shared" si="132"/>
        <v>2</v>
      </c>
      <c r="AA49">
        <f t="shared" si="132"/>
        <v>1</v>
      </c>
      <c r="AB49">
        <f t="shared" si="132"/>
        <v>1</v>
      </c>
      <c r="AC49">
        <f t="shared" si="132"/>
        <v>2</v>
      </c>
      <c r="AD49">
        <f t="shared" si="132"/>
        <v>2</v>
      </c>
      <c r="AE49">
        <f t="shared" ref="AE49:AM49" si="133">IF(AE42+AE36&gt;0,1,2)</f>
        <v>1</v>
      </c>
      <c r="AF49">
        <f t="shared" si="133"/>
        <v>2</v>
      </c>
      <c r="AG49">
        <f t="shared" si="133"/>
        <v>1</v>
      </c>
      <c r="AH49">
        <f t="shared" si="133"/>
        <v>1</v>
      </c>
      <c r="AI49">
        <f t="shared" si="133"/>
        <v>2</v>
      </c>
      <c r="AJ49">
        <f t="shared" si="133"/>
        <v>1</v>
      </c>
      <c r="AK49">
        <f t="shared" si="133"/>
        <v>2</v>
      </c>
      <c r="AL49">
        <f t="shared" si="133"/>
        <v>2</v>
      </c>
      <c r="AM49">
        <f t="shared" si="133"/>
        <v>2</v>
      </c>
      <c r="AN49">
        <f t="shared" ref="AN49:BG49" si="134">IF(AN42+AN36&gt;0,1,2)</f>
        <v>2</v>
      </c>
      <c r="AO49">
        <f t="shared" si="134"/>
        <v>1</v>
      </c>
      <c r="AP49">
        <f t="shared" si="134"/>
        <v>2</v>
      </c>
      <c r="AQ49">
        <f t="shared" si="134"/>
        <v>2</v>
      </c>
      <c r="AR49">
        <f t="shared" si="134"/>
        <v>2</v>
      </c>
      <c r="AS49">
        <f t="shared" si="134"/>
        <v>2</v>
      </c>
      <c r="AT49">
        <f t="shared" si="134"/>
        <v>2</v>
      </c>
      <c r="AU49">
        <f t="shared" si="134"/>
        <v>2</v>
      </c>
      <c r="AV49">
        <f t="shared" si="134"/>
        <v>2</v>
      </c>
      <c r="AW49">
        <f t="shared" si="134"/>
        <v>2</v>
      </c>
      <c r="AX49">
        <f t="shared" si="134"/>
        <v>2</v>
      </c>
      <c r="AY49">
        <f t="shared" si="134"/>
        <v>2</v>
      </c>
      <c r="AZ49">
        <f t="shared" si="134"/>
        <v>2</v>
      </c>
      <c r="BA49">
        <f t="shared" si="134"/>
        <v>2</v>
      </c>
      <c r="BB49">
        <f t="shared" si="134"/>
        <v>2</v>
      </c>
      <c r="BC49">
        <f t="shared" si="134"/>
        <v>2</v>
      </c>
      <c r="BD49">
        <f t="shared" si="134"/>
        <v>2</v>
      </c>
      <c r="BE49">
        <f t="shared" si="134"/>
        <v>2</v>
      </c>
      <c r="BF49">
        <f t="shared" si="134"/>
        <v>2</v>
      </c>
      <c r="BG49">
        <f t="shared" si="134"/>
        <v>2</v>
      </c>
    </row>
    <row r="50" spans="3:59" x14ac:dyDescent="0.25">
      <c r="C50" s="26" t="s">
        <v>162</v>
      </c>
      <c r="D50" s="45" t="s">
        <v>178</v>
      </c>
      <c r="E50" s="26">
        <f xml:space="preserve"> INT((275 *E47) / 9) - E49 * INT((E47+9) / 12) + E48 - 30</f>
        <v>1</v>
      </c>
      <c r="F50" s="26">
        <f t="shared" ref="F50:AD50" si="135" xml:space="preserve"> INT((275 *F47) / 9) - F49 * INT((F47+9) / 12) + F48 - 30</f>
        <v>277</v>
      </c>
      <c r="G50" s="26">
        <f t="shared" si="135"/>
        <v>27</v>
      </c>
      <c r="H50" s="26">
        <f t="shared" si="135"/>
        <v>1</v>
      </c>
      <c r="I50" s="26">
        <f t="shared" si="135"/>
        <v>1</v>
      </c>
      <c r="J50" s="26">
        <f t="shared" si="135"/>
        <v>27</v>
      </c>
      <c r="K50" s="26">
        <f t="shared" si="135"/>
        <v>170</v>
      </c>
      <c r="L50" s="26">
        <f t="shared" si="135"/>
        <v>27</v>
      </c>
      <c r="M50" s="26">
        <f t="shared" si="135"/>
        <v>171</v>
      </c>
      <c r="N50" s="26">
        <f t="shared" si="135"/>
        <v>1</v>
      </c>
      <c r="O50" s="26">
        <f t="shared" si="135"/>
        <v>1</v>
      </c>
      <c r="P50" s="26">
        <f t="shared" si="135"/>
        <v>366</v>
      </c>
      <c r="Q50" s="26">
        <f t="shared" si="135"/>
        <v>100</v>
      </c>
      <c r="R50" s="26">
        <f t="shared" si="135"/>
        <v>365</v>
      </c>
      <c r="S50" s="26">
        <f t="shared" si="135"/>
        <v>1</v>
      </c>
      <c r="T50" s="26">
        <f t="shared" si="135"/>
        <v>194</v>
      </c>
      <c r="U50" s="26">
        <f t="shared" si="135"/>
        <v>60</v>
      </c>
      <c r="V50" s="26">
        <f t="shared" si="135"/>
        <v>229</v>
      </c>
      <c r="W50" s="26">
        <f t="shared" si="135"/>
        <v>1</v>
      </c>
      <c r="X50" s="26">
        <f t="shared" si="135"/>
        <v>100</v>
      </c>
      <c r="Y50" s="26">
        <f t="shared" si="135"/>
        <v>103</v>
      </c>
      <c r="Z50" s="26">
        <f t="shared" si="135"/>
        <v>46</v>
      </c>
      <c r="AA50" s="26">
        <f t="shared" si="135"/>
        <v>1</v>
      </c>
      <c r="AB50" s="26">
        <f t="shared" si="135"/>
        <v>1</v>
      </c>
      <c r="AC50" s="26">
        <f t="shared" si="135"/>
        <v>181</v>
      </c>
      <c r="AD50" s="26">
        <f t="shared" si="135"/>
        <v>318</v>
      </c>
      <c r="AE50" s="26">
        <f t="shared" ref="AE50" si="136" xml:space="preserve"> INT((275 *AE47) / 9) - AE49 * INT((AE47+9) / 12) + AE48 - 30</f>
        <v>113</v>
      </c>
      <c r="AF50" s="26">
        <f t="shared" ref="AF50" si="137" xml:space="preserve"> INT((275 *AF47) / 9) - AF49 * INT((AF47+9) / 12) + AF48 - 30</f>
        <v>49</v>
      </c>
      <c r="AG50" s="26">
        <f t="shared" ref="AG50" si="138" xml:space="preserve"> INT((275 *AG47) / 9) - AG49 * INT((AG47+9) / 12) + AG48 - 30</f>
        <v>355</v>
      </c>
      <c r="AH50" s="26">
        <f t="shared" ref="AH50" si="139" xml:space="preserve"> INT((275 *AH47) / 9) - AH49 * INT((AH47+9) / 12) + AH48 - 30</f>
        <v>287</v>
      </c>
      <c r="AI50" s="26">
        <f t="shared" ref="AI50" si="140" xml:space="preserve"> INT((275 *AI47) / 9) - AI49 * INT((AI47+9) / 12) + AI48 - 30</f>
        <v>60</v>
      </c>
      <c r="AJ50" s="26">
        <f t="shared" ref="AJ50" si="141" xml:space="preserve"> INT((275 *AJ47) / 9) - AJ49 * INT((AJ47+9) / 12) + AJ48 - 30</f>
        <v>92</v>
      </c>
      <c r="AK50" s="26">
        <f t="shared" ref="AK50" si="142" xml:space="preserve"> INT((275 *AK47) / 9) - AK49 * INT((AK47+9) / 12) + AK48 - 30</f>
        <v>121</v>
      </c>
      <c r="AL50" s="26">
        <f t="shared" ref="AL50" si="143" xml:space="preserve"> INT((275 *AL47) / 9) - AL49 * INT((AL47+9) / 12) + AL48 - 30</f>
        <v>1</v>
      </c>
      <c r="AM50" s="26">
        <f t="shared" ref="AM50" si="144" xml:space="preserve"> INT((275 *AM47) / 9) - AM49 * INT((AM47+9) / 12) + AM48 - 30</f>
        <v>263</v>
      </c>
      <c r="AN50" s="26">
        <f t="shared" ref="AN50" si="145" xml:space="preserve"> INT((275 *AN47) / 9) - AN49 * INT((AN47+9) / 12) + AN48 - 30</f>
        <v>197</v>
      </c>
      <c r="AO50" s="26">
        <f t="shared" ref="AO50" si="146" xml:space="preserve"> INT((275 *AO47) / 9) - AO49 * INT((AO47+9) / 12) + AO48 - 30</f>
        <v>97</v>
      </c>
      <c r="AP50" s="26">
        <f t="shared" ref="AP50" si="147" xml:space="preserve"> INT((275 *AP47) / 9) - AP49 * INT((AP47+9) / 12) + AP48 - 30</f>
        <v>3</v>
      </c>
      <c r="AQ50" s="26">
        <f t="shared" ref="AQ50" si="148" xml:space="preserve"> INT((275 *AQ47) / 9) - AQ49 * INT((AQ47+9) / 12) + AQ48 - 30</f>
        <v>171</v>
      </c>
      <c r="AR50" s="26">
        <f t="shared" ref="AR50" si="149" xml:space="preserve"> INT((275 *AR47) / 9) - AR49 * INT((AR47+9) / 12) + AR48 - 30</f>
        <v>173</v>
      </c>
      <c r="AS50" s="26">
        <f t="shared" ref="AS50" si="150" xml:space="preserve"> INT((275 *AS47) / 9) - AS49 * INT((AS47+9) / 12) + AS48 - 30</f>
        <v>174</v>
      </c>
      <c r="AT50" s="26">
        <f t="shared" ref="AT50" si="151" xml:space="preserve"> INT((275 *AT47) / 9) - AT49 * INT((AT47+9) / 12) + AT48 - 30</f>
        <v>175</v>
      </c>
      <c r="AU50" s="26">
        <f t="shared" ref="AU50" si="152" xml:space="preserve"> INT((275 *AU47) / 9) - AU49 * INT((AU47+9) / 12) + AU48 - 30</f>
        <v>152</v>
      </c>
      <c r="AV50" s="26">
        <f t="shared" ref="AV50" si="153" xml:space="preserve"> INT((275 *AV47) / 9) - AV49 * INT((AV47+9) / 12) + AV48 - 30</f>
        <v>153</v>
      </c>
      <c r="AW50" s="26">
        <f t="shared" ref="AW50" si="154" xml:space="preserve"> INT((275 *AW47) / 9) - AW49 * INT((AW47+9) / 12) + AW48 - 30</f>
        <v>154</v>
      </c>
      <c r="AX50" s="26">
        <f t="shared" ref="AX50" si="155" xml:space="preserve"> INT((275 *AX47) / 9) - AX49 * INT((AX47+9) / 12) + AX48 - 30</f>
        <v>155</v>
      </c>
      <c r="AY50" s="26">
        <f t="shared" ref="AY50" si="156" xml:space="preserve"> INT((275 *AY47) / 9) - AY49 * INT((AY47+9) / 12) + AY48 - 30</f>
        <v>156</v>
      </c>
      <c r="AZ50" s="26">
        <f t="shared" ref="AZ50" si="157" xml:space="preserve"> INT((275 *AZ47) / 9) - AZ49 * INT((AZ47+9) / 12) + AZ48 - 30</f>
        <v>157</v>
      </c>
      <c r="BA50" s="26">
        <f t="shared" ref="BA50" si="158" xml:space="preserve"> INT((275 *BA47) / 9) - BA49 * INT((BA47+9) / 12) + BA48 - 30</f>
        <v>158</v>
      </c>
      <c r="BB50" s="26">
        <f t="shared" ref="BB50" si="159" xml:space="preserve"> INT((275 *BB47) / 9) - BB49 * INT((BB47+9) / 12) + BB48 - 30</f>
        <v>159</v>
      </c>
      <c r="BC50" s="26">
        <f t="shared" ref="BC50" si="160" xml:space="preserve"> INT((275 *BC47) / 9) - BC49 * INT((BC47+9) / 12) + BC48 - 30</f>
        <v>160</v>
      </c>
      <c r="BD50" s="26">
        <f t="shared" ref="BD50" si="161" xml:space="preserve"> INT((275 *BD47) / 9) - BD49 * INT((BD47+9) / 12) + BD48 - 30</f>
        <v>161</v>
      </c>
      <c r="BE50" s="26">
        <f t="shared" ref="BE50" si="162" xml:space="preserve"> INT((275 *BE47) / 9) - BE49 * INT((BE47+9) / 12) + BE48 - 30</f>
        <v>162</v>
      </c>
      <c r="BF50" s="26">
        <f t="shared" ref="BF50" si="163" xml:space="preserve"> INT((275 *BF47) / 9) - BF49 * INT((BF47+9) / 12) + BF48 - 30</f>
        <v>163</v>
      </c>
      <c r="BG50" s="26">
        <f t="shared" ref="BG50" si="164" xml:space="preserve"> INT((275 *BG47) / 9) - BG49 * INT((BG47+9) / 12) + BG48 - 30</f>
        <v>49</v>
      </c>
    </row>
    <row r="52" spans="3:59" x14ac:dyDescent="0.25">
      <c r="C52" t="s">
        <v>706</v>
      </c>
      <c r="D52" s="8" t="s">
        <v>707</v>
      </c>
      <c r="E52">
        <f>_xlfn.FLOOR.MATH(E25+0.5)</f>
        <v>2437666</v>
      </c>
      <c r="F52">
        <f t="shared" ref="F52:BG52" si="165">_xlfn.FLOOR.MATH(F25+0.5)</f>
        <v>2436116</v>
      </c>
      <c r="G52">
        <f t="shared" si="165"/>
        <v>1842713</v>
      </c>
      <c r="H52">
        <f t="shared" si="165"/>
        <v>2451545</v>
      </c>
      <c r="I52">
        <f t="shared" si="165"/>
        <v>2451180</v>
      </c>
      <c r="J52">
        <f t="shared" si="165"/>
        <v>2446823</v>
      </c>
      <c r="K52">
        <f t="shared" si="165"/>
        <v>2446966</v>
      </c>
      <c r="L52">
        <f t="shared" si="165"/>
        <v>2447188</v>
      </c>
      <c r="M52">
        <f t="shared" si="165"/>
        <v>2447332</v>
      </c>
      <c r="N52">
        <f t="shared" si="165"/>
        <v>2415021</v>
      </c>
      <c r="O52">
        <f t="shared" si="165"/>
        <v>2305448</v>
      </c>
      <c r="P52">
        <f t="shared" si="165"/>
        <v>2305813</v>
      </c>
      <c r="Q52">
        <f t="shared" si="165"/>
        <v>2026872</v>
      </c>
      <c r="R52">
        <f t="shared" si="165"/>
        <v>1676497</v>
      </c>
      <c r="S52">
        <f t="shared" si="165"/>
        <v>1676498</v>
      </c>
      <c r="T52">
        <f t="shared" si="165"/>
        <v>1356001</v>
      </c>
      <c r="U52">
        <f t="shared" si="165"/>
        <v>1355867</v>
      </c>
      <c r="V52">
        <f t="shared" si="165"/>
        <v>1355671</v>
      </c>
      <c r="W52">
        <f t="shared" si="165"/>
        <v>0</v>
      </c>
      <c r="X52">
        <f t="shared" si="165"/>
        <v>2446896</v>
      </c>
      <c r="Y52">
        <f t="shared" si="165"/>
        <v>2448725</v>
      </c>
      <c r="Z52">
        <f t="shared" si="165"/>
        <v>2443190</v>
      </c>
      <c r="AA52">
        <f t="shared" si="165"/>
        <v>2467616</v>
      </c>
      <c r="AB52">
        <f t="shared" si="165"/>
        <v>2451545</v>
      </c>
      <c r="AC52">
        <f t="shared" si="165"/>
        <v>2434924</v>
      </c>
      <c r="AD52">
        <f t="shared" si="165"/>
        <v>2443827</v>
      </c>
      <c r="AE52">
        <f t="shared" si="165"/>
        <v>2447274</v>
      </c>
      <c r="AF52">
        <f t="shared" si="165"/>
        <v>2443193</v>
      </c>
      <c r="AG52">
        <f t="shared" si="165"/>
        <v>2448977</v>
      </c>
      <c r="AH52">
        <f t="shared" si="165"/>
        <v>2448909</v>
      </c>
      <c r="AI52">
        <f t="shared" si="165"/>
        <v>2448317</v>
      </c>
      <c r="AJ52">
        <f t="shared" si="165"/>
        <v>2448714</v>
      </c>
      <c r="AK52">
        <f t="shared" si="165"/>
        <v>2449109</v>
      </c>
      <c r="AL52">
        <f t="shared" si="165"/>
        <v>2385071</v>
      </c>
      <c r="AM52">
        <f t="shared" si="165"/>
        <v>2448155</v>
      </c>
      <c r="AN52">
        <f t="shared" si="165"/>
        <v>1948440</v>
      </c>
      <c r="AO52">
        <f t="shared" si="165"/>
        <v>2451641</v>
      </c>
      <c r="AP52">
        <f t="shared" si="165"/>
        <v>1721426</v>
      </c>
      <c r="AQ52">
        <f t="shared" si="165"/>
        <v>2437836</v>
      </c>
      <c r="AR52">
        <f t="shared" si="165"/>
        <v>2437838</v>
      </c>
      <c r="AS52">
        <f t="shared" si="165"/>
        <v>2437839</v>
      </c>
      <c r="AT52">
        <f t="shared" si="165"/>
        <v>2437840</v>
      </c>
      <c r="AU52">
        <f t="shared" si="165"/>
        <v>2437817</v>
      </c>
      <c r="AV52">
        <f t="shared" si="165"/>
        <v>2437818</v>
      </c>
      <c r="AW52">
        <f t="shared" si="165"/>
        <v>2437819</v>
      </c>
      <c r="AX52">
        <f t="shared" si="165"/>
        <v>2437820</v>
      </c>
      <c r="AY52">
        <f t="shared" si="165"/>
        <v>2437821</v>
      </c>
      <c r="AZ52">
        <f t="shared" si="165"/>
        <v>2437822</v>
      </c>
      <c r="BA52">
        <f t="shared" si="165"/>
        <v>2437823</v>
      </c>
      <c r="BB52">
        <f t="shared" si="165"/>
        <v>2437824</v>
      </c>
      <c r="BC52">
        <f t="shared" si="165"/>
        <v>2437825</v>
      </c>
      <c r="BD52">
        <f t="shared" si="165"/>
        <v>2437826</v>
      </c>
      <c r="BE52">
        <f t="shared" si="165"/>
        <v>2437827</v>
      </c>
      <c r="BF52">
        <f t="shared" si="165"/>
        <v>2437828</v>
      </c>
      <c r="BG52">
        <f t="shared" si="165"/>
        <v>2443193</v>
      </c>
    </row>
    <row r="53" spans="3:59" x14ac:dyDescent="0.25">
      <c r="C53" t="s">
        <v>708</v>
      </c>
      <c r="D53" s="8" t="s">
        <v>7</v>
      </c>
      <c r="E53" s="207">
        <f>(E25+0.5)-E52</f>
        <v>0</v>
      </c>
      <c r="F53" s="207">
        <f t="shared" ref="F53:BG53" si="166">(F25+0.5)-F52</f>
        <v>0.81000000005587935</v>
      </c>
      <c r="G53" s="207">
        <f t="shared" si="166"/>
        <v>0.5</v>
      </c>
      <c r="H53" s="207">
        <f t="shared" si="166"/>
        <v>0.5</v>
      </c>
      <c r="I53" s="207">
        <f t="shared" si="166"/>
        <v>0</v>
      </c>
      <c r="J53" s="207">
        <f t="shared" si="166"/>
        <v>0</v>
      </c>
      <c r="K53" s="207">
        <f t="shared" si="166"/>
        <v>0.5</v>
      </c>
      <c r="L53" s="207">
        <f t="shared" si="166"/>
        <v>0</v>
      </c>
      <c r="M53" s="207">
        <f t="shared" si="166"/>
        <v>0.5</v>
      </c>
      <c r="N53" s="207">
        <f t="shared" si="166"/>
        <v>1.1574011296033859E-5</v>
      </c>
      <c r="O53" s="207">
        <f t="shared" si="166"/>
        <v>0</v>
      </c>
      <c r="P53" s="207">
        <f t="shared" si="166"/>
        <v>0</v>
      </c>
      <c r="Q53" s="207">
        <f t="shared" si="166"/>
        <v>0.30000000004656613</v>
      </c>
      <c r="R53" s="207">
        <f t="shared" si="166"/>
        <v>0</v>
      </c>
      <c r="S53" s="207">
        <f t="shared" si="166"/>
        <v>0</v>
      </c>
      <c r="T53" s="207">
        <f t="shared" si="166"/>
        <v>0.5</v>
      </c>
      <c r="U53" s="207">
        <f t="shared" si="166"/>
        <v>0</v>
      </c>
      <c r="V53" s="207">
        <f t="shared" si="166"/>
        <v>0.89999999990686774</v>
      </c>
      <c r="W53" s="207">
        <f t="shared" si="166"/>
        <v>0.5</v>
      </c>
      <c r="X53" s="207">
        <f t="shared" si="166"/>
        <v>0</v>
      </c>
      <c r="Y53" s="207">
        <f t="shared" si="166"/>
        <v>0</v>
      </c>
      <c r="Z53" s="207">
        <f t="shared" si="166"/>
        <v>0</v>
      </c>
      <c r="AA53" s="207">
        <f t="shared" si="166"/>
        <v>0</v>
      </c>
      <c r="AB53" s="207">
        <f t="shared" si="166"/>
        <v>0</v>
      </c>
      <c r="AC53" s="207">
        <f t="shared" si="166"/>
        <v>0</v>
      </c>
      <c r="AD53" s="207">
        <f t="shared" si="166"/>
        <v>0</v>
      </c>
      <c r="AE53" s="207">
        <f t="shared" si="166"/>
        <v>0</v>
      </c>
      <c r="AF53" s="207">
        <f t="shared" si="166"/>
        <v>0.15115740755572915</v>
      </c>
      <c r="AG53" s="207">
        <f t="shared" si="166"/>
        <v>0</v>
      </c>
      <c r="AH53" s="207">
        <f t="shared" si="166"/>
        <v>0</v>
      </c>
      <c r="AI53" s="207">
        <f t="shared" si="166"/>
        <v>0</v>
      </c>
      <c r="AJ53" s="207">
        <f t="shared" si="166"/>
        <v>0</v>
      </c>
      <c r="AK53" s="207">
        <f t="shared" si="166"/>
        <v>0</v>
      </c>
      <c r="AL53" s="207">
        <f t="shared" si="166"/>
        <v>0</v>
      </c>
      <c r="AM53" s="207">
        <f t="shared" si="166"/>
        <v>0</v>
      </c>
      <c r="AN53" s="207">
        <f t="shared" si="166"/>
        <v>0</v>
      </c>
      <c r="AO53" s="207">
        <f t="shared" si="166"/>
        <v>0</v>
      </c>
      <c r="AP53" s="207">
        <f t="shared" si="166"/>
        <v>0</v>
      </c>
      <c r="AQ53" s="207">
        <f t="shared" si="166"/>
        <v>0.88589000003412366</v>
      </c>
      <c r="AR53" s="207">
        <f t="shared" si="166"/>
        <v>0.89244824135676026</v>
      </c>
      <c r="AS53" s="207">
        <f t="shared" si="166"/>
        <v>0.89244824135676026</v>
      </c>
      <c r="AT53" s="207">
        <f t="shared" si="166"/>
        <v>0.89244824135676026</v>
      </c>
      <c r="AU53" s="207">
        <f t="shared" si="166"/>
        <v>0</v>
      </c>
      <c r="AV53" s="207">
        <f t="shared" si="166"/>
        <v>0</v>
      </c>
      <c r="AW53" s="207">
        <f t="shared" si="166"/>
        <v>0</v>
      </c>
      <c r="AX53" s="207">
        <f t="shared" si="166"/>
        <v>0</v>
      </c>
      <c r="AY53" s="207">
        <f t="shared" si="166"/>
        <v>0</v>
      </c>
      <c r="AZ53" s="207">
        <f t="shared" si="166"/>
        <v>0</v>
      </c>
      <c r="BA53" s="207">
        <f t="shared" si="166"/>
        <v>0</v>
      </c>
      <c r="BB53" s="207">
        <f t="shared" si="166"/>
        <v>0</v>
      </c>
      <c r="BC53" s="207">
        <f t="shared" si="166"/>
        <v>0</v>
      </c>
      <c r="BD53" s="207">
        <f t="shared" si="166"/>
        <v>0</v>
      </c>
      <c r="BE53" s="207">
        <f t="shared" si="166"/>
        <v>0</v>
      </c>
      <c r="BF53" s="207">
        <f t="shared" si="166"/>
        <v>0</v>
      </c>
      <c r="BG53" s="207">
        <f t="shared" si="166"/>
        <v>0</v>
      </c>
    </row>
    <row r="54" spans="3:59" x14ac:dyDescent="0.25">
      <c r="C54" t="s">
        <v>709</v>
      </c>
      <c r="D54" s="8" t="s">
        <v>74</v>
      </c>
      <c r="E54">
        <f>_xlfn.FLOOR.MATH((E52-1867216.25) /36524.25)</f>
        <v>15</v>
      </c>
      <c r="F54">
        <f t="shared" ref="F54:BG54" si="167">_xlfn.FLOOR.MATH((F52-1867216.25) /36524.25)</f>
        <v>15</v>
      </c>
      <c r="G54">
        <f t="shared" si="167"/>
        <v>-1</v>
      </c>
      <c r="H54">
        <f t="shared" si="167"/>
        <v>15</v>
      </c>
      <c r="I54">
        <f t="shared" si="167"/>
        <v>15</v>
      </c>
      <c r="J54">
        <f t="shared" si="167"/>
        <v>15</v>
      </c>
      <c r="K54">
        <f t="shared" si="167"/>
        <v>15</v>
      </c>
      <c r="L54">
        <f t="shared" si="167"/>
        <v>15</v>
      </c>
      <c r="M54">
        <f t="shared" si="167"/>
        <v>15</v>
      </c>
      <c r="N54">
        <f t="shared" si="167"/>
        <v>14</v>
      </c>
      <c r="O54">
        <f t="shared" si="167"/>
        <v>11</v>
      </c>
      <c r="P54">
        <f t="shared" si="167"/>
        <v>12</v>
      </c>
      <c r="Q54">
        <f t="shared" si="167"/>
        <v>4</v>
      </c>
      <c r="R54">
        <f t="shared" si="167"/>
        <v>-6</v>
      </c>
      <c r="S54">
        <f t="shared" si="167"/>
        <v>-6</v>
      </c>
      <c r="T54">
        <f t="shared" si="167"/>
        <v>-14</v>
      </c>
      <c r="U54">
        <f t="shared" si="167"/>
        <v>-15</v>
      </c>
      <c r="V54">
        <f t="shared" si="167"/>
        <v>-15</v>
      </c>
      <c r="W54">
        <f t="shared" si="167"/>
        <v>-52</v>
      </c>
      <c r="X54">
        <f t="shared" si="167"/>
        <v>15</v>
      </c>
      <c r="Y54">
        <f t="shared" si="167"/>
        <v>15</v>
      </c>
      <c r="Z54">
        <f t="shared" si="167"/>
        <v>15</v>
      </c>
      <c r="AA54">
        <f t="shared" si="167"/>
        <v>16</v>
      </c>
      <c r="AB54">
        <f t="shared" si="167"/>
        <v>15</v>
      </c>
      <c r="AC54">
        <f t="shared" si="167"/>
        <v>15</v>
      </c>
      <c r="AD54">
        <f t="shared" si="167"/>
        <v>15</v>
      </c>
      <c r="AE54">
        <f t="shared" si="167"/>
        <v>15</v>
      </c>
      <c r="AF54">
        <f t="shared" si="167"/>
        <v>15</v>
      </c>
      <c r="AG54">
        <f t="shared" si="167"/>
        <v>15</v>
      </c>
      <c r="AH54">
        <f t="shared" si="167"/>
        <v>15</v>
      </c>
      <c r="AI54">
        <f t="shared" si="167"/>
        <v>15</v>
      </c>
      <c r="AJ54">
        <f t="shared" si="167"/>
        <v>15</v>
      </c>
      <c r="AK54">
        <f t="shared" si="167"/>
        <v>15</v>
      </c>
      <c r="AL54">
        <f t="shared" si="167"/>
        <v>14</v>
      </c>
      <c r="AM54">
        <f t="shared" si="167"/>
        <v>15</v>
      </c>
      <c r="AN54">
        <f t="shared" si="167"/>
        <v>2</v>
      </c>
      <c r="AO54">
        <f t="shared" si="167"/>
        <v>16</v>
      </c>
      <c r="AP54">
        <f t="shared" si="167"/>
        <v>-4</v>
      </c>
      <c r="AQ54">
        <f t="shared" si="167"/>
        <v>15</v>
      </c>
      <c r="AR54">
        <f t="shared" si="167"/>
        <v>15</v>
      </c>
      <c r="AS54">
        <f t="shared" si="167"/>
        <v>15</v>
      </c>
      <c r="AT54">
        <f t="shared" si="167"/>
        <v>15</v>
      </c>
      <c r="AU54">
        <f t="shared" si="167"/>
        <v>15</v>
      </c>
      <c r="AV54">
        <f t="shared" si="167"/>
        <v>15</v>
      </c>
      <c r="AW54">
        <f t="shared" si="167"/>
        <v>15</v>
      </c>
      <c r="AX54">
        <f t="shared" si="167"/>
        <v>15</v>
      </c>
      <c r="AY54">
        <f t="shared" si="167"/>
        <v>15</v>
      </c>
      <c r="AZ54">
        <f t="shared" si="167"/>
        <v>15</v>
      </c>
      <c r="BA54">
        <f t="shared" si="167"/>
        <v>15</v>
      </c>
      <c r="BB54">
        <f t="shared" si="167"/>
        <v>15</v>
      </c>
      <c r="BC54">
        <f t="shared" si="167"/>
        <v>15</v>
      </c>
      <c r="BD54">
        <f t="shared" si="167"/>
        <v>15</v>
      </c>
      <c r="BE54">
        <f t="shared" si="167"/>
        <v>15</v>
      </c>
      <c r="BF54">
        <f t="shared" si="167"/>
        <v>15</v>
      </c>
      <c r="BG54">
        <f t="shared" si="167"/>
        <v>15</v>
      </c>
    </row>
    <row r="55" spans="3:59" x14ac:dyDescent="0.25">
      <c r="C55" t="s">
        <v>710</v>
      </c>
      <c r="D55" s="8" t="s">
        <v>49</v>
      </c>
      <c r="E55">
        <f>E52+1+E54-_xlfn.FLOOR.MATH(E54/4)</f>
        <v>2437679</v>
      </c>
      <c r="F55">
        <f t="shared" ref="F55:BG55" si="168">F52+1+F54-_xlfn.FLOOR.MATH(F54/4)</f>
        <v>2436129</v>
      </c>
      <c r="G55">
        <f t="shared" si="168"/>
        <v>1842714</v>
      </c>
      <c r="H55">
        <f t="shared" si="168"/>
        <v>2451558</v>
      </c>
      <c r="I55">
        <f t="shared" si="168"/>
        <v>2451193</v>
      </c>
      <c r="J55">
        <f t="shared" si="168"/>
        <v>2446836</v>
      </c>
      <c r="K55">
        <f t="shared" si="168"/>
        <v>2446979</v>
      </c>
      <c r="L55">
        <f t="shared" si="168"/>
        <v>2447201</v>
      </c>
      <c r="M55">
        <f t="shared" si="168"/>
        <v>2447345</v>
      </c>
      <c r="N55">
        <f t="shared" si="168"/>
        <v>2415033</v>
      </c>
      <c r="O55">
        <f t="shared" si="168"/>
        <v>2305458</v>
      </c>
      <c r="P55">
        <f t="shared" si="168"/>
        <v>2305823</v>
      </c>
      <c r="Q55">
        <f t="shared" si="168"/>
        <v>2026876</v>
      </c>
      <c r="R55">
        <f t="shared" si="168"/>
        <v>1676494</v>
      </c>
      <c r="S55">
        <f t="shared" si="168"/>
        <v>1676495</v>
      </c>
      <c r="T55">
        <f t="shared" si="168"/>
        <v>1355992</v>
      </c>
      <c r="U55">
        <f t="shared" si="168"/>
        <v>1355857</v>
      </c>
      <c r="V55">
        <f t="shared" si="168"/>
        <v>1355661</v>
      </c>
      <c r="W55">
        <f t="shared" si="168"/>
        <v>-38</v>
      </c>
      <c r="X55">
        <f t="shared" si="168"/>
        <v>2446909</v>
      </c>
      <c r="Y55">
        <f t="shared" si="168"/>
        <v>2448738</v>
      </c>
      <c r="Z55">
        <f t="shared" si="168"/>
        <v>2443203</v>
      </c>
      <c r="AA55">
        <f t="shared" si="168"/>
        <v>2467629</v>
      </c>
      <c r="AB55">
        <f t="shared" si="168"/>
        <v>2451558</v>
      </c>
      <c r="AC55">
        <f t="shared" si="168"/>
        <v>2434937</v>
      </c>
      <c r="AD55">
        <f t="shared" si="168"/>
        <v>2443840</v>
      </c>
      <c r="AE55">
        <f t="shared" si="168"/>
        <v>2447287</v>
      </c>
      <c r="AF55">
        <f t="shared" si="168"/>
        <v>2443206</v>
      </c>
      <c r="AG55">
        <f t="shared" si="168"/>
        <v>2448990</v>
      </c>
      <c r="AH55">
        <f t="shared" si="168"/>
        <v>2448922</v>
      </c>
      <c r="AI55">
        <f t="shared" si="168"/>
        <v>2448330</v>
      </c>
      <c r="AJ55">
        <f t="shared" si="168"/>
        <v>2448727</v>
      </c>
      <c r="AK55">
        <f t="shared" si="168"/>
        <v>2449122</v>
      </c>
      <c r="AL55">
        <f t="shared" si="168"/>
        <v>2385083</v>
      </c>
      <c r="AM55">
        <f t="shared" si="168"/>
        <v>2448168</v>
      </c>
      <c r="AN55">
        <f t="shared" si="168"/>
        <v>1948443</v>
      </c>
      <c r="AO55">
        <f t="shared" si="168"/>
        <v>2451654</v>
      </c>
      <c r="AP55">
        <f t="shared" si="168"/>
        <v>1721424</v>
      </c>
      <c r="AQ55">
        <f t="shared" si="168"/>
        <v>2437849</v>
      </c>
      <c r="AR55">
        <f t="shared" si="168"/>
        <v>2437851</v>
      </c>
      <c r="AS55">
        <f t="shared" si="168"/>
        <v>2437852</v>
      </c>
      <c r="AT55">
        <f t="shared" si="168"/>
        <v>2437853</v>
      </c>
      <c r="AU55">
        <f t="shared" si="168"/>
        <v>2437830</v>
      </c>
      <c r="AV55">
        <f t="shared" si="168"/>
        <v>2437831</v>
      </c>
      <c r="AW55">
        <f t="shared" si="168"/>
        <v>2437832</v>
      </c>
      <c r="AX55">
        <f t="shared" si="168"/>
        <v>2437833</v>
      </c>
      <c r="AY55">
        <f t="shared" si="168"/>
        <v>2437834</v>
      </c>
      <c r="AZ55">
        <f t="shared" si="168"/>
        <v>2437835</v>
      </c>
      <c r="BA55">
        <f t="shared" si="168"/>
        <v>2437836</v>
      </c>
      <c r="BB55">
        <f t="shared" si="168"/>
        <v>2437837</v>
      </c>
      <c r="BC55">
        <f t="shared" si="168"/>
        <v>2437838</v>
      </c>
      <c r="BD55">
        <f t="shared" si="168"/>
        <v>2437839</v>
      </c>
      <c r="BE55">
        <f t="shared" si="168"/>
        <v>2437840</v>
      </c>
      <c r="BF55">
        <f t="shared" si="168"/>
        <v>2437841</v>
      </c>
      <c r="BG55">
        <f t="shared" si="168"/>
        <v>2443206</v>
      </c>
    </row>
    <row r="56" spans="3:59" x14ac:dyDescent="0.25">
      <c r="C56" t="s">
        <v>711</v>
      </c>
      <c r="D56" s="8" t="s">
        <v>30</v>
      </c>
      <c r="E56">
        <f>IF(E52&lt;2299161,E52,E55)</f>
        <v>2437679</v>
      </c>
      <c r="F56">
        <f t="shared" ref="F56:BG56" si="169">IF(F52&lt;2299161,F52,F55)</f>
        <v>2436129</v>
      </c>
      <c r="G56">
        <f t="shared" si="169"/>
        <v>1842713</v>
      </c>
      <c r="H56">
        <f t="shared" si="169"/>
        <v>2451558</v>
      </c>
      <c r="I56">
        <f t="shared" si="169"/>
        <v>2451193</v>
      </c>
      <c r="J56">
        <f t="shared" si="169"/>
        <v>2446836</v>
      </c>
      <c r="K56">
        <f t="shared" si="169"/>
        <v>2446979</v>
      </c>
      <c r="L56">
        <f t="shared" si="169"/>
        <v>2447201</v>
      </c>
      <c r="M56">
        <f t="shared" si="169"/>
        <v>2447345</v>
      </c>
      <c r="N56">
        <f t="shared" si="169"/>
        <v>2415033</v>
      </c>
      <c r="O56">
        <f t="shared" si="169"/>
        <v>2305458</v>
      </c>
      <c r="P56">
        <f t="shared" si="169"/>
        <v>2305823</v>
      </c>
      <c r="Q56">
        <f t="shared" si="169"/>
        <v>2026872</v>
      </c>
      <c r="R56">
        <f t="shared" si="169"/>
        <v>1676497</v>
      </c>
      <c r="S56">
        <f t="shared" si="169"/>
        <v>1676498</v>
      </c>
      <c r="T56">
        <f t="shared" si="169"/>
        <v>1356001</v>
      </c>
      <c r="U56">
        <f t="shared" si="169"/>
        <v>1355867</v>
      </c>
      <c r="V56">
        <f t="shared" si="169"/>
        <v>1355671</v>
      </c>
      <c r="W56">
        <f t="shared" si="169"/>
        <v>0</v>
      </c>
      <c r="X56">
        <f t="shared" si="169"/>
        <v>2446909</v>
      </c>
      <c r="Y56">
        <f t="shared" si="169"/>
        <v>2448738</v>
      </c>
      <c r="Z56">
        <f t="shared" si="169"/>
        <v>2443203</v>
      </c>
      <c r="AA56">
        <f t="shared" si="169"/>
        <v>2467629</v>
      </c>
      <c r="AB56">
        <f t="shared" si="169"/>
        <v>2451558</v>
      </c>
      <c r="AC56">
        <f t="shared" si="169"/>
        <v>2434937</v>
      </c>
      <c r="AD56">
        <f t="shared" si="169"/>
        <v>2443840</v>
      </c>
      <c r="AE56">
        <f t="shared" si="169"/>
        <v>2447287</v>
      </c>
      <c r="AF56">
        <f t="shared" si="169"/>
        <v>2443206</v>
      </c>
      <c r="AG56">
        <f t="shared" si="169"/>
        <v>2448990</v>
      </c>
      <c r="AH56">
        <f t="shared" si="169"/>
        <v>2448922</v>
      </c>
      <c r="AI56">
        <f t="shared" si="169"/>
        <v>2448330</v>
      </c>
      <c r="AJ56">
        <f t="shared" si="169"/>
        <v>2448727</v>
      </c>
      <c r="AK56">
        <f t="shared" si="169"/>
        <v>2449122</v>
      </c>
      <c r="AL56">
        <f t="shared" si="169"/>
        <v>2385083</v>
      </c>
      <c r="AM56">
        <f t="shared" si="169"/>
        <v>2448168</v>
      </c>
      <c r="AN56">
        <f t="shared" si="169"/>
        <v>1948440</v>
      </c>
      <c r="AO56">
        <f t="shared" si="169"/>
        <v>2451654</v>
      </c>
      <c r="AP56">
        <f t="shared" si="169"/>
        <v>1721426</v>
      </c>
      <c r="AQ56">
        <f t="shared" si="169"/>
        <v>2437849</v>
      </c>
      <c r="AR56">
        <f t="shared" si="169"/>
        <v>2437851</v>
      </c>
      <c r="AS56">
        <f t="shared" si="169"/>
        <v>2437852</v>
      </c>
      <c r="AT56">
        <f t="shared" si="169"/>
        <v>2437853</v>
      </c>
      <c r="AU56">
        <f t="shared" si="169"/>
        <v>2437830</v>
      </c>
      <c r="AV56">
        <f t="shared" si="169"/>
        <v>2437831</v>
      </c>
      <c r="AW56">
        <f t="shared" si="169"/>
        <v>2437832</v>
      </c>
      <c r="AX56">
        <f t="shared" si="169"/>
        <v>2437833</v>
      </c>
      <c r="AY56">
        <f t="shared" si="169"/>
        <v>2437834</v>
      </c>
      <c r="AZ56">
        <f t="shared" si="169"/>
        <v>2437835</v>
      </c>
      <c r="BA56">
        <f t="shared" si="169"/>
        <v>2437836</v>
      </c>
      <c r="BB56">
        <f t="shared" si="169"/>
        <v>2437837</v>
      </c>
      <c r="BC56">
        <f t="shared" si="169"/>
        <v>2437838</v>
      </c>
      <c r="BD56">
        <f t="shared" si="169"/>
        <v>2437839</v>
      </c>
      <c r="BE56">
        <f t="shared" si="169"/>
        <v>2437840</v>
      </c>
      <c r="BF56">
        <f t="shared" si="169"/>
        <v>2437841</v>
      </c>
      <c r="BG56">
        <f t="shared" si="169"/>
        <v>2443206</v>
      </c>
    </row>
    <row r="57" spans="3:59" x14ac:dyDescent="0.25">
      <c r="C57" t="s">
        <v>712</v>
      </c>
      <c r="D57" s="8" t="s">
        <v>31</v>
      </c>
      <c r="E57">
        <f>E56+1524</f>
        <v>2439203</v>
      </c>
      <c r="F57">
        <f t="shared" ref="F57:BG57" si="170">F56+1524</f>
        <v>2437653</v>
      </c>
      <c r="G57">
        <f t="shared" si="170"/>
        <v>1844237</v>
      </c>
      <c r="H57">
        <f t="shared" si="170"/>
        <v>2453082</v>
      </c>
      <c r="I57">
        <f t="shared" si="170"/>
        <v>2452717</v>
      </c>
      <c r="J57">
        <f t="shared" si="170"/>
        <v>2448360</v>
      </c>
      <c r="K57">
        <f t="shared" si="170"/>
        <v>2448503</v>
      </c>
      <c r="L57">
        <f t="shared" si="170"/>
        <v>2448725</v>
      </c>
      <c r="M57">
        <f t="shared" si="170"/>
        <v>2448869</v>
      </c>
      <c r="N57">
        <f t="shared" si="170"/>
        <v>2416557</v>
      </c>
      <c r="O57">
        <f t="shared" si="170"/>
        <v>2306982</v>
      </c>
      <c r="P57">
        <f t="shared" si="170"/>
        <v>2307347</v>
      </c>
      <c r="Q57">
        <f t="shared" si="170"/>
        <v>2028396</v>
      </c>
      <c r="R57">
        <f t="shared" si="170"/>
        <v>1678021</v>
      </c>
      <c r="S57">
        <f t="shared" si="170"/>
        <v>1678022</v>
      </c>
      <c r="T57">
        <f t="shared" si="170"/>
        <v>1357525</v>
      </c>
      <c r="U57">
        <f t="shared" si="170"/>
        <v>1357391</v>
      </c>
      <c r="V57">
        <f t="shared" si="170"/>
        <v>1357195</v>
      </c>
      <c r="W57">
        <f t="shared" si="170"/>
        <v>1524</v>
      </c>
      <c r="X57">
        <f t="shared" si="170"/>
        <v>2448433</v>
      </c>
      <c r="Y57">
        <f t="shared" si="170"/>
        <v>2450262</v>
      </c>
      <c r="Z57">
        <f t="shared" si="170"/>
        <v>2444727</v>
      </c>
      <c r="AA57">
        <f t="shared" si="170"/>
        <v>2469153</v>
      </c>
      <c r="AB57">
        <f t="shared" si="170"/>
        <v>2453082</v>
      </c>
      <c r="AC57">
        <f t="shared" si="170"/>
        <v>2436461</v>
      </c>
      <c r="AD57">
        <f t="shared" si="170"/>
        <v>2445364</v>
      </c>
      <c r="AE57">
        <f t="shared" si="170"/>
        <v>2448811</v>
      </c>
      <c r="AF57">
        <f t="shared" si="170"/>
        <v>2444730</v>
      </c>
      <c r="AG57">
        <f t="shared" si="170"/>
        <v>2450514</v>
      </c>
      <c r="AH57">
        <f t="shared" si="170"/>
        <v>2450446</v>
      </c>
      <c r="AI57">
        <f t="shared" si="170"/>
        <v>2449854</v>
      </c>
      <c r="AJ57">
        <f t="shared" si="170"/>
        <v>2450251</v>
      </c>
      <c r="AK57">
        <f t="shared" si="170"/>
        <v>2450646</v>
      </c>
      <c r="AL57">
        <f t="shared" si="170"/>
        <v>2386607</v>
      </c>
      <c r="AM57">
        <f t="shared" si="170"/>
        <v>2449692</v>
      </c>
      <c r="AN57">
        <f t="shared" si="170"/>
        <v>1949964</v>
      </c>
      <c r="AO57">
        <f t="shared" si="170"/>
        <v>2453178</v>
      </c>
      <c r="AP57">
        <f t="shared" si="170"/>
        <v>1722950</v>
      </c>
      <c r="AQ57">
        <f t="shared" si="170"/>
        <v>2439373</v>
      </c>
      <c r="AR57">
        <f t="shared" si="170"/>
        <v>2439375</v>
      </c>
      <c r="AS57">
        <f t="shared" si="170"/>
        <v>2439376</v>
      </c>
      <c r="AT57">
        <f t="shared" si="170"/>
        <v>2439377</v>
      </c>
      <c r="AU57">
        <f t="shared" si="170"/>
        <v>2439354</v>
      </c>
      <c r="AV57">
        <f t="shared" si="170"/>
        <v>2439355</v>
      </c>
      <c r="AW57">
        <f t="shared" si="170"/>
        <v>2439356</v>
      </c>
      <c r="AX57">
        <f t="shared" si="170"/>
        <v>2439357</v>
      </c>
      <c r="AY57">
        <f t="shared" si="170"/>
        <v>2439358</v>
      </c>
      <c r="AZ57">
        <f t="shared" si="170"/>
        <v>2439359</v>
      </c>
      <c r="BA57">
        <f t="shared" si="170"/>
        <v>2439360</v>
      </c>
      <c r="BB57">
        <f t="shared" si="170"/>
        <v>2439361</v>
      </c>
      <c r="BC57">
        <f t="shared" si="170"/>
        <v>2439362</v>
      </c>
      <c r="BD57">
        <f t="shared" si="170"/>
        <v>2439363</v>
      </c>
      <c r="BE57">
        <f t="shared" si="170"/>
        <v>2439364</v>
      </c>
      <c r="BF57">
        <f t="shared" si="170"/>
        <v>2439365</v>
      </c>
      <c r="BG57">
        <f t="shared" si="170"/>
        <v>2444730</v>
      </c>
    </row>
    <row r="58" spans="3:59" x14ac:dyDescent="0.25">
      <c r="C58" t="s">
        <v>713</v>
      </c>
      <c r="D58" s="8" t="s">
        <v>33</v>
      </c>
      <c r="E58">
        <f>_xlfn.FLOOR.MATH((E57-122.1)/365.25)</f>
        <v>6677</v>
      </c>
      <c r="F58">
        <f t="shared" ref="F58:BG58" si="171">_xlfn.FLOOR.MATH((F57-122.1)/365.25)</f>
        <v>6673</v>
      </c>
      <c r="G58">
        <f t="shared" si="171"/>
        <v>5048</v>
      </c>
      <c r="H58">
        <f t="shared" si="171"/>
        <v>6715</v>
      </c>
      <c r="I58">
        <f t="shared" si="171"/>
        <v>6714</v>
      </c>
      <c r="J58">
        <f t="shared" si="171"/>
        <v>6702</v>
      </c>
      <c r="K58">
        <f t="shared" si="171"/>
        <v>6703</v>
      </c>
      <c r="L58">
        <f t="shared" si="171"/>
        <v>6703</v>
      </c>
      <c r="M58">
        <f t="shared" si="171"/>
        <v>6704</v>
      </c>
      <c r="N58">
        <f t="shared" si="171"/>
        <v>6615</v>
      </c>
      <c r="O58">
        <f t="shared" si="171"/>
        <v>6315</v>
      </c>
      <c r="P58">
        <f t="shared" si="171"/>
        <v>6316</v>
      </c>
      <c r="Q58">
        <f t="shared" si="171"/>
        <v>5553</v>
      </c>
      <c r="R58">
        <f t="shared" si="171"/>
        <v>4593</v>
      </c>
      <c r="S58">
        <f t="shared" si="171"/>
        <v>4593</v>
      </c>
      <c r="T58">
        <f t="shared" si="171"/>
        <v>3716</v>
      </c>
      <c r="U58">
        <f t="shared" si="171"/>
        <v>3715</v>
      </c>
      <c r="V58">
        <f t="shared" si="171"/>
        <v>3715</v>
      </c>
      <c r="W58">
        <f t="shared" si="171"/>
        <v>3</v>
      </c>
      <c r="X58">
        <f t="shared" si="171"/>
        <v>6703</v>
      </c>
      <c r="Y58">
        <f t="shared" si="171"/>
        <v>6708</v>
      </c>
      <c r="Z58">
        <f t="shared" si="171"/>
        <v>6692</v>
      </c>
      <c r="AA58">
        <f t="shared" si="171"/>
        <v>6759</v>
      </c>
      <c r="AB58">
        <f t="shared" si="171"/>
        <v>6715</v>
      </c>
      <c r="AC58">
        <f t="shared" si="171"/>
        <v>6670</v>
      </c>
      <c r="AD58">
        <f t="shared" si="171"/>
        <v>6694</v>
      </c>
      <c r="AE58">
        <f t="shared" si="171"/>
        <v>6704</v>
      </c>
      <c r="AF58">
        <f t="shared" si="171"/>
        <v>6692</v>
      </c>
      <c r="AG58">
        <f t="shared" si="171"/>
        <v>6708</v>
      </c>
      <c r="AH58">
        <f t="shared" si="171"/>
        <v>6708</v>
      </c>
      <c r="AI58">
        <f t="shared" si="171"/>
        <v>6707</v>
      </c>
      <c r="AJ58">
        <f t="shared" si="171"/>
        <v>6708</v>
      </c>
      <c r="AK58">
        <f t="shared" si="171"/>
        <v>6709</v>
      </c>
      <c r="AL58">
        <f t="shared" si="171"/>
        <v>6533</v>
      </c>
      <c r="AM58">
        <f t="shared" si="171"/>
        <v>6706</v>
      </c>
      <c r="AN58">
        <f t="shared" si="171"/>
        <v>5338</v>
      </c>
      <c r="AO58">
        <f t="shared" si="171"/>
        <v>6716</v>
      </c>
      <c r="AP58">
        <f t="shared" si="171"/>
        <v>4716</v>
      </c>
      <c r="AQ58">
        <f t="shared" si="171"/>
        <v>6678</v>
      </c>
      <c r="AR58">
        <f t="shared" si="171"/>
        <v>6678</v>
      </c>
      <c r="AS58">
        <f t="shared" si="171"/>
        <v>6678</v>
      </c>
      <c r="AT58">
        <f t="shared" si="171"/>
        <v>6678</v>
      </c>
      <c r="AU58">
        <f t="shared" si="171"/>
        <v>6678</v>
      </c>
      <c r="AV58">
        <f t="shared" si="171"/>
        <v>6678</v>
      </c>
      <c r="AW58">
        <f t="shared" si="171"/>
        <v>6678</v>
      </c>
      <c r="AX58">
        <f t="shared" si="171"/>
        <v>6678</v>
      </c>
      <c r="AY58">
        <f t="shared" si="171"/>
        <v>6678</v>
      </c>
      <c r="AZ58">
        <f t="shared" si="171"/>
        <v>6678</v>
      </c>
      <c r="BA58">
        <f t="shared" si="171"/>
        <v>6678</v>
      </c>
      <c r="BB58">
        <f t="shared" si="171"/>
        <v>6678</v>
      </c>
      <c r="BC58">
        <f t="shared" si="171"/>
        <v>6678</v>
      </c>
      <c r="BD58">
        <f t="shared" si="171"/>
        <v>6678</v>
      </c>
      <c r="BE58">
        <f t="shared" si="171"/>
        <v>6678</v>
      </c>
      <c r="BF58">
        <f t="shared" si="171"/>
        <v>6678</v>
      </c>
      <c r="BG58">
        <f t="shared" si="171"/>
        <v>6692</v>
      </c>
    </row>
    <row r="59" spans="3:59" x14ac:dyDescent="0.25">
      <c r="C59" t="s">
        <v>714</v>
      </c>
      <c r="D59" s="8" t="s">
        <v>34</v>
      </c>
      <c r="E59">
        <f>_xlfn.FLOOR.MATH(365.25*E58)</f>
        <v>2438774</v>
      </c>
      <c r="F59">
        <f t="shared" ref="F59:BG59" si="172">_xlfn.FLOOR.MATH(365.25*F58)</f>
        <v>2437313</v>
      </c>
      <c r="G59">
        <f t="shared" si="172"/>
        <v>1843782</v>
      </c>
      <c r="H59">
        <f t="shared" si="172"/>
        <v>2452653</v>
      </c>
      <c r="I59">
        <f t="shared" si="172"/>
        <v>2452288</v>
      </c>
      <c r="J59">
        <f t="shared" si="172"/>
        <v>2447905</v>
      </c>
      <c r="K59">
        <f t="shared" si="172"/>
        <v>2448270</v>
      </c>
      <c r="L59">
        <f t="shared" si="172"/>
        <v>2448270</v>
      </c>
      <c r="M59">
        <f t="shared" si="172"/>
        <v>2448636</v>
      </c>
      <c r="N59">
        <f t="shared" si="172"/>
        <v>2416128</v>
      </c>
      <c r="O59">
        <f t="shared" si="172"/>
        <v>2306553</v>
      </c>
      <c r="P59">
        <f t="shared" si="172"/>
        <v>2306919</v>
      </c>
      <c r="Q59">
        <f t="shared" si="172"/>
        <v>2028233</v>
      </c>
      <c r="R59">
        <f t="shared" si="172"/>
        <v>1677593</v>
      </c>
      <c r="S59">
        <f t="shared" si="172"/>
        <v>1677593</v>
      </c>
      <c r="T59">
        <f t="shared" si="172"/>
        <v>1357269</v>
      </c>
      <c r="U59">
        <f t="shared" si="172"/>
        <v>1356903</v>
      </c>
      <c r="V59">
        <f t="shared" si="172"/>
        <v>1356903</v>
      </c>
      <c r="W59">
        <f t="shared" si="172"/>
        <v>1095</v>
      </c>
      <c r="X59">
        <f t="shared" si="172"/>
        <v>2448270</v>
      </c>
      <c r="Y59">
        <f t="shared" si="172"/>
        <v>2450097</v>
      </c>
      <c r="Z59">
        <f t="shared" si="172"/>
        <v>2444253</v>
      </c>
      <c r="AA59">
        <f t="shared" si="172"/>
        <v>2468724</v>
      </c>
      <c r="AB59">
        <f t="shared" si="172"/>
        <v>2452653</v>
      </c>
      <c r="AC59">
        <f t="shared" si="172"/>
        <v>2436217</v>
      </c>
      <c r="AD59">
        <f t="shared" si="172"/>
        <v>2444983</v>
      </c>
      <c r="AE59">
        <f t="shared" si="172"/>
        <v>2448636</v>
      </c>
      <c r="AF59">
        <f t="shared" si="172"/>
        <v>2444253</v>
      </c>
      <c r="AG59">
        <f t="shared" si="172"/>
        <v>2450097</v>
      </c>
      <c r="AH59">
        <f t="shared" si="172"/>
        <v>2450097</v>
      </c>
      <c r="AI59">
        <f t="shared" si="172"/>
        <v>2449731</v>
      </c>
      <c r="AJ59">
        <f t="shared" si="172"/>
        <v>2450097</v>
      </c>
      <c r="AK59">
        <f t="shared" si="172"/>
        <v>2450462</v>
      </c>
      <c r="AL59">
        <f t="shared" si="172"/>
        <v>2386178</v>
      </c>
      <c r="AM59">
        <f t="shared" si="172"/>
        <v>2449366</v>
      </c>
      <c r="AN59">
        <f t="shared" si="172"/>
        <v>1949704</v>
      </c>
      <c r="AO59">
        <f t="shared" si="172"/>
        <v>2453019</v>
      </c>
      <c r="AP59">
        <f t="shared" si="172"/>
        <v>1722519</v>
      </c>
      <c r="AQ59">
        <f t="shared" si="172"/>
        <v>2439139</v>
      </c>
      <c r="AR59">
        <f t="shared" si="172"/>
        <v>2439139</v>
      </c>
      <c r="AS59">
        <f t="shared" si="172"/>
        <v>2439139</v>
      </c>
      <c r="AT59">
        <f t="shared" si="172"/>
        <v>2439139</v>
      </c>
      <c r="AU59">
        <f t="shared" si="172"/>
        <v>2439139</v>
      </c>
      <c r="AV59">
        <f t="shared" si="172"/>
        <v>2439139</v>
      </c>
      <c r="AW59">
        <f t="shared" si="172"/>
        <v>2439139</v>
      </c>
      <c r="AX59">
        <f t="shared" si="172"/>
        <v>2439139</v>
      </c>
      <c r="AY59">
        <f t="shared" si="172"/>
        <v>2439139</v>
      </c>
      <c r="AZ59">
        <f t="shared" si="172"/>
        <v>2439139</v>
      </c>
      <c r="BA59">
        <f t="shared" si="172"/>
        <v>2439139</v>
      </c>
      <c r="BB59">
        <f t="shared" si="172"/>
        <v>2439139</v>
      </c>
      <c r="BC59">
        <f t="shared" si="172"/>
        <v>2439139</v>
      </c>
      <c r="BD59">
        <f t="shared" si="172"/>
        <v>2439139</v>
      </c>
      <c r="BE59">
        <f t="shared" si="172"/>
        <v>2439139</v>
      </c>
      <c r="BF59">
        <f t="shared" si="172"/>
        <v>2439139</v>
      </c>
      <c r="BG59">
        <f t="shared" si="172"/>
        <v>2444253</v>
      </c>
    </row>
    <row r="60" spans="3:59" x14ac:dyDescent="0.25">
      <c r="C60" t="s">
        <v>715</v>
      </c>
      <c r="D60" s="8" t="s">
        <v>4</v>
      </c>
      <c r="E60">
        <f>_xlfn.FLOOR.MATH((E57-E59)/30.6001)</f>
        <v>14</v>
      </c>
      <c r="F60">
        <f t="shared" ref="F60:BG60" si="173">_xlfn.FLOOR.MATH((F57-F59)/30.6001)</f>
        <v>11</v>
      </c>
      <c r="G60">
        <f t="shared" si="173"/>
        <v>14</v>
      </c>
      <c r="H60">
        <f t="shared" si="173"/>
        <v>14</v>
      </c>
      <c r="I60">
        <f t="shared" si="173"/>
        <v>14</v>
      </c>
      <c r="J60">
        <f t="shared" si="173"/>
        <v>14</v>
      </c>
      <c r="K60">
        <f t="shared" si="173"/>
        <v>7</v>
      </c>
      <c r="L60">
        <f t="shared" si="173"/>
        <v>14</v>
      </c>
      <c r="M60">
        <f t="shared" si="173"/>
        <v>7</v>
      </c>
      <c r="N60">
        <f t="shared" si="173"/>
        <v>14</v>
      </c>
      <c r="O60">
        <f t="shared" si="173"/>
        <v>14</v>
      </c>
      <c r="P60">
        <f t="shared" si="173"/>
        <v>13</v>
      </c>
      <c r="Q60">
        <f t="shared" si="173"/>
        <v>5</v>
      </c>
      <c r="R60">
        <f t="shared" si="173"/>
        <v>13</v>
      </c>
      <c r="S60">
        <f t="shared" si="173"/>
        <v>14</v>
      </c>
      <c r="T60">
        <f t="shared" si="173"/>
        <v>8</v>
      </c>
      <c r="U60">
        <f t="shared" si="173"/>
        <v>15</v>
      </c>
      <c r="V60">
        <f t="shared" si="173"/>
        <v>9</v>
      </c>
      <c r="W60">
        <f t="shared" si="173"/>
        <v>14</v>
      </c>
      <c r="X60">
        <f t="shared" si="173"/>
        <v>5</v>
      </c>
      <c r="Y60">
        <f t="shared" si="173"/>
        <v>5</v>
      </c>
      <c r="Z60">
        <f t="shared" si="173"/>
        <v>15</v>
      </c>
      <c r="AA60">
        <f t="shared" si="173"/>
        <v>14</v>
      </c>
      <c r="AB60">
        <f t="shared" si="173"/>
        <v>14</v>
      </c>
      <c r="AC60">
        <f t="shared" si="173"/>
        <v>7</v>
      </c>
      <c r="AD60">
        <f t="shared" si="173"/>
        <v>12</v>
      </c>
      <c r="AE60">
        <f t="shared" si="173"/>
        <v>5</v>
      </c>
      <c r="AF60">
        <f t="shared" si="173"/>
        <v>15</v>
      </c>
      <c r="AG60">
        <f t="shared" si="173"/>
        <v>13</v>
      </c>
      <c r="AH60">
        <f t="shared" si="173"/>
        <v>11</v>
      </c>
      <c r="AI60">
        <f t="shared" si="173"/>
        <v>4</v>
      </c>
      <c r="AJ60">
        <f t="shared" si="173"/>
        <v>5</v>
      </c>
      <c r="AK60">
        <f t="shared" si="173"/>
        <v>6</v>
      </c>
      <c r="AL60">
        <f t="shared" si="173"/>
        <v>14</v>
      </c>
      <c r="AM60">
        <f t="shared" si="173"/>
        <v>10</v>
      </c>
      <c r="AN60">
        <f t="shared" si="173"/>
        <v>8</v>
      </c>
      <c r="AO60">
        <f t="shared" si="173"/>
        <v>5</v>
      </c>
      <c r="AP60">
        <f t="shared" si="173"/>
        <v>14</v>
      </c>
      <c r="AQ60">
        <f t="shared" si="173"/>
        <v>7</v>
      </c>
      <c r="AR60">
        <f t="shared" si="173"/>
        <v>7</v>
      </c>
      <c r="AS60">
        <f t="shared" si="173"/>
        <v>7</v>
      </c>
      <c r="AT60">
        <f t="shared" si="173"/>
        <v>7</v>
      </c>
      <c r="AU60">
        <f t="shared" si="173"/>
        <v>7</v>
      </c>
      <c r="AV60">
        <f t="shared" si="173"/>
        <v>7</v>
      </c>
      <c r="AW60">
        <f t="shared" si="173"/>
        <v>7</v>
      </c>
      <c r="AX60">
        <f t="shared" si="173"/>
        <v>7</v>
      </c>
      <c r="AY60">
        <f t="shared" si="173"/>
        <v>7</v>
      </c>
      <c r="AZ60">
        <f t="shared" si="173"/>
        <v>7</v>
      </c>
      <c r="BA60">
        <f t="shared" si="173"/>
        <v>7</v>
      </c>
      <c r="BB60">
        <f t="shared" si="173"/>
        <v>7</v>
      </c>
      <c r="BC60">
        <f t="shared" si="173"/>
        <v>7</v>
      </c>
      <c r="BD60">
        <f t="shared" si="173"/>
        <v>7</v>
      </c>
      <c r="BE60">
        <f t="shared" si="173"/>
        <v>7</v>
      </c>
      <c r="BF60">
        <f t="shared" si="173"/>
        <v>7</v>
      </c>
      <c r="BG60">
        <f t="shared" si="173"/>
        <v>15</v>
      </c>
    </row>
    <row r="61" spans="3:59" x14ac:dyDescent="0.25">
      <c r="C61" t="s">
        <v>716</v>
      </c>
      <c r="D61" s="8" t="s">
        <v>717</v>
      </c>
      <c r="E61" s="2">
        <f>E57-E59-_xlfn.FLOOR.MATH(30.6001*E60)+E53</f>
        <v>1</v>
      </c>
      <c r="F61" s="1">
        <f t="shared" ref="F61:BG61" si="174">F57-F59-_xlfn.FLOOR.MATH(30.6001*F60)+F53</f>
        <v>4.8100000000558794</v>
      </c>
      <c r="G61" s="1">
        <f t="shared" si="174"/>
        <v>27.5</v>
      </c>
      <c r="H61" s="1">
        <f t="shared" si="174"/>
        <v>1.5</v>
      </c>
      <c r="I61" s="1">
        <f t="shared" si="174"/>
        <v>1</v>
      </c>
      <c r="J61" s="1">
        <f t="shared" si="174"/>
        <v>27</v>
      </c>
      <c r="K61" s="1">
        <f t="shared" si="174"/>
        <v>19.5</v>
      </c>
      <c r="L61" s="1">
        <f t="shared" si="174"/>
        <v>27</v>
      </c>
      <c r="M61" s="1">
        <f t="shared" si="174"/>
        <v>19.5</v>
      </c>
      <c r="N61" s="1">
        <f t="shared" si="174"/>
        <v>1.000011574011296</v>
      </c>
      <c r="O61" s="1">
        <f t="shared" si="174"/>
        <v>1</v>
      </c>
      <c r="P61" s="1">
        <f t="shared" si="174"/>
        <v>31</v>
      </c>
      <c r="Q61" s="1">
        <f t="shared" si="174"/>
        <v>10.300000000046566</v>
      </c>
      <c r="R61" s="1">
        <f t="shared" si="174"/>
        <v>31</v>
      </c>
      <c r="S61" s="1">
        <f t="shared" si="174"/>
        <v>1</v>
      </c>
      <c r="T61" s="1">
        <f t="shared" si="174"/>
        <v>12.5</v>
      </c>
      <c r="U61" s="1">
        <f t="shared" si="174"/>
        <v>29</v>
      </c>
      <c r="V61" s="1">
        <f t="shared" si="174"/>
        <v>17.899999999906868</v>
      </c>
      <c r="W61" s="1">
        <f t="shared" si="174"/>
        <v>1.5</v>
      </c>
      <c r="X61" s="1">
        <f t="shared" si="174"/>
        <v>10</v>
      </c>
      <c r="Y61" s="1">
        <f t="shared" si="174"/>
        <v>12</v>
      </c>
      <c r="Z61" s="1">
        <f t="shared" si="174"/>
        <v>15</v>
      </c>
      <c r="AA61" s="1">
        <f t="shared" si="174"/>
        <v>1</v>
      </c>
      <c r="AB61" s="1">
        <f t="shared" si="174"/>
        <v>1</v>
      </c>
      <c r="AC61" s="1">
        <f t="shared" si="174"/>
        <v>30</v>
      </c>
      <c r="AD61" s="1">
        <f t="shared" si="174"/>
        <v>14</v>
      </c>
      <c r="AE61" s="1">
        <f t="shared" si="174"/>
        <v>22</v>
      </c>
      <c r="AF61" s="1">
        <f t="shared" si="174"/>
        <v>18.151157407555729</v>
      </c>
      <c r="AG61" s="1">
        <f t="shared" si="174"/>
        <v>20</v>
      </c>
      <c r="AH61" s="1">
        <f t="shared" si="174"/>
        <v>13</v>
      </c>
      <c r="AI61" s="1">
        <f t="shared" si="174"/>
        <v>1</v>
      </c>
      <c r="AJ61" s="1">
        <f t="shared" si="174"/>
        <v>1</v>
      </c>
      <c r="AK61" s="1">
        <f t="shared" si="174"/>
        <v>1</v>
      </c>
      <c r="AL61" s="1">
        <f t="shared" si="174"/>
        <v>1</v>
      </c>
      <c r="AM61" s="1">
        <f t="shared" si="174"/>
        <v>20</v>
      </c>
      <c r="AN61" s="1">
        <f t="shared" si="174"/>
        <v>16</v>
      </c>
      <c r="AO61" s="1">
        <f t="shared" si="174"/>
        <v>6</v>
      </c>
      <c r="AP61" s="1">
        <f t="shared" si="174"/>
        <v>3</v>
      </c>
      <c r="AQ61" s="1">
        <f t="shared" si="174"/>
        <v>20.885890000034124</v>
      </c>
      <c r="AR61" s="1">
        <f t="shared" si="174"/>
        <v>22.89244824135676</v>
      </c>
      <c r="AS61" s="1">
        <f t="shared" si="174"/>
        <v>23.89244824135676</v>
      </c>
      <c r="AT61" s="1">
        <f t="shared" si="174"/>
        <v>24.89244824135676</v>
      </c>
      <c r="AU61" s="1">
        <f t="shared" si="174"/>
        <v>1</v>
      </c>
      <c r="AV61" s="1">
        <f t="shared" si="174"/>
        <v>2</v>
      </c>
      <c r="AW61" s="1">
        <f t="shared" si="174"/>
        <v>3</v>
      </c>
      <c r="AX61" s="1">
        <f t="shared" si="174"/>
        <v>4</v>
      </c>
      <c r="AY61" s="1">
        <f t="shared" si="174"/>
        <v>5</v>
      </c>
      <c r="AZ61" s="1">
        <f t="shared" si="174"/>
        <v>6</v>
      </c>
      <c r="BA61" s="1">
        <f t="shared" si="174"/>
        <v>7</v>
      </c>
      <c r="BB61" s="1">
        <f t="shared" si="174"/>
        <v>8</v>
      </c>
      <c r="BC61" s="1">
        <f t="shared" si="174"/>
        <v>9</v>
      </c>
      <c r="BD61" s="1">
        <f t="shared" si="174"/>
        <v>10</v>
      </c>
      <c r="BE61" s="1">
        <f t="shared" si="174"/>
        <v>11</v>
      </c>
      <c r="BF61" s="1">
        <f t="shared" si="174"/>
        <v>12</v>
      </c>
      <c r="BG61" s="1">
        <f t="shared" si="174"/>
        <v>18</v>
      </c>
    </row>
    <row r="62" spans="3:59" x14ac:dyDescent="0.25">
      <c r="C62" t="s">
        <v>718</v>
      </c>
      <c r="D62" s="8" t="s">
        <v>719</v>
      </c>
      <c r="E62">
        <f>IF(E60&lt;14,E60-1,E60-13)</f>
        <v>1</v>
      </c>
      <c r="F62">
        <f t="shared" ref="F62:BG62" si="175">IF(F60&lt;14,F60-1,F60-13)</f>
        <v>10</v>
      </c>
      <c r="G62">
        <f t="shared" si="175"/>
        <v>1</v>
      </c>
      <c r="H62">
        <f t="shared" si="175"/>
        <v>1</v>
      </c>
      <c r="I62">
        <f t="shared" si="175"/>
        <v>1</v>
      </c>
      <c r="J62">
        <f t="shared" si="175"/>
        <v>1</v>
      </c>
      <c r="K62">
        <f t="shared" si="175"/>
        <v>6</v>
      </c>
      <c r="L62">
        <f t="shared" si="175"/>
        <v>1</v>
      </c>
      <c r="M62">
        <f t="shared" si="175"/>
        <v>6</v>
      </c>
      <c r="N62">
        <f t="shared" si="175"/>
        <v>1</v>
      </c>
      <c r="O62">
        <f t="shared" si="175"/>
        <v>1</v>
      </c>
      <c r="P62">
        <f t="shared" si="175"/>
        <v>12</v>
      </c>
      <c r="Q62">
        <f t="shared" si="175"/>
        <v>4</v>
      </c>
      <c r="R62">
        <f t="shared" si="175"/>
        <v>12</v>
      </c>
      <c r="S62">
        <f t="shared" si="175"/>
        <v>1</v>
      </c>
      <c r="T62">
        <f t="shared" si="175"/>
        <v>7</v>
      </c>
      <c r="U62">
        <f t="shared" si="175"/>
        <v>2</v>
      </c>
      <c r="V62">
        <f t="shared" si="175"/>
        <v>8</v>
      </c>
      <c r="W62">
        <f t="shared" si="175"/>
        <v>1</v>
      </c>
      <c r="X62">
        <f t="shared" si="175"/>
        <v>4</v>
      </c>
      <c r="Y62">
        <f t="shared" si="175"/>
        <v>4</v>
      </c>
      <c r="Z62">
        <f t="shared" si="175"/>
        <v>2</v>
      </c>
      <c r="AA62">
        <f t="shared" si="175"/>
        <v>1</v>
      </c>
      <c r="AB62">
        <f t="shared" si="175"/>
        <v>1</v>
      </c>
      <c r="AC62">
        <f t="shared" si="175"/>
        <v>6</v>
      </c>
      <c r="AD62">
        <f t="shared" si="175"/>
        <v>11</v>
      </c>
      <c r="AE62">
        <f t="shared" si="175"/>
        <v>4</v>
      </c>
      <c r="AF62">
        <f t="shared" si="175"/>
        <v>2</v>
      </c>
      <c r="AG62">
        <f t="shared" si="175"/>
        <v>12</v>
      </c>
      <c r="AH62">
        <f t="shared" si="175"/>
        <v>10</v>
      </c>
      <c r="AI62">
        <f t="shared" si="175"/>
        <v>3</v>
      </c>
      <c r="AJ62">
        <f t="shared" si="175"/>
        <v>4</v>
      </c>
      <c r="AK62">
        <f t="shared" si="175"/>
        <v>5</v>
      </c>
      <c r="AL62">
        <f t="shared" si="175"/>
        <v>1</v>
      </c>
      <c r="AM62">
        <f t="shared" si="175"/>
        <v>9</v>
      </c>
      <c r="AN62">
        <f t="shared" si="175"/>
        <v>7</v>
      </c>
      <c r="AO62">
        <f t="shared" si="175"/>
        <v>4</v>
      </c>
      <c r="AP62">
        <f t="shared" si="175"/>
        <v>1</v>
      </c>
      <c r="AQ62">
        <f t="shared" si="175"/>
        <v>6</v>
      </c>
      <c r="AR62">
        <f t="shared" si="175"/>
        <v>6</v>
      </c>
      <c r="AS62">
        <f t="shared" si="175"/>
        <v>6</v>
      </c>
      <c r="AT62">
        <f t="shared" si="175"/>
        <v>6</v>
      </c>
      <c r="AU62">
        <f t="shared" si="175"/>
        <v>6</v>
      </c>
      <c r="AV62">
        <f t="shared" si="175"/>
        <v>6</v>
      </c>
      <c r="AW62">
        <f t="shared" si="175"/>
        <v>6</v>
      </c>
      <c r="AX62">
        <f t="shared" si="175"/>
        <v>6</v>
      </c>
      <c r="AY62">
        <f t="shared" si="175"/>
        <v>6</v>
      </c>
      <c r="AZ62">
        <f t="shared" si="175"/>
        <v>6</v>
      </c>
      <c r="BA62">
        <f t="shared" si="175"/>
        <v>6</v>
      </c>
      <c r="BB62">
        <f t="shared" si="175"/>
        <v>6</v>
      </c>
      <c r="BC62">
        <f t="shared" si="175"/>
        <v>6</v>
      </c>
      <c r="BD62">
        <f t="shared" si="175"/>
        <v>6</v>
      </c>
      <c r="BE62">
        <f t="shared" si="175"/>
        <v>6</v>
      </c>
      <c r="BF62">
        <f t="shared" si="175"/>
        <v>6</v>
      </c>
      <c r="BG62">
        <f t="shared" si="175"/>
        <v>2</v>
      </c>
    </row>
    <row r="63" spans="3:59" x14ac:dyDescent="0.25">
      <c r="C63" t="s">
        <v>720</v>
      </c>
      <c r="D63" s="8" t="s">
        <v>686</v>
      </c>
      <c r="E63">
        <f>IF(E62&gt;2, E58-4716,E58-4715)</f>
        <v>1962</v>
      </c>
      <c r="F63">
        <f t="shared" ref="F63:BG63" si="176">IF(F62&gt;2, F58-4716,F58-4715)</f>
        <v>1957</v>
      </c>
      <c r="G63">
        <f t="shared" si="176"/>
        <v>333</v>
      </c>
      <c r="H63">
        <f t="shared" si="176"/>
        <v>2000</v>
      </c>
      <c r="I63">
        <f t="shared" si="176"/>
        <v>1999</v>
      </c>
      <c r="J63">
        <f t="shared" si="176"/>
        <v>1987</v>
      </c>
      <c r="K63">
        <f t="shared" si="176"/>
        <v>1987</v>
      </c>
      <c r="L63">
        <f t="shared" si="176"/>
        <v>1988</v>
      </c>
      <c r="M63">
        <f t="shared" si="176"/>
        <v>1988</v>
      </c>
      <c r="N63">
        <f t="shared" si="176"/>
        <v>1900</v>
      </c>
      <c r="O63">
        <f t="shared" si="176"/>
        <v>1600</v>
      </c>
      <c r="P63">
        <f t="shared" si="176"/>
        <v>1600</v>
      </c>
      <c r="Q63">
        <f t="shared" si="176"/>
        <v>837</v>
      </c>
      <c r="R63">
        <f t="shared" si="176"/>
        <v>-123</v>
      </c>
      <c r="S63">
        <f t="shared" si="176"/>
        <v>-122</v>
      </c>
      <c r="T63">
        <f t="shared" si="176"/>
        <v>-1000</v>
      </c>
      <c r="U63">
        <f t="shared" si="176"/>
        <v>-1000</v>
      </c>
      <c r="V63">
        <f t="shared" si="176"/>
        <v>-1001</v>
      </c>
      <c r="W63">
        <f t="shared" si="176"/>
        <v>-4712</v>
      </c>
      <c r="X63">
        <f t="shared" si="176"/>
        <v>1987</v>
      </c>
      <c r="Y63">
        <f t="shared" si="176"/>
        <v>1992</v>
      </c>
      <c r="Z63">
        <f t="shared" si="176"/>
        <v>1977</v>
      </c>
      <c r="AA63">
        <f t="shared" si="176"/>
        <v>2044</v>
      </c>
      <c r="AB63">
        <f t="shared" si="176"/>
        <v>2000</v>
      </c>
      <c r="AC63">
        <f t="shared" si="176"/>
        <v>1954</v>
      </c>
      <c r="AD63">
        <f t="shared" si="176"/>
        <v>1978</v>
      </c>
      <c r="AE63">
        <f t="shared" si="176"/>
        <v>1988</v>
      </c>
      <c r="AF63">
        <f t="shared" si="176"/>
        <v>1977</v>
      </c>
      <c r="AG63">
        <f t="shared" si="176"/>
        <v>1992</v>
      </c>
      <c r="AH63">
        <f t="shared" si="176"/>
        <v>1992</v>
      </c>
      <c r="AI63">
        <f t="shared" si="176"/>
        <v>1991</v>
      </c>
      <c r="AJ63">
        <f t="shared" si="176"/>
        <v>1992</v>
      </c>
      <c r="AK63">
        <f t="shared" si="176"/>
        <v>1993</v>
      </c>
      <c r="AL63">
        <f t="shared" si="176"/>
        <v>1818</v>
      </c>
      <c r="AM63">
        <f t="shared" si="176"/>
        <v>1990</v>
      </c>
      <c r="AN63">
        <f t="shared" si="176"/>
        <v>622</v>
      </c>
      <c r="AO63">
        <f t="shared" si="176"/>
        <v>2000</v>
      </c>
      <c r="AP63">
        <f t="shared" si="176"/>
        <v>1</v>
      </c>
      <c r="AQ63">
        <f t="shared" si="176"/>
        <v>1962</v>
      </c>
      <c r="AR63">
        <f t="shared" si="176"/>
        <v>1962</v>
      </c>
      <c r="AS63">
        <f t="shared" si="176"/>
        <v>1962</v>
      </c>
      <c r="AT63">
        <f t="shared" si="176"/>
        <v>1962</v>
      </c>
      <c r="AU63">
        <f t="shared" si="176"/>
        <v>1962</v>
      </c>
      <c r="AV63">
        <f t="shared" si="176"/>
        <v>1962</v>
      </c>
      <c r="AW63">
        <f t="shared" si="176"/>
        <v>1962</v>
      </c>
      <c r="AX63">
        <f t="shared" si="176"/>
        <v>1962</v>
      </c>
      <c r="AY63">
        <f t="shared" si="176"/>
        <v>1962</v>
      </c>
      <c r="AZ63">
        <f t="shared" si="176"/>
        <v>1962</v>
      </c>
      <c r="BA63">
        <f t="shared" si="176"/>
        <v>1962</v>
      </c>
      <c r="BB63">
        <f t="shared" si="176"/>
        <v>1962</v>
      </c>
      <c r="BC63">
        <f t="shared" si="176"/>
        <v>1962</v>
      </c>
      <c r="BD63">
        <f t="shared" si="176"/>
        <v>1962</v>
      </c>
      <c r="BE63">
        <f t="shared" si="176"/>
        <v>1962</v>
      </c>
      <c r="BF63">
        <f t="shared" si="176"/>
        <v>1962</v>
      </c>
      <c r="BG63">
        <f t="shared" si="176"/>
        <v>1977</v>
      </c>
    </row>
    <row r="64" spans="3:59" x14ac:dyDescent="0.25">
      <c r="D64" s="8" t="s">
        <v>640</v>
      </c>
      <c r="E64" s="89">
        <f>IF(E63&gt;1899,DATE(E63,E62,E61)+E53,E63&amp;"-"&amp;E62&amp;"-"&amp;E61)</f>
        <v>22647</v>
      </c>
      <c r="F64" s="89">
        <f t="shared" ref="F64:BG64" si="177">IF(F63&gt;1899,DATE(F63,F62,F61)+F53,F63&amp;"-"&amp;F62&amp;"-"&amp;F61)</f>
        <v>21097.810000000056</v>
      </c>
      <c r="G64" s="89" t="str">
        <f t="shared" si="177"/>
        <v>333-1-27.5</v>
      </c>
      <c r="H64" s="89">
        <f t="shared" si="177"/>
        <v>36526.5</v>
      </c>
      <c r="I64" s="89">
        <f t="shared" si="177"/>
        <v>36161</v>
      </c>
      <c r="J64" s="89">
        <f t="shared" si="177"/>
        <v>31804</v>
      </c>
      <c r="K64" s="89">
        <f t="shared" si="177"/>
        <v>31947.5</v>
      </c>
      <c r="L64" s="89">
        <f t="shared" si="177"/>
        <v>32169</v>
      </c>
      <c r="M64" s="89">
        <f t="shared" si="177"/>
        <v>32313.5</v>
      </c>
      <c r="N64" s="89">
        <f t="shared" si="177"/>
        <v>1.000011574011296</v>
      </c>
      <c r="O64" s="89" t="str">
        <f t="shared" si="177"/>
        <v>1600-1-1</v>
      </c>
      <c r="P64" s="89" t="str">
        <f t="shared" si="177"/>
        <v>1600-12-31</v>
      </c>
      <c r="Q64" s="89" t="str">
        <f t="shared" si="177"/>
        <v>837-4-10.3000000000465</v>
      </c>
      <c r="R64" s="89" t="str">
        <f t="shared" si="177"/>
        <v>-123-12-31</v>
      </c>
      <c r="S64" s="89" t="str">
        <f t="shared" si="177"/>
        <v>-122-1-1</v>
      </c>
      <c r="T64" s="89" t="str">
        <f t="shared" si="177"/>
        <v>-1000-7-12.5</v>
      </c>
      <c r="U64" s="89" t="str">
        <f t="shared" si="177"/>
        <v>-1000-2-29</v>
      </c>
      <c r="V64" s="89" t="str">
        <f t="shared" si="177"/>
        <v>-1001-8-17.8999999999068</v>
      </c>
      <c r="W64" s="89" t="str">
        <f t="shared" si="177"/>
        <v>-4712-1-1.5</v>
      </c>
      <c r="X64" s="89">
        <f t="shared" si="177"/>
        <v>31877</v>
      </c>
      <c r="Y64" s="89">
        <f t="shared" si="177"/>
        <v>33706</v>
      </c>
      <c r="Z64" s="89">
        <f t="shared" si="177"/>
        <v>28171</v>
      </c>
      <c r="AA64" s="89">
        <f t="shared" si="177"/>
        <v>52597</v>
      </c>
      <c r="AB64" s="89">
        <f t="shared" si="177"/>
        <v>36526</v>
      </c>
      <c r="AC64" s="89">
        <f t="shared" si="177"/>
        <v>19905</v>
      </c>
      <c r="AD64" s="89">
        <f t="shared" si="177"/>
        <v>28808</v>
      </c>
      <c r="AE64" s="89">
        <f t="shared" si="177"/>
        <v>32255</v>
      </c>
      <c r="AF64" s="89">
        <f t="shared" si="177"/>
        <v>28174.151157407556</v>
      </c>
      <c r="AG64" s="89">
        <f t="shared" si="177"/>
        <v>33958</v>
      </c>
      <c r="AH64" s="89">
        <f t="shared" si="177"/>
        <v>33890</v>
      </c>
      <c r="AI64" s="89">
        <f t="shared" si="177"/>
        <v>33298</v>
      </c>
      <c r="AJ64" s="89">
        <f t="shared" si="177"/>
        <v>33695</v>
      </c>
      <c r="AK64" s="89">
        <f t="shared" si="177"/>
        <v>34090</v>
      </c>
      <c r="AL64" s="89" t="str">
        <f t="shared" si="177"/>
        <v>1818-1-1</v>
      </c>
      <c r="AM64" s="89">
        <f t="shared" si="177"/>
        <v>33136</v>
      </c>
      <c r="AN64" s="89" t="str">
        <f t="shared" si="177"/>
        <v>622-7-16</v>
      </c>
      <c r="AO64" s="89">
        <f t="shared" si="177"/>
        <v>36622</v>
      </c>
      <c r="AP64" s="89" t="str">
        <f t="shared" si="177"/>
        <v>1-1-3</v>
      </c>
      <c r="AQ64" s="89">
        <f t="shared" si="177"/>
        <v>22817.885890000034</v>
      </c>
      <c r="AR64" s="89">
        <f t="shared" si="177"/>
        <v>22819.892448241357</v>
      </c>
      <c r="AS64" s="89">
        <f t="shared" si="177"/>
        <v>22820.892448241357</v>
      </c>
      <c r="AT64" s="89">
        <f t="shared" si="177"/>
        <v>22821.892448241357</v>
      </c>
      <c r="AU64" s="89">
        <f t="shared" si="177"/>
        <v>22798</v>
      </c>
      <c r="AV64" s="89">
        <f t="shared" si="177"/>
        <v>22799</v>
      </c>
      <c r="AW64" s="89">
        <f t="shared" si="177"/>
        <v>22800</v>
      </c>
      <c r="AX64" s="89">
        <f t="shared" si="177"/>
        <v>22801</v>
      </c>
      <c r="AY64" s="89">
        <f t="shared" si="177"/>
        <v>22802</v>
      </c>
      <c r="AZ64" s="89">
        <f t="shared" si="177"/>
        <v>22803</v>
      </c>
      <c r="BA64" s="89">
        <f t="shared" si="177"/>
        <v>22804</v>
      </c>
      <c r="BB64" s="89">
        <f t="shared" si="177"/>
        <v>22805</v>
      </c>
      <c r="BC64" s="89">
        <f t="shared" si="177"/>
        <v>22806</v>
      </c>
      <c r="BD64" s="89">
        <f t="shared" si="177"/>
        <v>22807</v>
      </c>
      <c r="BE64" s="89">
        <f t="shared" si="177"/>
        <v>22808</v>
      </c>
      <c r="BF64" s="89">
        <f t="shared" si="177"/>
        <v>22809</v>
      </c>
      <c r="BG64" s="89">
        <f t="shared" si="177"/>
        <v>28174</v>
      </c>
    </row>
    <row r="65" spans="2:59" s="130" customFormat="1" ht="15.75" thickBot="1" x14ac:dyDescent="0.3">
      <c r="C65" s="130" t="s">
        <v>723</v>
      </c>
      <c r="D65" s="208" t="s">
        <v>722</v>
      </c>
      <c r="E65" s="209">
        <f>IF(ISNUMBER(E3),(E64-E3)*24*60*60*1000,"?")</f>
        <v>0</v>
      </c>
      <c r="F65" s="209">
        <f t="shared" ref="F65:BG65" si="178">IF(ISNUMBER(F3),(F64-F3)*24*60*60*1000,"?")</f>
        <v>4.71482053399086E-3</v>
      </c>
      <c r="G65" s="209" t="str">
        <f t="shared" si="178"/>
        <v>?</v>
      </c>
      <c r="H65" s="209">
        <f t="shared" si="178"/>
        <v>0</v>
      </c>
      <c r="I65" s="209">
        <f t="shared" si="178"/>
        <v>0</v>
      </c>
      <c r="J65" s="209">
        <f t="shared" si="178"/>
        <v>0</v>
      </c>
      <c r="K65" s="209">
        <f t="shared" si="178"/>
        <v>0</v>
      </c>
      <c r="L65" s="209">
        <f t="shared" si="178"/>
        <v>0</v>
      </c>
      <c r="M65" s="209">
        <f t="shared" si="178"/>
        <v>0</v>
      </c>
      <c r="N65" s="209">
        <f t="shared" si="178"/>
        <v>-5.4240196334376378E-3</v>
      </c>
      <c r="O65" s="209" t="str">
        <f t="shared" si="178"/>
        <v>?</v>
      </c>
      <c r="P65" s="209" t="str">
        <f t="shared" si="178"/>
        <v>?</v>
      </c>
      <c r="Q65" s="209" t="str">
        <f t="shared" si="178"/>
        <v>?</v>
      </c>
      <c r="R65" s="209" t="str">
        <f t="shared" si="178"/>
        <v>?</v>
      </c>
      <c r="S65" s="209" t="str">
        <f t="shared" si="178"/>
        <v>?</v>
      </c>
      <c r="T65" s="209" t="str">
        <f t="shared" si="178"/>
        <v>?</v>
      </c>
      <c r="U65" s="209" t="str">
        <f t="shared" si="178"/>
        <v>?</v>
      </c>
      <c r="V65" s="209" t="str">
        <f t="shared" si="178"/>
        <v>?</v>
      </c>
      <c r="W65" s="209" t="str">
        <f t="shared" si="178"/>
        <v>?</v>
      </c>
      <c r="X65" s="209">
        <f t="shared" si="178"/>
        <v>0</v>
      </c>
      <c r="Y65" s="209">
        <f t="shared" si="178"/>
        <v>0</v>
      </c>
      <c r="Z65" s="209">
        <f t="shared" si="178"/>
        <v>0</v>
      </c>
      <c r="AA65" s="209">
        <f t="shared" si="178"/>
        <v>0</v>
      </c>
      <c r="AB65" s="209">
        <f t="shared" si="178"/>
        <v>0</v>
      </c>
      <c r="AC65" s="209">
        <f t="shared" si="178"/>
        <v>0</v>
      </c>
      <c r="AD65" s="209">
        <f t="shared" si="178"/>
        <v>0</v>
      </c>
      <c r="AE65" s="209">
        <f t="shared" si="178"/>
        <v>0</v>
      </c>
      <c r="AF65" s="209">
        <f t="shared" si="178"/>
        <v>1.2887176126241684E-2</v>
      </c>
      <c r="AG65" s="209">
        <f t="shared" si="178"/>
        <v>0</v>
      </c>
      <c r="AH65" s="209">
        <f t="shared" si="178"/>
        <v>0</v>
      </c>
      <c r="AI65" s="209">
        <f t="shared" si="178"/>
        <v>0</v>
      </c>
      <c r="AJ65" s="209">
        <f t="shared" si="178"/>
        <v>0</v>
      </c>
      <c r="AK65" s="209">
        <f t="shared" si="178"/>
        <v>0</v>
      </c>
      <c r="AL65" s="209" t="str">
        <f t="shared" si="178"/>
        <v>?</v>
      </c>
      <c r="AM65" s="209">
        <f t="shared" si="178"/>
        <v>0</v>
      </c>
      <c r="AN65" s="209" t="str">
        <f t="shared" si="178"/>
        <v>?</v>
      </c>
      <c r="AO65" s="209">
        <f t="shared" si="178"/>
        <v>0</v>
      </c>
      <c r="AP65" s="209" t="str">
        <f t="shared" si="178"/>
        <v>?</v>
      </c>
      <c r="AQ65" s="209">
        <f t="shared" si="178"/>
        <v>0</v>
      </c>
      <c r="AR65" s="209">
        <f t="shared" si="178"/>
        <v>0</v>
      </c>
      <c r="AS65" s="209">
        <f t="shared" si="178"/>
        <v>0</v>
      </c>
      <c r="AT65" s="209">
        <f t="shared" si="178"/>
        <v>0</v>
      </c>
      <c r="AU65" s="209">
        <f t="shared" si="178"/>
        <v>0</v>
      </c>
      <c r="AV65" s="209">
        <f t="shared" si="178"/>
        <v>0</v>
      </c>
      <c r="AW65" s="209">
        <f t="shared" si="178"/>
        <v>0</v>
      </c>
      <c r="AX65" s="209">
        <f t="shared" si="178"/>
        <v>0</v>
      </c>
      <c r="AY65" s="209">
        <f t="shared" si="178"/>
        <v>0</v>
      </c>
      <c r="AZ65" s="209">
        <f t="shared" si="178"/>
        <v>0</v>
      </c>
      <c r="BA65" s="209">
        <f t="shared" si="178"/>
        <v>0</v>
      </c>
      <c r="BB65" s="209">
        <f t="shared" si="178"/>
        <v>0</v>
      </c>
      <c r="BC65" s="209">
        <f t="shared" si="178"/>
        <v>0</v>
      </c>
      <c r="BD65" s="209">
        <f t="shared" si="178"/>
        <v>0</v>
      </c>
      <c r="BE65" s="209">
        <f t="shared" si="178"/>
        <v>0</v>
      </c>
      <c r="BF65" s="209">
        <f t="shared" si="178"/>
        <v>0</v>
      </c>
      <c r="BG65" s="209">
        <f t="shared" si="178"/>
        <v>0</v>
      </c>
    </row>
    <row r="67" spans="2:59" x14ac:dyDescent="0.25">
      <c r="C67" s="211" t="s">
        <v>515</v>
      </c>
      <c r="D67" s="211"/>
      <c r="E67" s="211"/>
      <c r="F67" s="211"/>
    </row>
    <row r="69" spans="2:59" x14ac:dyDescent="0.25">
      <c r="D69" s="143" t="s">
        <v>39</v>
      </c>
      <c r="E69" s="204">
        <f>E3</f>
        <v>22647</v>
      </c>
      <c r="F69" s="204">
        <f>F3</f>
        <v>21097.81</v>
      </c>
      <c r="G69" s="204" t="str">
        <f>G3</f>
        <v>0333-01-27 12:00:00</v>
      </c>
      <c r="H69" s="204">
        <f>H3</f>
        <v>36526.5</v>
      </c>
      <c r="I69" s="204">
        <f>I3</f>
        <v>36161</v>
      </c>
      <c r="J69" s="204">
        <f>J3</f>
        <v>31804</v>
      </c>
      <c r="K69" s="204">
        <f>K3</f>
        <v>31947.5</v>
      </c>
      <c r="L69" s="204">
        <f>L3</f>
        <v>32169</v>
      </c>
      <c r="M69" s="204">
        <f>M3</f>
        <v>32313.5</v>
      </c>
      <c r="N69" s="204">
        <f>N3</f>
        <v>1.000011574074074</v>
      </c>
      <c r="O69" s="204" t="str">
        <f>O3</f>
        <v>1600-01-01</v>
      </c>
      <c r="P69" s="204" t="str">
        <f>P3</f>
        <v>1600-12-31</v>
      </c>
      <c r="Q69" s="204" t="str">
        <f>Q3</f>
        <v>0837-04-10 07:12</v>
      </c>
      <c r="R69" s="204" t="str">
        <f>R3</f>
        <v>-0123-12-31</v>
      </c>
      <c r="S69" s="204" t="str">
        <f>S3</f>
        <v>-0122-01-01</v>
      </c>
      <c r="T69" s="204" t="str">
        <f>T3</f>
        <v>-1000-07-12 12:00</v>
      </c>
      <c r="U69" s="204" t="str">
        <f>U3</f>
        <v>-1000-02-29</v>
      </c>
      <c r="V69" s="204" t="str">
        <f>V3</f>
        <v>-1001-08-17 21:36</v>
      </c>
      <c r="W69" s="204" t="str">
        <f>W3</f>
        <v>-4712-01-01 12:00</v>
      </c>
      <c r="X69" s="204">
        <f>X3</f>
        <v>31877</v>
      </c>
      <c r="Y69" s="204">
        <f>Y3</f>
        <v>33706</v>
      </c>
      <c r="Z69" s="204">
        <f>Z3</f>
        <v>28171</v>
      </c>
      <c r="AA69" s="204">
        <f>AA3</f>
        <v>52597</v>
      </c>
      <c r="AB69" s="204">
        <f>AB3</f>
        <v>36526</v>
      </c>
      <c r="AC69" s="204">
        <f>AC3</f>
        <v>19905</v>
      </c>
      <c r="AD69" s="204">
        <f>AD3</f>
        <v>28808</v>
      </c>
      <c r="AE69" s="204">
        <f>AE3</f>
        <v>32255</v>
      </c>
      <c r="AF69" s="204">
        <f>AF3</f>
        <v>28174.151157407407</v>
      </c>
      <c r="AG69" s="204">
        <f>AG3</f>
        <v>33958</v>
      </c>
      <c r="AH69" s="204">
        <f>AH3</f>
        <v>33890</v>
      </c>
      <c r="AI69" s="204">
        <f>AI3</f>
        <v>33298</v>
      </c>
      <c r="AJ69" s="204">
        <f>AJ3</f>
        <v>33695</v>
      </c>
      <c r="AK69" s="204">
        <f>AK3</f>
        <v>34090</v>
      </c>
      <c r="AL69" s="204" t="str">
        <f>AL3</f>
        <v>1818-01-01</v>
      </c>
      <c r="AM69" s="204">
        <f>AM3</f>
        <v>33136</v>
      </c>
      <c r="AN69" s="204" t="str">
        <f>AN3</f>
        <v>0622-07-16</v>
      </c>
      <c r="AO69" s="204">
        <f>AO3</f>
        <v>36622</v>
      </c>
      <c r="AP69" s="204" t="str">
        <f>AP3</f>
        <v>0001-01-03</v>
      </c>
      <c r="AQ69" s="204">
        <f>AQ3</f>
        <v>22817.885890000034</v>
      </c>
      <c r="AR69" s="204">
        <f>AR3</f>
        <v>22819.892448241357</v>
      </c>
      <c r="AS69" s="204">
        <f>AS3</f>
        <v>22820.892448241357</v>
      </c>
      <c r="AT69" s="204">
        <f>AT3</f>
        <v>22821.892448241357</v>
      </c>
      <c r="AU69" s="204">
        <f>AU3</f>
        <v>22798</v>
      </c>
      <c r="AV69" s="204">
        <f>AV3</f>
        <v>22799</v>
      </c>
      <c r="AW69" s="204">
        <f>AW3</f>
        <v>22800</v>
      </c>
      <c r="AX69" s="204">
        <f>AX3</f>
        <v>22801</v>
      </c>
      <c r="AY69" s="204">
        <f>AY3</f>
        <v>22802</v>
      </c>
      <c r="AZ69" s="204">
        <f>AZ3</f>
        <v>22803</v>
      </c>
      <c r="BA69" s="204">
        <f>BA3</f>
        <v>22804</v>
      </c>
      <c r="BB69" s="204">
        <f>BB3</f>
        <v>22805</v>
      </c>
      <c r="BC69" s="204">
        <f>BC3</f>
        <v>22806</v>
      </c>
      <c r="BD69" s="204">
        <f>BD3</f>
        <v>22807</v>
      </c>
      <c r="BE69" s="204">
        <f>BE3</f>
        <v>22808</v>
      </c>
      <c r="BF69" s="204">
        <f>BF3</f>
        <v>22809</v>
      </c>
      <c r="BG69" s="204">
        <f>BG3</f>
        <v>28174</v>
      </c>
    </row>
    <row r="70" spans="2:59" x14ac:dyDescent="0.25">
      <c r="D70" s="143" t="s">
        <v>91</v>
      </c>
      <c r="E70" s="205">
        <f>E25</f>
        <v>2437665.5</v>
      </c>
      <c r="F70" s="205">
        <f>F25</f>
        <v>2436116.31</v>
      </c>
      <c r="G70" s="205">
        <f>G25</f>
        <v>1842713</v>
      </c>
      <c r="H70" s="205">
        <f>H25</f>
        <v>2451545</v>
      </c>
      <c r="I70" s="205">
        <f>I25</f>
        <v>2451179.5</v>
      </c>
      <c r="J70" s="205">
        <f>J25</f>
        <v>2446822.5</v>
      </c>
      <c r="K70" s="205">
        <f>K25</f>
        <v>2446966</v>
      </c>
      <c r="L70" s="205">
        <f>L25</f>
        <v>2447187.5</v>
      </c>
      <c r="M70" s="205">
        <f>M25</f>
        <v>2447332</v>
      </c>
      <c r="N70" s="205">
        <f>N25</f>
        <v>2415020.500011574</v>
      </c>
      <c r="O70" s="205">
        <f>O25</f>
        <v>2305447.5</v>
      </c>
      <c r="P70" s="205">
        <f>P25</f>
        <v>2305812.5</v>
      </c>
      <c r="Q70" s="205">
        <f>Q25</f>
        <v>2026871.8</v>
      </c>
      <c r="R70" s="205">
        <f>R25</f>
        <v>1676496.5</v>
      </c>
      <c r="S70" s="205">
        <f>S25</f>
        <v>1676497.5</v>
      </c>
      <c r="T70" s="205">
        <f>T25</f>
        <v>1356001</v>
      </c>
      <c r="U70" s="205">
        <f>U25</f>
        <v>1355866.5</v>
      </c>
      <c r="V70" s="205">
        <f>V25</f>
        <v>1355671.4</v>
      </c>
      <c r="W70" s="205">
        <f>W25</f>
        <v>0</v>
      </c>
      <c r="X70" s="205">
        <f>X25</f>
        <v>2446895.5</v>
      </c>
      <c r="Y70" s="205">
        <f>Y25</f>
        <v>2448724.5</v>
      </c>
      <c r="Z70" s="205">
        <f>Z25</f>
        <v>2443189.5</v>
      </c>
      <c r="AA70" s="205">
        <f>AA25</f>
        <v>2467615.5</v>
      </c>
      <c r="AB70" s="205">
        <f>AB25</f>
        <v>2451544.5</v>
      </c>
      <c r="AC70" s="205">
        <f>AC25</f>
        <v>2434923.5</v>
      </c>
      <c r="AD70" s="205">
        <f>AD25</f>
        <v>2443826.5</v>
      </c>
      <c r="AE70" s="205">
        <f>AE25</f>
        <v>2447273.5</v>
      </c>
      <c r="AF70" s="205">
        <f>AF25</f>
        <v>2443192.6511574076</v>
      </c>
      <c r="AG70" s="205">
        <f>AG25</f>
        <v>2448976.5</v>
      </c>
      <c r="AH70" s="205">
        <f>AH25</f>
        <v>2448908.5</v>
      </c>
      <c r="AI70" s="205">
        <f>AI25</f>
        <v>2448316.5</v>
      </c>
      <c r="AJ70" s="205">
        <f>AJ25</f>
        <v>2448713.5</v>
      </c>
      <c r="AK70" s="205">
        <f>AK25</f>
        <v>2449108.5</v>
      </c>
      <c r="AL70" s="205">
        <f>AL25</f>
        <v>2385070.5</v>
      </c>
      <c r="AM70" s="205">
        <f>AM25</f>
        <v>2448154.5</v>
      </c>
      <c r="AN70" s="205">
        <f>AN25</f>
        <v>1948439.5</v>
      </c>
      <c r="AO70" s="205">
        <f>AO25</f>
        <v>2451640.5</v>
      </c>
      <c r="AP70" s="205">
        <f>AP25</f>
        <v>1721425.5</v>
      </c>
      <c r="AQ70" s="205">
        <f>AQ25</f>
        <v>2437836.38589</v>
      </c>
      <c r="AR70" s="205">
        <f>AR25</f>
        <v>2437838.3924482414</v>
      </c>
      <c r="AS70" s="205">
        <f>AS25</f>
        <v>2437839.3924482414</v>
      </c>
      <c r="AT70" s="205">
        <f>AT25</f>
        <v>2437840.3924482414</v>
      </c>
      <c r="AU70" s="205">
        <f>AU25</f>
        <v>2437816.5</v>
      </c>
      <c r="AV70" s="205">
        <f>AV25</f>
        <v>2437817.5</v>
      </c>
      <c r="AW70" s="205">
        <f>AW25</f>
        <v>2437818.5</v>
      </c>
      <c r="AX70" s="205">
        <f>AX25</f>
        <v>2437819.5</v>
      </c>
      <c r="AY70" s="205">
        <f>AY25</f>
        <v>2437820.5</v>
      </c>
      <c r="AZ70" s="205">
        <f>AZ25</f>
        <v>2437821.5</v>
      </c>
      <c r="BA70" s="205">
        <f>BA25</f>
        <v>2437822.5</v>
      </c>
      <c r="BB70" s="205">
        <f>BB25</f>
        <v>2437823.5</v>
      </c>
      <c r="BC70" s="205">
        <f>BC25</f>
        <v>2437824.5</v>
      </c>
      <c r="BD70" s="205">
        <f>BD25</f>
        <v>2437825.5</v>
      </c>
      <c r="BE70" s="205">
        <f>BE25</f>
        <v>2437826.5</v>
      </c>
      <c r="BF70" s="205">
        <f>BF25</f>
        <v>2437827.5</v>
      </c>
      <c r="BG70" s="205">
        <f>BG25</f>
        <v>2443192.5</v>
      </c>
    </row>
    <row r="71" spans="2:59" x14ac:dyDescent="0.25">
      <c r="D71" s="143" t="s">
        <v>663</v>
      </c>
      <c r="E71" s="205">
        <f>E12</f>
        <v>0</v>
      </c>
      <c r="F71" s="205">
        <f>F12</f>
        <v>0.81000000000130967</v>
      </c>
      <c r="G71" s="205">
        <f>G12</f>
        <v>0.5</v>
      </c>
      <c r="H71" s="205">
        <f>H12</f>
        <v>0.5</v>
      </c>
      <c r="I71" s="205">
        <f>I12</f>
        <v>0</v>
      </c>
      <c r="J71" s="205">
        <f>J12</f>
        <v>0</v>
      </c>
      <c r="K71" s="205">
        <f>K12</f>
        <v>0.5</v>
      </c>
      <c r="L71" s="205">
        <f>L12</f>
        <v>0</v>
      </c>
      <c r="M71" s="205">
        <f>M12</f>
        <v>0.5</v>
      </c>
      <c r="N71" s="205">
        <f>N12</f>
        <v>1.1574074074038876E-5</v>
      </c>
      <c r="O71" s="205">
        <f>O12</f>
        <v>0</v>
      </c>
      <c r="P71" s="205">
        <f>P12</f>
        <v>0</v>
      </c>
      <c r="Q71" s="205">
        <f>Q12</f>
        <v>0.3</v>
      </c>
      <c r="R71" s="205">
        <f>R12</f>
        <v>0</v>
      </c>
      <c r="S71" s="205">
        <f>S12</f>
        <v>0</v>
      </c>
      <c r="T71" s="205">
        <f>T12</f>
        <v>0.5</v>
      </c>
      <c r="U71" s="205">
        <f>U12</f>
        <v>0</v>
      </c>
      <c r="V71" s="205">
        <f>V12</f>
        <v>0.9</v>
      </c>
      <c r="W71" s="205">
        <f>W12</f>
        <v>0.5</v>
      </c>
      <c r="X71" s="205">
        <f>X12</f>
        <v>0</v>
      </c>
      <c r="Y71" s="205">
        <f>Y12</f>
        <v>0</v>
      </c>
      <c r="Z71" s="205">
        <f>Z12</f>
        <v>0</v>
      </c>
      <c r="AA71" s="205">
        <f>AA12</f>
        <v>0</v>
      </c>
      <c r="AB71" s="205">
        <f>AB12</f>
        <v>0</v>
      </c>
      <c r="AC71" s="205">
        <f>AC12</f>
        <v>0</v>
      </c>
      <c r="AD71" s="205">
        <f>AD12</f>
        <v>0</v>
      </c>
      <c r="AE71" s="205">
        <f>AE12</f>
        <v>0</v>
      </c>
      <c r="AF71" s="205">
        <f>AF12</f>
        <v>0.15115740740657202</v>
      </c>
      <c r="AG71" s="205">
        <f>AG12</f>
        <v>0</v>
      </c>
      <c r="AH71" s="205">
        <f>AH12</f>
        <v>0</v>
      </c>
      <c r="AI71" s="205">
        <f>AI12</f>
        <v>0</v>
      </c>
      <c r="AJ71" s="205">
        <f>AJ12</f>
        <v>0</v>
      </c>
      <c r="AK71" s="205">
        <f>AK12</f>
        <v>0</v>
      </c>
      <c r="AL71" s="205">
        <f>AL12</f>
        <v>0</v>
      </c>
      <c r="AM71" s="205">
        <f>AM12</f>
        <v>0</v>
      </c>
      <c r="AN71" s="205">
        <f>AN12</f>
        <v>0</v>
      </c>
      <c r="AO71" s="205">
        <f>AO12</f>
        <v>0</v>
      </c>
      <c r="AP71" s="205">
        <f>AP12</f>
        <v>0</v>
      </c>
      <c r="AQ71" s="205">
        <f>AQ12</f>
        <v>0.88589000003412366</v>
      </c>
      <c r="AR71" s="205">
        <f>AR12</f>
        <v>0.89244824135676026</v>
      </c>
      <c r="AS71" s="205">
        <f>AS12</f>
        <v>0.89244824135676026</v>
      </c>
      <c r="AT71" s="205">
        <f>AT12</f>
        <v>0.89244824135676026</v>
      </c>
      <c r="AU71" s="205">
        <f>AU12</f>
        <v>0</v>
      </c>
      <c r="AV71" s="205">
        <f>AV12</f>
        <v>0</v>
      </c>
      <c r="AW71" s="205">
        <f>AW12</f>
        <v>0</v>
      </c>
      <c r="AX71" s="205">
        <f>AX12</f>
        <v>0</v>
      </c>
      <c r="AY71" s="205">
        <f>AY12</f>
        <v>0</v>
      </c>
      <c r="AZ71" s="205">
        <f>AZ12</f>
        <v>0</v>
      </c>
      <c r="BA71" s="205">
        <f>BA12</f>
        <v>0</v>
      </c>
      <c r="BB71" s="205">
        <f>BB12</f>
        <v>0</v>
      </c>
      <c r="BC71" s="205">
        <f>BC12</f>
        <v>0</v>
      </c>
      <c r="BD71" s="205">
        <f>BD12</f>
        <v>0</v>
      </c>
      <c r="BE71" s="205">
        <f>BE12</f>
        <v>0</v>
      </c>
      <c r="BF71" s="205">
        <f>BF12</f>
        <v>0</v>
      </c>
      <c r="BG71" s="205">
        <f>BG12</f>
        <v>0</v>
      </c>
    </row>
    <row r="72" spans="2:59" x14ac:dyDescent="0.25">
      <c r="C72" t="s">
        <v>647</v>
      </c>
      <c r="D72" s="143" t="s">
        <v>28</v>
      </c>
      <c r="E72" s="59">
        <f>E5</f>
        <v>1962</v>
      </c>
      <c r="F72" s="59">
        <f>F5</f>
        <v>1957</v>
      </c>
      <c r="G72" s="59">
        <f>G5</f>
        <v>333</v>
      </c>
      <c r="H72" s="59">
        <f>H5</f>
        <v>2000</v>
      </c>
      <c r="I72" s="59">
        <f>I5</f>
        <v>1999</v>
      </c>
      <c r="J72" s="59">
        <f>J5</f>
        <v>1987</v>
      </c>
      <c r="K72" s="59">
        <f>K5</f>
        <v>1987</v>
      </c>
      <c r="L72" s="59">
        <f>L5</f>
        <v>1988</v>
      </c>
      <c r="M72" s="59">
        <f>M5</f>
        <v>1988</v>
      </c>
      <c r="N72" s="59">
        <f>N5</f>
        <v>1900</v>
      </c>
      <c r="O72" s="59">
        <f>O5</f>
        <v>1600</v>
      </c>
      <c r="P72" s="59">
        <f>P5</f>
        <v>1600</v>
      </c>
      <c r="Q72" s="59">
        <f>Q5</f>
        <v>837</v>
      </c>
      <c r="R72" s="59">
        <f>R5</f>
        <v>-123</v>
      </c>
      <c r="S72" s="59">
        <f>S5</f>
        <v>-122</v>
      </c>
      <c r="T72" s="59">
        <f>T5</f>
        <v>-1000</v>
      </c>
      <c r="U72" s="59">
        <f>U5</f>
        <v>-1000</v>
      </c>
      <c r="V72" s="59">
        <f>V5</f>
        <v>-1001</v>
      </c>
      <c r="W72" s="59">
        <f>W5</f>
        <v>-4712</v>
      </c>
      <c r="X72" s="59">
        <f>X5</f>
        <v>1987</v>
      </c>
      <c r="Y72" s="59">
        <f>Y5</f>
        <v>1992</v>
      </c>
      <c r="Z72" s="59">
        <f>Z5</f>
        <v>1977</v>
      </c>
      <c r="AA72" s="59">
        <f>AA5</f>
        <v>2044</v>
      </c>
      <c r="AB72" s="59">
        <f>AB5</f>
        <v>2000</v>
      </c>
      <c r="AC72" s="59">
        <f>AC5</f>
        <v>1954</v>
      </c>
      <c r="AD72" s="59">
        <f>AD5</f>
        <v>1978</v>
      </c>
      <c r="AE72" s="59">
        <f>AE5</f>
        <v>1988</v>
      </c>
      <c r="AF72" s="59">
        <f>AF5</f>
        <v>1977</v>
      </c>
      <c r="AG72" s="59">
        <f>AG5</f>
        <v>1992</v>
      </c>
      <c r="AH72" s="59">
        <f>AH5</f>
        <v>1992</v>
      </c>
      <c r="AI72" s="59">
        <f>AI5</f>
        <v>1991</v>
      </c>
      <c r="AJ72" s="59">
        <f>AJ5</f>
        <v>1992</v>
      </c>
      <c r="AK72" s="59">
        <f>AK5</f>
        <v>1993</v>
      </c>
      <c r="AL72" s="59">
        <f>AL5</f>
        <v>1818</v>
      </c>
      <c r="AM72" s="59">
        <f>AM5</f>
        <v>1990</v>
      </c>
      <c r="AN72" s="59">
        <f>AN5</f>
        <v>622</v>
      </c>
      <c r="AO72" s="59">
        <f>AO5</f>
        <v>2000</v>
      </c>
      <c r="AP72" s="59">
        <f>AP5</f>
        <v>1</v>
      </c>
      <c r="AQ72" s="59">
        <f>AQ5</f>
        <v>1962</v>
      </c>
      <c r="AR72" s="59">
        <f>AR5</f>
        <v>1962</v>
      </c>
      <c r="AS72" s="59">
        <f>AS5</f>
        <v>1962</v>
      </c>
      <c r="AT72" s="59">
        <f>AT5</f>
        <v>1962</v>
      </c>
      <c r="AU72" s="59">
        <f>AU5</f>
        <v>1962</v>
      </c>
      <c r="AV72" s="59">
        <f>AV5</f>
        <v>1962</v>
      </c>
      <c r="AW72" s="59">
        <f>AW5</f>
        <v>1962</v>
      </c>
      <c r="AX72" s="59">
        <f>AX5</f>
        <v>1962</v>
      </c>
      <c r="AY72" s="59">
        <f>AY5</f>
        <v>1962</v>
      </c>
      <c r="AZ72" s="59">
        <f>AZ5</f>
        <v>1962</v>
      </c>
      <c r="BA72" s="59">
        <f>BA5</f>
        <v>1962</v>
      </c>
      <c r="BB72" s="59">
        <f>BB5</f>
        <v>1962</v>
      </c>
      <c r="BC72" s="59">
        <f>BC5</f>
        <v>1962</v>
      </c>
      <c r="BD72" s="59">
        <f>BD5</f>
        <v>1962</v>
      </c>
      <c r="BE72" s="59">
        <f>BE5</f>
        <v>1962</v>
      </c>
      <c r="BF72" s="59">
        <f>BF5</f>
        <v>1962</v>
      </c>
      <c r="BG72" s="59">
        <f>BG5</f>
        <v>1977</v>
      </c>
    </row>
    <row r="73" spans="2:59" x14ac:dyDescent="0.25">
      <c r="B73" t="s">
        <v>662</v>
      </c>
      <c r="C73">
        <v>1721425.5</v>
      </c>
      <c r="D73" s="143" t="s">
        <v>649</v>
      </c>
      <c r="E73" s="59">
        <f>E6</f>
        <v>1</v>
      </c>
      <c r="F73" s="59">
        <f>F6</f>
        <v>10</v>
      </c>
      <c r="G73" s="59">
        <f>G6</f>
        <v>1</v>
      </c>
      <c r="H73" s="59">
        <f>H6</f>
        <v>1</v>
      </c>
      <c r="I73" s="59">
        <f>I6</f>
        <v>1</v>
      </c>
      <c r="J73" s="59">
        <f>J6</f>
        <v>1</v>
      </c>
      <c r="K73" s="59">
        <f>K6</f>
        <v>6</v>
      </c>
      <c r="L73" s="59">
        <f>L6</f>
        <v>1</v>
      </c>
      <c r="M73" s="59">
        <f>M6</f>
        <v>6</v>
      </c>
      <c r="N73" s="59">
        <f>N6</f>
        <v>1</v>
      </c>
      <c r="O73" s="59">
        <f>O6</f>
        <v>1</v>
      </c>
      <c r="P73" s="59">
        <f>P6</f>
        <v>12</v>
      </c>
      <c r="Q73" s="59">
        <f>Q6</f>
        <v>4</v>
      </c>
      <c r="R73" s="59">
        <f>R6</f>
        <v>12</v>
      </c>
      <c r="S73" s="59">
        <f>S6</f>
        <v>1</v>
      </c>
      <c r="T73" s="59">
        <f>T6</f>
        <v>7</v>
      </c>
      <c r="U73" s="59">
        <f>U6</f>
        <v>2</v>
      </c>
      <c r="V73" s="59">
        <f>V6</f>
        <v>8</v>
      </c>
      <c r="W73" s="59">
        <f>W6</f>
        <v>1</v>
      </c>
      <c r="X73" s="59">
        <f>X6</f>
        <v>4</v>
      </c>
      <c r="Y73" s="59">
        <f>Y6</f>
        <v>4</v>
      </c>
      <c r="Z73" s="59">
        <f>Z6</f>
        <v>2</v>
      </c>
      <c r="AA73" s="59">
        <f>AA6</f>
        <v>1</v>
      </c>
      <c r="AB73" s="59">
        <f>AB6</f>
        <v>1</v>
      </c>
      <c r="AC73" s="59">
        <f>AC6</f>
        <v>6</v>
      </c>
      <c r="AD73" s="59">
        <f>AD6</f>
        <v>11</v>
      </c>
      <c r="AE73" s="59">
        <f>AE6</f>
        <v>4</v>
      </c>
      <c r="AF73" s="59">
        <f>AF6</f>
        <v>2</v>
      </c>
      <c r="AG73" s="59">
        <f>AG6</f>
        <v>12</v>
      </c>
      <c r="AH73" s="59">
        <f>AH6</f>
        <v>10</v>
      </c>
      <c r="AI73" s="59">
        <f>AI6</f>
        <v>3</v>
      </c>
      <c r="AJ73" s="59">
        <f>AJ6</f>
        <v>4</v>
      </c>
      <c r="AK73" s="59">
        <f>AK6</f>
        <v>5</v>
      </c>
      <c r="AL73" s="59">
        <f>AL6</f>
        <v>1</v>
      </c>
      <c r="AM73" s="59">
        <f>AM6</f>
        <v>9</v>
      </c>
      <c r="AN73" s="59">
        <f>AN6</f>
        <v>7</v>
      </c>
      <c r="AO73" s="59">
        <f>AO6</f>
        <v>4</v>
      </c>
      <c r="AP73" s="59">
        <f>AP6</f>
        <v>1</v>
      </c>
      <c r="AQ73" s="59">
        <f>AQ6</f>
        <v>6</v>
      </c>
      <c r="AR73" s="59">
        <f>AR6</f>
        <v>6</v>
      </c>
      <c r="AS73" s="59">
        <f>AS6</f>
        <v>6</v>
      </c>
      <c r="AT73" s="59">
        <f>AT6</f>
        <v>6</v>
      </c>
      <c r="AU73" s="59">
        <f>AU6</f>
        <v>6</v>
      </c>
      <c r="AV73" s="59">
        <f>AV6</f>
        <v>6</v>
      </c>
      <c r="AW73" s="59">
        <f>AW6</f>
        <v>6</v>
      </c>
      <c r="AX73" s="59">
        <f>AX6</f>
        <v>6</v>
      </c>
      <c r="AY73" s="59">
        <f>AY6</f>
        <v>6</v>
      </c>
      <c r="AZ73" s="59">
        <f>AZ6</f>
        <v>6</v>
      </c>
      <c r="BA73" s="59">
        <f>BA6</f>
        <v>6</v>
      </c>
      <c r="BB73" s="59">
        <f>BB6</f>
        <v>6</v>
      </c>
      <c r="BC73" s="59">
        <f>BC6</f>
        <v>6</v>
      </c>
      <c r="BD73" s="59">
        <f>BD6</f>
        <v>6</v>
      </c>
      <c r="BE73" s="59">
        <f>BE6</f>
        <v>6</v>
      </c>
      <c r="BF73" s="59">
        <f>BF6</f>
        <v>6</v>
      </c>
      <c r="BG73" s="59">
        <f>BG6</f>
        <v>2</v>
      </c>
    </row>
    <row r="74" spans="2:59" x14ac:dyDescent="0.25">
      <c r="D74" s="179" t="s">
        <v>35</v>
      </c>
      <c r="E74" s="60">
        <f>E7</f>
        <v>1</v>
      </c>
      <c r="F74" s="60">
        <f>F7</f>
        <v>4</v>
      </c>
      <c r="G74" s="60">
        <f>G7</f>
        <v>27</v>
      </c>
      <c r="H74" s="60">
        <f>H7</f>
        <v>1</v>
      </c>
      <c r="I74" s="60">
        <f>I7</f>
        <v>1</v>
      </c>
      <c r="J74" s="60">
        <f>J7</f>
        <v>27</v>
      </c>
      <c r="K74" s="60">
        <f>K7</f>
        <v>19</v>
      </c>
      <c r="L74" s="60">
        <f>L7</f>
        <v>27</v>
      </c>
      <c r="M74" s="60">
        <f>M7</f>
        <v>19</v>
      </c>
      <c r="N74" s="60">
        <f>N7</f>
        <v>1</v>
      </c>
      <c r="O74" s="60">
        <f>O7</f>
        <v>1</v>
      </c>
      <c r="P74" s="60">
        <f>P7</f>
        <v>31</v>
      </c>
      <c r="Q74" s="60">
        <f>Q7</f>
        <v>10</v>
      </c>
      <c r="R74" s="60">
        <f>R7</f>
        <v>31</v>
      </c>
      <c r="S74" s="60">
        <f>S7</f>
        <v>1</v>
      </c>
      <c r="T74" s="60">
        <f>T7</f>
        <v>12</v>
      </c>
      <c r="U74" s="60">
        <f>U7</f>
        <v>29</v>
      </c>
      <c r="V74" s="60">
        <f>V7</f>
        <v>17</v>
      </c>
      <c r="W74" s="60">
        <f>W7</f>
        <v>1</v>
      </c>
      <c r="X74" s="60">
        <f>X7</f>
        <v>10</v>
      </c>
      <c r="Y74" s="60">
        <f>Y7</f>
        <v>12</v>
      </c>
      <c r="Z74" s="60">
        <f>Z7</f>
        <v>15</v>
      </c>
      <c r="AA74" s="60">
        <f>AA7</f>
        <v>1</v>
      </c>
      <c r="AB74" s="60">
        <f>AB7</f>
        <v>1</v>
      </c>
      <c r="AC74" s="60">
        <f>AC7</f>
        <v>30</v>
      </c>
      <c r="AD74" s="60">
        <f>AD7</f>
        <v>14</v>
      </c>
      <c r="AE74" s="60">
        <f>AE7</f>
        <v>22</v>
      </c>
      <c r="AF74" s="60">
        <f>AF7</f>
        <v>18</v>
      </c>
      <c r="AG74" s="60">
        <f>AG7</f>
        <v>20</v>
      </c>
      <c r="AH74" s="60">
        <f>AH7</f>
        <v>13</v>
      </c>
      <c r="AI74" s="60">
        <f>AI7</f>
        <v>1</v>
      </c>
      <c r="AJ74" s="60">
        <f>AJ7</f>
        <v>1</v>
      </c>
      <c r="AK74" s="60">
        <f>AK7</f>
        <v>1</v>
      </c>
      <c r="AL74" s="60">
        <f>AL7</f>
        <v>1</v>
      </c>
      <c r="AM74" s="60">
        <f>AM7</f>
        <v>20</v>
      </c>
      <c r="AN74" s="60">
        <f>AN7</f>
        <v>16</v>
      </c>
      <c r="AO74" s="60">
        <f>AO7</f>
        <v>6</v>
      </c>
      <c r="AP74" s="60">
        <f>AP7</f>
        <v>3</v>
      </c>
      <c r="AQ74" s="60">
        <f>AQ7</f>
        <v>20</v>
      </c>
      <c r="AR74" s="60">
        <f>AR7</f>
        <v>22</v>
      </c>
      <c r="AS74" s="60">
        <f>AS7</f>
        <v>23</v>
      </c>
      <c r="AT74" s="60">
        <f>AT7</f>
        <v>24</v>
      </c>
      <c r="AU74" s="60">
        <f>AU7</f>
        <v>1</v>
      </c>
      <c r="AV74" s="60">
        <f>AV7</f>
        <v>2</v>
      </c>
      <c r="AW74" s="60">
        <f>AW7</f>
        <v>3</v>
      </c>
      <c r="AX74" s="60">
        <f>AX7</f>
        <v>4</v>
      </c>
      <c r="AY74" s="60">
        <f>AY7</f>
        <v>5</v>
      </c>
      <c r="AZ74" s="60">
        <f>AZ7</f>
        <v>6</v>
      </c>
      <c r="BA74" s="60">
        <f>BA7</f>
        <v>7</v>
      </c>
      <c r="BB74" s="60">
        <f>BB7</f>
        <v>8</v>
      </c>
      <c r="BC74" s="60">
        <f>BC7</f>
        <v>9</v>
      </c>
      <c r="BD74" s="60">
        <f>BD7</f>
        <v>10</v>
      </c>
      <c r="BE74" s="60">
        <f>BE7</f>
        <v>11</v>
      </c>
      <c r="BF74" s="60">
        <f>BF7</f>
        <v>12</v>
      </c>
      <c r="BG74" s="60">
        <f>BG7</f>
        <v>18</v>
      </c>
    </row>
    <row r="76" spans="2:59" hidden="1" x14ac:dyDescent="0.25">
      <c r="C76" t="s">
        <v>650</v>
      </c>
      <c r="D76" s="8" t="s">
        <v>653</v>
      </c>
      <c r="E76">
        <f>MOD(E72,4)</f>
        <v>2</v>
      </c>
      <c r="F76">
        <f t="shared" ref="F76:BG76" si="179">MOD(F72,4)</f>
        <v>1</v>
      </c>
      <c r="G76">
        <f t="shared" si="179"/>
        <v>1</v>
      </c>
      <c r="H76">
        <f t="shared" si="179"/>
        <v>0</v>
      </c>
      <c r="I76">
        <f t="shared" si="179"/>
        <v>3</v>
      </c>
      <c r="J76">
        <f t="shared" si="179"/>
        <v>3</v>
      </c>
      <c r="K76">
        <f t="shared" si="179"/>
        <v>3</v>
      </c>
      <c r="L76">
        <f t="shared" si="179"/>
        <v>0</v>
      </c>
      <c r="M76">
        <f t="shared" si="179"/>
        <v>0</v>
      </c>
      <c r="N76">
        <f t="shared" si="179"/>
        <v>0</v>
      </c>
      <c r="O76">
        <f t="shared" si="179"/>
        <v>0</v>
      </c>
      <c r="P76">
        <f t="shared" si="179"/>
        <v>0</v>
      </c>
      <c r="Q76">
        <f t="shared" si="179"/>
        <v>1</v>
      </c>
      <c r="R76">
        <f t="shared" si="179"/>
        <v>1</v>
      </c>
      <c r="S76">
        <f t="shared" si="179"/>
        <v>2</v>
      </c>
      <c r="T76">
        <f t="shared" si="179"/>
        <v>0</v>
      </c>
      <c r="U76">
        <f t="shared" si="179"/>
        <v>0</v>
      </c>
      <c r="V76">
        <f t="shared" si="179"/>
        <v>3</v>
      </c>
      <c r="W76">
        <f t="shared" si="179"/>
        <v>0</v>
      </c>
      <c r="X76">
        <f t="shared" si="179"/>
        <v>3</v>
      </c>
      <c r="Y76">
        <f t="shared" si="179"/>
        <v>0</v>
      </c>
      <c r="Z76">
        <f t="shared" si="179"/>
        <v>1</v>
      </c>
      <c r="AA76">
        <f t="shared" si="179"/>
        <v>0</v>
      </c>
      <c r="AB76">
        <f t="shared" si="179"/>
        <v>0</v>
      </c>
      <c r="AC76">
        <f t="shared" si="179"/>
        <v>2</v>
      </c>
      <c r="AD76">
        <f t="shared" si="179"/>
        <v>2</v>
      </c>
      <c r="AE76">
        <f t="shared" si="179"/>
        <v>0</v>
      </c>
      <c r="AF76">
        <f t="shared" si="179"/>
        <v>1</v>
      </c>
      <c r="AG76">
        <f t="shared" si="179"/>
        <v>0</v>
      </c>
      <c r="AH76">
        <f t="shared" si="179"/>
        <v>0</v>
      </c>
      <c r="AI76">
        <f t="shared" si="179"/>
        <v>3</v>
      </c>
      <c r="AJ76">
        <f t="shared" si="179"/>
        <v>0</v>
      </c>
      <c r="AK76">
        <f t="shared" si="179"/>
        <v>1</v>
      </c>
      <c r="AL76">
        <f t="shared" si="179"/>
        <v>2</v>
      </c>
      <c r="AM76">
        <f t="shared" si="179"/>
        <v>2</v>
      </c>
      <c r="AN76">
        <f t="shared" si="179"/>
        <v>2</v>
      </c>
      <c r="AO76">
        <f t="shared" si="179"/>
        <v>0</v>
      </c>
      <c r="AP76">
        <f t="shared" si="179"/>
        <v>1</v>
      </c>
      <c r="AQ76">
        <f t="shared" si="179"/>
        <v>2</v>
      </c>
      <c r="AR76">
        <f t="shared" si="179"/>
        <v>2</v>
      </c>
      <c r="AS76">
        <f t="shared" si="179"/>
        <v>2</v>
      </c>
      <c r="AT76">
        <f t="shared" si="179"/>
        <v>2</v>
      </c>
      <c r="AU76">
        <f t="shared" si="179"/>
        <v>2</v>
      </c>
      <c r="AV76">
        <f t="shared" si="179"/>
        <v>2</v>
      </c>
      <c r="AW76">
        <f t="shared" si="179"/>
        <v>2</v>
      </c>
      <c r="AX76">
        <f t="shared" si="179"/>
        <v>2</v>
      </c>
      <c r="AY76">
        <f t="shared" si="179"/>
        <v>2</v>
      </c>
      <c r="AZ76">
        <f t="shared" si="179"/>
        <v>2</v>
      </c>
      <c r="BA76">
        <f t="shared" si="179"/>
        <v>2</v>
      </c>
      <c r="BB76">
        <f t="shared" si="179"/>
        <v>2</v>
      </c>
      <c r="BC76">
        <f t="shared" si="179"/>
        <v>2</v>
      </c>
      <c r="BD76">
        <f t="shared" si="179"/>
        <v>2</v>
      </c>
      <c r="BE76">
        <f t="shared" si="179"/>
        <v>2</v>
      </c>
      <c r="BF76">
        <f t="shared" si="179"/>
        <v>2</v>
      </c>
      <c r="BG76">
        <f t="shared" si="179"/>
        <v>1</v>
      </c>
    </row>
    <row r="77" spans="2:59" hidden="1" x14ac:dyDescent="0.25">
      <c r="C77" t="s">
        <v>651</v>
      </c>
      <c r="D77" s="8" t="s">
        <v>654</v>
      </c>
      <c r="E77">
        <f>MOD(E72,100)</f>
        <v>62</v>
      </c>
      <c r="F77">
        <f t="shared" ref="F77:BG77" si="180">MOD(F72,100)</f>
        <v>57</v>
      </c>
      <c r="G77">
        <f t="shared" si="180"/>
        <v>33</v>
      </c>
      <c r="H77">
        <f t="shared" si="180"/>
        <v>0</v>
      </c>
      <c r="I77">
        <f t="shared" si="180"/>
        <v>99</v>
      </c>
      <c r="J77">
        <f t="shared" si="180"/>
        <v>87</v>
      </c>
      <c r="K77">
        <f t="shared" si="180"/>
        <v>87</v>
      </c>
      <c r="L77">
        <f t="shared" si="180"/>
        <v>88</v>
      </c>
      <c r="M77">
        <f t="shared" si="180"/>
        <v>88</v>
      </c>
      <c r="N77">
        <f t="shared" si="180"/>
        <v>0</v>
      </c>
      <c r="O77">
        <f t="shared" si="180"/>
        <v>0</v>
      </c>
      <c r="P77">
        <f t="shared" si="180"/>
        <v>0</v>
      </c>
      <c r="Q77">
        <f t="shared" si="180"/>
        <v>37</v>
      </c>
      <c r="R77">
        <f t="shared" si="180"/>
        <v>77</v>
      </c>
      <c r="S77">
        <f t="shared" si="180"/>
        <v>78</v>
      </c>
      <c r="T77">
        <f t="shared" si="180"/>
        <v>0</v>
      </c>
      <c r="U77">
        <f t="shared" si="180"/>
        <v>0</v>
      </c>
      <c r="V77">
        <f t="shared" si="180"/>
        <v>99</v>
      </c>
      <c r="W77">
        <f t="shared" si="180"/>
        <v>88</v>
      </c>
      <c r="X77">
        <f t="shared" si="180"/>
        <v>87</v>
      </c>
      <c r="Y77">
        <f t="shared" si="180"/>
        <v>92</v>
      </c>
      <c r="Z77">
        <f t="shared" si="180"/>
        <v>77</v>
      </c>
      <c r="AA77">
        <f t="shared" si="180"/>
        <v>44</v>
      </c>
      <c r="AB77">
        <f t="shared" si="180"/>
        <v>0</v>
      </c>
      <c r="AC77">
        <f t="shared" si="180"/>
        <v>54</v>
      </c>
      <c r="AD77">
        <f t="shared" si="180"/>
        <v>78</v>
      </c>
      <c r="AE77">
        <f t="shared" si="180"/>
        <v>88</v>
      </c>
      <c r="AF77">
        <f t="shared" si="180"/>
        <v>77</v>
      </c>
      <c r="AG77">
        <f t="shared" si="180"/>
        <v>92</v>
      </c>
      <c r="AH77">
        <f t="shared" si="180"/>
        <v>92</v>
      </c>
      <c r="AI77">
        <f t="shared" si="180"/>
        <v>91</v>
      </c>
      <c r="AJ77">
        <f t="shared" si="180"/>
        <v>92</v>
      </c>
      <c r="AK77">
        <f t="shared" si="180"/>
        <v>93</v>
      </c>
      <c r="AL77">
        <f t="shared" si="180"/>
        <v>18</v>
      </c>
      <c r="AM77">
        <f t="shared" si="180"/>
        <v>90</v>
      </c>
      <c r="AN77">
        <f t="shared" si="180"/>
        <v>22</v>
      </c>
      <c r="AO77">
        <f t="shared" si="180"/>
        <v>0</v>
      </c>
      <c r="AP77">
        <f t="shared" si="180"/>
        <v>1</v>
      </c>
      <c r="AQ77">
        <f t="shared" si="180"/>
        <v>62</v>
      </c>
      <c r="AR77">
        <f t="shared" si="180"/>
        <v>62</v>
      </c>
      <c r="AS77">
        <f t="shared" si="180"/>
        <v>62</v>
      </c>
      <c r="AT77">
        <f t="shared" si="180"/>
        <v>62</v>
      </c>
      <c r="AU77">
        <f t="shared" si="180"/>
        <v>62</v>
      </c>
      <c r="AV77">
        <f t="shared" si="180"/>
        <v>62</v>
      </c>
      <c r="AW77">
        <f t="shared" si="180"/>
        <v>62</v>
      </c>
      <c r="AX77">
        <f t="shared" si="180"/>
        <v>62</v>
      </c>
      <c r="AY77">
        <f t="shared" si="180"/>
        <v>62</v>
      </c>
      <c r="AZ77">
        <f t="shared" si="180"/>
        <v>62</v>
      </c>
      <c r="BA77">
        <f t="shared" si="180"/>
        <v>62</v>
      </c>
      <c r="BB77">
        <f t="shared" si="180"/>
        <v>62</v>
      </c>
      <c r="BC77">
        <f t="shared" si="180"/>
        <v>62</v>
      </c>
      <c r="BD77">
        <f t="shared" si="180"/>
        <v>62</v>
      </c>
      <c r="BE77">
        <f t="shared" si="180"/>
        <v>62</v>
      </c>
      <c r="BF77">
        <f t="shared" si="180"/>
        <v>62</v>
      </c>
      <c r="BG77">
        <f t="shared" si="180"/>
        <v>77</v>
      </c>
    </row>
    <row r="78" spans="2:59" hidden="1" x14ac:dyDescent="0.25">
      <c r="C78" t="s">
        <v>652</v>
      </c>
      <c r="D78" s="8" t="s">
        <v>655</v>
      </c>
      <c r="E78">
        <f>MOD(E72,400)</f>
        <v>362</v>
      </c>
      <c r="F78">
        <f t="shared" ref="F78:BG78" si="181">MOD(F72,400)</f>
        <v>357</v>
      </c>
      <c r="G78">
        <f t="shared" si="181"/>
        <v>333</v>
      </c>
      <c r="H78">
        <f t="shared" si="181"/>
        <v>0</v>
      </c>
      <c r="I78">
        <f t="shared" si="181"/>
        <v>399</v>
      </c>
      <c r="J78">
        <f t="shared" si="181"/>
        <v>387</v>
      </c>
      <c r="K78">
        <f t="shared" si="181"/>
        <v>387</v>
      </c>
      <c r="L78">
        <f t="shared" si="181"/>
        <v>388</v>
      </c>
      <c r="M78">
        <f t="shared" si="181"/>
        <v>388</v>
      </c>
      <c r="N78">
        <f t="shared" si="181"/>
        <v>300</v>
      </c>
      <c r="O78">
        <f t="shared" si="181"/>
        <v>0</v>
      </c>
      <c r="P78">
        <f t="shared" si="181"/>
        <v>0</v>
      </c>
      <c r="Q78">
        <f t="shared" si="181"/>
        <v>37</v>
      </c>
      <c r="R78">
        <f t="shared" si="181"/>
        <v>277</v>
      </c>
      <c r="S78">
        <f t="shared" si="181"/>
        <v>278</v>
      </c>
      <c r="T78">
        <f t="shared" si="181"/>
        <v>200</v>
      </c>
      <c r="U78">
        <f t="shared" si="181"/>
        <v>200</v>
      </c>
      <c r="V78">
        <f t="shared" si="181"/>
        <v>199</v>
      </c>
      <c r="W78">
        <f t="shared" si="181"/>
        <v>88</v>
      </c>
      <c r="X78">
        <f t="shared" si="181"/>
        <v>387</v>
      </c>
      <c r="Y78">
        <f t="shared" si="181"/>
        <v>392</v>
      </c>
      <c r="Z78">
        <f t="shared" si="181"/>
        <v>377</v>
      </c>
      <c r="AA78">
        <f t="shared" si="181"/>
        <v>44</v>
      </c>
      <c r="AB78">
        <f t="shared" si="181"/>
        <v>0</v>
      </c>
      <c r="AC78">
        <f t="shared" si="181"/>
        <v>354</v>
      </c>
      <c r="AD78">
        <f t="shared" si="181"/>
        <v>378</v>
      </c>
      <c r="AE78">
        <f t="shared" si="181"/>
        <v>388</v>
      </c>
      <c r="AF78">
        <f t="shared" si="181"/>
        <v>377</v>
      </c>
      <c r="AG78">
        <f t="shared" si="181"/>
        <v>392</v>
      </c>
      <c r="AH78">
        <f t="shared" si="181"/>
        <v>392</v>
      </c>
      <c r="AI78">
        <f t="shared" si="181"/>
        <v>391</v>
      </c>
      <c r="AJ78">
        <f t="shared" si="181"/>
        <v>392</v>
      </c>
      <c r="AK78">
        <f t="shared" si="181"/>
        <v>393</v>
      </c>
      <c r="AL78">
        <f t="shared" si="181"/>
        <v>218</v>
      </c>
      <c r="AM78">
        <f t="shared" si="181"/>
        <v>390</v>
      </c>
      <c r="AN78">
        <f t="shared" si="181"/>
        <v>222</v>
      </c>
      <c r="AO78">
        <f t="shared" si="181"/>
        <v>0</v>
      </c>
      <c r="AP78">
        <f t="shared" si="181"/>
        <v>1</v>
      </c>
      <c r="AQ78">
        <f t="shared" si="181"/>
        <v>362</v>
      </c>
      <c r="AR78">
        <f t="shared" si="181"/>
        <v>362</v>
      </c>
      <c r="AS78">
        <f t="shared" si="181"/>
        <v>362</v>
      </c>
      <c r="AT78">
        <f t="shared" si="181"/>
        <v>362</v>
      </c>
      <c r="AU78">
        <f t="shared" si="181"/>
        <v>362</v>
      </c>
      <c r="AV78">
        <f t="shared" si="181"/>
        <v>362</v>
      </c>
      <c r="AW78">
        <f t="shared" si="181"/>
        <v>362</v>
      </c>
      <c r="AX78">
        <f t="shared" si="181"/>
        <v>362</v>
      </c>
      <c r="AY78">
        <f t="shared" si="181"/>
        <v>362</v>
      </c>
      <c r="AZ78">
        <f t="shared" si="181"/>
        <v>362</v>
      </c>
      <c r="BA78">
        <f t="shared" si="181"/>
        <v>362</v>
      </c>
      <c r="BB78">
        <f t="shared" si="181"/>
        <v>362</v>
      </c>
      <c r="BC78">
        <f t="shared" si="181"/>
        <v>362</v>
      </c>
      <c r="BD78">
        <f t="shared" si="181"/>
        <v>362</v>
      </c>
      <c r="BE78">
        <f t="shared" si="181"/>
        <v>362</v>
      </c>
      <c r="BF78">
        <f t="shared" si="181"/>
        <v>362</v>
      </c>
      <c r="BG78">
        <f t="shared" si="181"/>
        <v>377</v>
      </c>
    </row>
    <row r="79" spans="2:59" x14ac:dyDescent="0.25">
      <c r="C79" t="s">
        <v>656</v>
      </c>
      <c r="D79" s="8" t="s">
        <v>660</v>
      </c>
      <c r="E79">
        <f>IF(E76=0,IF(E77,IF(E78=0,1,0),1),0)</f>
        <v>0</v>
      </c>
      <c r="F79">
        <f t="shared" ref="F79:BG79" si="182">IF(F76=0,IF(F77,IF(F78=0,1,0),1),0)</f>
        <v>0</v>
      </c>
      <c r="G79">
        <f t="shared" si="182"/>
        <v>0</v>
      </c>
      <c r="H79">
        <f t="shared" si="182"/>
        <v>1</v>
      </c>
      <c r="I79">
        <f t="shared" si="182"/>
        <v>0</v>
      </c>
      <c r="J79">
        <f t="shared" si="182"/>
        <v>0</v>
      </c>
      <c r="K79">
        <f t="shared" si="182"/>
        <v>0</v>
      </c>
      <c r="L79">
        <f t="shared" si="182"/>
        <v>0</v>
      </c>
      <c r="M79">
        <f t="shared" si="182"/>
        <v>0</v>
      </c>
      <c r="N79">
        <f t="shared" si="182"/>
        <v>1</v>
      </c>
      <c r="O79">
        <f t="shared" si="182"/>
        <v>1</v>
      </c>
      <c r="P79">
        <f t="shared" si="182"/>
        <v>1</v>
      </c>
      <c r="Q79">
        <f t="shared" si="182"/>
        <v>0</v>
      </c>
      <c r="R79">
        <f t="shared" si="182"/>
        <v>0</v>
      </c>
      <c r="S79">
        <f t="shared" si="182"/>
        <v>0</v>
      </c>
      <c r="T79">
        <f t="shared" si="182"/>
        <v>1</v>
      </c>
      <c r="U79">
        <f t="shared" si="182"/>
        <v>1</v>
      </c>
      <c r="V79">
        <f t="shared" si="182"/>
        <v>0</v>
      </c>
      <c r="W79">
        <f t="shared" si="182"/>
        <v>0</v>
      </c>
      <c r="X79">
        <f t="shared" si="182"/>
        <v>0</v>
      </c>
      <c r="Y79">
        <f t="shared" si="182"/>
        <v>0</v>
      </c>
      <c r="Z79">
        <f t="shared" si="182"/>
        <v>0</v>
      </c>
      <c r="AA79">
        <f t="shared" si="182"/>
        <v>0</v>
      </c>
      <c r="AB79">
        <f t="shared" si="182"/>
        <v>1</v>
      </c>
      <c r="AC79">
        <f t="shared" si="182"/>
        <v>0</v>
      </c>
      <c r="AD79">
        <f t="shared" si="182"/>
        <v>0</v>
      </c>
      <c r="AE79">
        <f t="shared" si="182"/>
        <v>0</v>
      </c>
      <c r="AF79">
        <f t="shared" si="182"/>
        <v>0</v>
      </c>
      <c r="AG79">
        <f t="shared" si="182"/>
        <v>0</v>
      </c>
      <c r="AH79">
        <f t="shared" si="182"/>
        <v>0</v>
      </c>
      <c r="AI79">
        <f t="shared" si="182"/>
        <v>0</v>
      </c>
      <c r="AJ79">
        <f t="shared" si="182"/>
        <v>0</v>
      </c>
      <c r="AK79">
        <f t="shared" si="182"/>
        <v>0</v>
      </c>
      <c r="AL79">
        <f t="shared" si="182"/>
        <v>0</v>
      </c>
      <c r="AM79">
        <f t="shared" si="182"/>
        <v>0</v>
      </c>
      <c r="AN79">
        <f t="shared" si="182"/>
        <v>0</v>
      </c>
      <c r="AO79">
        <f t="shared" si="182"/>
        <v>1</v>
      </c>
      <c r="AP79">
        <f t="shared" si="182"/>
        <v>0</v>
      </c>
      <c r="AQ79">
        <f t="shared" si="182"/>
        <v>0</v>
      </c>
      <c r="AR79">
        <f t="shared" si="182"/>
        <v>0</v>
      </c>
      <c r="AS79">
        <f t="shared" si="182"/>
        <v>0</v>
      </c>
      <c r="AT79">
        <f t="shared" si="182"/>
        <v>0</v>
      </c>
      <c r="AU79">
        <f t="shared" si="182"/>
        <v>0</v>
      </c>
      <c r="AV79">
        <f t="shared" si="182"/>
        <v>0</v>
      </c>
      <c r="AW79">
        <f t="shared" si="182"/>
        <v>0</v>
      </c>
      <c r="AX79">
        <f t="shared" si="182"/>
        <v>0</v>
      </c>
      <c r="AY79">
        <f t="shared" si="182"/>
        <v>0</v>
      </c>
      <c r="AZ79">
        <f t="shared" si="182"/>
        <v>0</v>
      </c>
      <c r="BA79">
        <f t="shared" si="182"/>
        <v>0</v>
      </c>
      <c r="BB79">
        <f t="shared" si="182"/>
        <v>0</v>
      </c>
      <c r="BC79">
        <f t="shared" si="182"/>
        <v>0</v>
      </c>
      <c r="BD79">
        <f t="shared" si="182"/>
        <v>0</v>
      </c>
      <c r="BE79">
        <f t="shared" si="182"/>
        <v>0</v>
      </c>
      <c r="BF79">
        <f t="shared" si="182"/>
        <v>0</v>
      </c>
      <c r="BG79">
        <f t="shared" si="182"/>
        <v>0</v>
      </c>
    </row>
    <row r="80" spans="2:59" x14ac:dyDescent="0.25">
      <c r="C80" t="s">
        <v>658</v>
      </c>
    </row>
    <row r="81" spans="3:59" x14ac:dyDescent="0.25">
      <c r="C81" t="s">
        <v>661</v>
      </c>
      <c r="D81" s="8" t="s">
        <v>659</v>
      </c>
      <c r="E81">
        <f>IF(E73&lt;2,0,IF(E79&gt;0,-1,-2))</f>
        <v>0</v>
      </c>
      <c r="F81">
        <f t="shared" ref="F81:BG81" si="183">IF(F73&lt;2,0,IF(F79&gt;0,-1,-2))</f>
        <v>-2</v>
      </c>
      <c r="G81">
        <f t="shared" si="183"/>
        <v>0</v>
      </c>
      <c r="H81">
        <f t="shared" si="183"/>
        <v>0</v>
      </c>
      <c r="I81">
        <f t="shared" si="183"/>
        <v>0</v>
      </c>
      <c r="J81">
        <f t="shared" si="183"/>
        <v>0</v>
      </c>
      <c r="K81">
        <f t="shared" si="183"/>
        <v>-2</v>
      </c>
      <c r="L81">
        <f t="shared" si="183"/>
        <v>0</v>
      </c>
      <c r="M81">
        <f t="shared" si="183"/>
        <v>-2</v>
      </c>
      <c r="N81">
        <f t="shared" si="183"/>
        <v>0</v>
      </c>
      <c r="O81">
        <f t="shared" si="183"/>
        <v>0</v>
      </c>
      <c r="P81">
        <f t="shared" si="183"/>
        <v>-1</v>
      </c>
      <c r="Q81">
        <f t="shared" si="183"/>
        <v>-2</v>
      </c>
      <c r="R81">
        <f t="shared" si="183"/>
        <v>-2</v>
      </c>
      <c r="S81">
        <f t="shared" si="183"/>
        <v>0</v>
      </c>
      <c r="T81">
        <f t="shared" si="183"/>
        <v>-1</v>
      </c>
      <c r="U81">
        <f t="shared" si="183"/>
        <v>-1</v>
      </c>
      <c r="V81">
        <f t="shared" si="183"/>
        <v>-2</v>
      </c>
      <c r="W81">
        <f t="shared" si="183"/>
        <v>0</v>
      </c>
      <c r="X81">
        <f t="shared" si="183"/>
        <v>-2</v>
      </c>
      <c r="Y81">
        <f t="shared" si="183"/>
        <v>-2</v>
      </c>
      <c r="Z81">
        <f t="shared" si="183"/>
        <v>-2</v>
      </c>
      <c r="AA81">
        <f t="shared" si="183"/>
        <v>0</v>
      </c>
      <c r="AB81">
        <f t="shared" si="183"/>
        <v>0</v>
      </c>
      <c r="AC81">
        <f t="shared" si="183"/>
        <v>-2</v>
      </c>
      <c r="AD81">
        <f t="shared" si="183"/>
        <v>-2</v>
      </c>
      <c r="AE81">
        <f t="shared" si="183"/>
        <v>-2</v>
      </c>
      <c r="AF81">
        <f t="shared" si="183"/>
        <v>-2</v>
      </c>
      <c r="AG81">
        <f t="shared" si="183"/>
        <v>-2</v>
      </c>
      <c r="AH81">
        <f t="shared" si="183"/>
        <v>-2</v>
      </c>
      <c r="AI81">
        <f t="shared" si="183"/>
        <v>-2</v>
      </c>
      <c r="AJ81">
        <f t="shared" si="183"/>
        <v>-2</v>
      </c>
      <c r="AK81">
        <f t="shared" si="183"/>
        <v>-2</v>
      </c>
      <c r="AL81">
        <f t="shared" si="183"/>
        <v>0</v>
      </c>
      <c r="AM81">
        <f t="shared" si="183"/>
        <v>-2</v>
      </c>
      <c r="AN81">
        <f t="shared" si="183"/>
        <v>-2</v>
      </c>
      <c r="AO81">
        <f t="shared" si="183"/>
        <v>-1</v>
      </c>
      <c r="AP81">
        <f t="shared" si="183"/>
        <v>0</v>
      </c>
      <c r="AQ81">
        <f t="shared" si="183"/>
        <v>-2</v>
      </c>
      <c r="AR81">
        <f t="shared" si="183"/>
        <v>-2</v>
      </c>
      <c r="AS81">
        <f t="shared" si="183"/>
        <v>-2</v>
      </c>
      <c r="AT81">
        <f t="shared" si="183"/>
        <v>-2</v>
      </c>
      <c r="AU81">
        <f t="shared" si="183"/>
        <v>-2</v>
      </c>
      <c r="AV81">
        <f t="shared" si="183"/>
        <v>-2</v>
      </c>
      <c r="AW81">
        <f t="shared" si="183"/>
        <v>-2</v>
      </c>
      <c r="AX81">
        <f t="shared" si="183"/>
        <v>-2</v>
      </c>
      <c r="AY81">
        <f t="shared" si="183"/>
        <v>-2</v>
      </c>
      <c r="AZ81">
        <f t="shared" si="183"/>
        <v>-2</v>
      </c>
      <c r="BA81">
        <f t="shared" si="183"/>
        <v>-2</v>
      </c>
      <c r="BB81">
        <f t="shared" si="183"/>
        <v>-2</v>
      </c>
      <c r="BC81">
        <f t="shared" si="183"/>
        <v>-2</v>
      </c>
      <c r="BD81">
        <f t="shared" si="183"/>
        <v>-2</v>
      </c>
      <c r="BE81">
        <f t="shared" si="183"/>
        <v>-2</v>
      </c>
      <c r="BF81">
        <f t="shared" si="183"/>
        <v>-2</v>
      </c>
      <c r="BG81">
        <f t="shared" si="183"/>
        <v>-2</v>
      </c>
    </row>
    <row r="83" spans="3:59" x14ac:dyDescent="0.25">
      <c r="C83" t="s">
        <v>664</v>
      </c>
    </row>
    <row r="84" spans="3:59" x14ac:dyDescent="0.25">
      <c r="C84" t="s">
        <v>665</v>
      </c>
      <c r="D84" s="199" t="s">
        <v>91</v>
      </c>
      <c r="E84" s="139">
        <f t="shared" ref="E84:AJ84" si="184">($C$73 - 1)  +  365 * (E72 -1)  +  _xlfn.FLOOR.MATH((E72 - 1) / 4)  -  _xlfn.FLOOR.MATH((E72 - 1) / 100)  +  _xlfn.FLOOR.MATH((E72 - 1) / 400) + _xlfn.FLOOR.MATH( (((367 * E73) - 362) / 12)+E81) + E74+E71</f>
        <v>2437665.5</v>
      </c>
      <c r="F84" s="139">
        <f t="shared" si="184"/>
        <v>2436116.31</v>
      </c>
      <c r="G84" s="139">
        <f t="shared" si="184"/>
        <v>1842712</v>
      </c>
      <c r="H84" s="139">
        <f t="shared" si="184"/>
        <v>2451545</v>
      </c>
      <c r="I84" s="139">
        <f t="shared" si="184"/>
        <v>2451179.5</v>
      </c>
      <c r="J84" s="139">
        <f t="shared" si="184"/>
        <v>2446822.5</v>
      </c>
      <c r="K84" s="139">
        <f t="shared" si="184"/>
        <v>2446966</v>
      </c>
      <c r="L84" s="139">
        <f t="shared" si="184"/>
        <v>2447187.5</v>
      </c>
      <c r="M84" s="139">
        <f t="shared" si="184"/>
        <v>2447331</v>
      </c>
      <c r="N84" s="139">
        <f t="shared" si="184"/>
        <v>2415020.500011574</v>
      </c>
      <c r="O84" s="139">
        <f t="shared" si="184"/>
        <v>2305447.5</v>
      </c>
      <c r="P84" s="139">
        <f t="shared" si="184"/>
        <v>2305812.5</v>
      </c>
      <c r="Q84" s="139">
        <f t="shared" si="184"/>
        <v>2026867.8</v>
      </c>
      <c r="R84" s="139">
        <f t="shared" si="184"/>
        <v>1676499.5</v>
      </c>
      <c r="S84" s="139">
        <f t="shared" si="184"/>
        <v>1676500.5</v>
      </c>
      <c r="T84" s="139">
        <f t="shared" si="184"/>
        <v>1356011</v>
      </c>
      <c r="U84" s="139">
        <f t="shared" si="184"/>
        <v>1355875.5</v>
      </c>
      <c r="V84" s="139">
        <f t="shared" si="184"/>
        <v>1355681.4</v>
      </c>
      <c r="W84" s="139">
        <f t="shared" si="184"/>
        <v>38</v>
      </c>
      <c r="X84" s="139">
        <f t="shared" si="184"/>
        <v>2446895.5</v>
      </c>
      <c r="Y84" s="139">
        <f t="shared" si="184"/>
        <v>2448723.5</v>
      </c>
      <c r="Z84" s="139">
        <f t="shared" si="184"/>
        <v>2443187.5</v>
      </c>
      <c r="AA84" s="139">
        <f t="shared" si="184"/>
        <v>2467615.5</v>
      </c>
      <c r="AB84" s="139">
        <f t="shared" si="184"/>
        <v>2451544.5</v>
      </c>
      <c r="AC84" s="139">
        <f t="shared" si="184"/>
        <v>2434923.5</v>
      </c>
      <c r="AD84" s="139">
        <f t="shared" si="184"/>
        <v>2443826.5</v>
      </c>
      <c r="AE84" s="139">
        <f t="shared" si="184"/>
        <v>2447272.5</v>
      </c>
      <c r="AF84" s="139">
        <f t="shared" si="184"/>
        <v>2443190.6511574076</v>
      </c>
      <c r="AG84" s="139">
        <f t="shared" si="184"/>
        <v>2448975.5</v>
      </c>
      <c r="AH84" s="139">
        <f t="shared" si="184"/>
        <v>2448907.5</v>
      </c>
      <c r="AI84" s="139">
        <f t="shared" si="184"/>
        <v>2448316.5</v>
      </c>
      <c r="AJ84" s="139">
        <f t="shared" si="184"/>
        <v>2448712.5</v>
      </c>
      <c r="AK84" s="139">
        <f t="shared" ref="AK84:BG84" si="185">($C$73 - 1)  +  365 * (AK72 -1)  +  _xlfn.FLOOR.MATH((AK72 - 1) / 4)  -  _xlfn.FLOOR.MATH((AK72 - 1) / 100)  +  _xlfn.FLOOR.MATH((AK72 - 1) / 400) + _xlfn.FLOOR.MATH( (((367 * AK73) - 362) / 12)+AK81) + AK74+AK71</f>
        <v>2449108.5</v>
      </c>
      <c r="AL84" s="139">
        <f t="shared" si="185"/>
        <v>2385070.5</v>
      </c>
      <c r="AM84" s="139">
        <f t="shared" si="185"/>
        <v>2448154.5</v>
      </c>
      <c r="AN84" s="139">
        <f t="shared" si="185"/>
        <v>1948436.5</v>
      </c>
      <c r="AO84" s="139">
        <f t="shared" si="185"/>
        <v>2451640.5</v>
      </c>
      <c r="AP84" s="139">
        <f t="shared" si="185"/>
        <v>1721427.5</v>
      </c>
      <c r="AQ84" s="267">
        <f t="shared" si="185"/>
        <v>2437836.38589</v>
      </c>
      <c r="AR84" s="139">
        <f t="shared" si="185"/>
        <v>2437838.3924482414</v>
      </c>
      <c r="AS84" s="139">
        <f t="shared" si="185"/>
        <v>2437839.3924482414</v>
      </c>
      <c r="AT84" s="139">
        <f t="shared" si="185"/>
        <v>2437840.3924482414</v>
      </c>
      <c r="AU84" s="139">
        <f t="shared" si="185"/>
        <v>2437816.5</v>
      </c>
      <c r="AV84" s="139">
        <f t="shared" si="185"/>
        <v>2437817.5</v>
      </c>
      <c r="AW84" s="139">
        <f t="shared" si="185"/>
        <v>2437818.5</v>
      </c>
      <c r="AX84" s="139">
        <f t="shared" si="185"/>
        <v>2437819.5</v>
      </c>
      <c r="AY84" s="139">
        <f t="shared" si="185"/>
        <v>2437820.5</v>
      </c>
      <c r="AZ84" s="139">
        <f t="shared" si="185"/>
        <v>2437821.5</v>
      </c>
      <c r="BA84" s="139">
        <f t="shared" si="185"/>
        <v>2437822.5</v>
      </c>
      <c r="BB84" s="139">
        <f t="shared" si="185"/>
        <v>2437823.5</v>
      </c>
      <c r="BC84" s="139">
        <f t="shared" si="185"/>
        <v>2437824.5</v>
      </c>
      <c r="BD84" s="139">
        <f t="shared" si="185"/>
        <v>2437825.5</v>
      </c>
      <c r="BE84" s="139">
        <f t="shared" si="185"/>
        <v>2437826.5</v>
      </c>
      <c r="BF84" s="139">
        <f t="shared" si="185"/>
        <v>2437827.5</v>
      </c>
      <c r="BG84" s="139">
        <f t="shared" si="185"/>
        <v>2443190.5</v>
      </c>
    </row>
    <row r="85" spans="3:59" x14ac:dyDescent="0.25">
      <c r="C85" t="s">
        <v>666</v>
      </c>
      <c r="D85" s="17" t="s">
        <v>721</v>
      </c>
      <c r="E85" s="1">
        <f t="shared" ref="E85:AJ85" si="186">ROUND(E84,2)-ROUND(E70,2)</f>
        <v>0</v>
      </c>
      <c r="F85" s="1">
        <f t="shared" si="186"/>
        <v>0</v>
      </c>
      <c r="G85" s="1">
        <f t="shared" si="186"/>
        <v>-1</v>
      </c>
      <c r="H85" s="1">
        <f t="shared" si="186"/>
        <v>0</v>
      </c>
      <c r="I85" s="1">
        <f t="shared" si="186"/>
        <v>0</v>
      </c>
      <c r="J85" s="1">
        <f t="shared" si="186"/>
        <v>0</v>
      </c>
      <c r="K85" s="1">
        <f t="shared" si="186"/>
        <v>0</v>
      </c>
      <c r="L85" s="1">
        <f t="shared" si="186"/>
        <v>0</v>
      </c>
      <c r="M85" s="1">
        <f t="shared" si="186"/>
        <v>-1</v>
      </c>
      <c r="N85" s="1">
        <f t="shared" si="186"/>
        <v>0</v>
      </c>
      <c r="O85" s="1">
        <f t="shared" si="186"/>
        <v>0</v>
      </c>
      <c r="P85" s="1">
        <f t="shared" si="186"/>
        <v>0</v>
      </c>
      <c r="Q85" s="1">
        <f t="shared" si="186"/>
        <v>-4</v>
      </c>
      <c r="R85" s="1">
        <f t="shared" si="186"/>
        <v>3</v>
      </c>
      <c r="S85" s="1">
        <f t="shared" si="186"/>
        <v>3</v>
      </c>
      <c r="T85" s="1">
        <f t="shared" si="186"/>
        <v>10</v>
      </c>
      <c r="U85" s="1">
        <f t="shared" si="186"/>
        <v>9</v>
      </c>
      <c r="V85" s="1">
        <f t="shared" si="186"/>
        <v>10</v>
      </c>
      <c r="W85" s="1">
        <f t="shared" si="186"/>
        <v>38</v>
      </c>
      <c r="X85" s="1">
        <f t="shared" si="186"/>
        <v>0</v>
      </c>
      <c r="Y85" s="1">
        <f t="shared" si="186"/>
        <v>-1</v>
      </c>
      <c r="Z85" s="1">
        <f t="shared" si="186"/>
        <v>-2</v>
      </c>
      <c r="AA85" s="1">
        <f t="shared" si="186"/>
        <v>0</v>
      </c>
      <c r="AB85" s="1">
        <f t="shared" si="186"/>
        <v>0</v>
      </c>
      <c r="AC85" s="1">
        <f t="shared" si="186"/>
        <v>0</v>
      </c>
      <c r="AD85" s="1">
        <f t="shared" si="186"/>
        <v>0</v>
      </c>
      <c r="AE85" s="1">
        <f t="shared" si="186"/>
        <v>-1</v>
      </c>
      <c r="AF85" s="1">
        <f t="shared" si="186"/>
        <v>-2</v>
      </c>
      <c r="AG85" s="1">
        <f t="shared" si="186"/>
        <v>-1</v>
      </c>
      <c r="AH85" s="1">
        <f t="shared" si="186"/>
        <v>-1</v>
      </c>
      <c r="AI85" s="1">
        <f t="shared" si="186"/>
        <v>0</v>
      </c>
      <c r="AJ85" s="1">
        <f t="shared" si="186"/>
        <v>-1</v>
      </c>
      <c r="AK85" s="1">
        <f t="shared" ref="AK85:BP85" si="187">ROUND(AK84,2)-ROUND(AK70,2)</f>
        <v>0</v>
      </c>
      <c r="AL85" s="1">
        <f t="shared" si="187"/>
        <v>0</v>
      </c>
      <c r="AM85" s="1">
        <f t="shared" si="187"/>
        <v>0</v>
      </c>
      <c r="AN85" s="1">
        <f t="shared" si="187"/>
        <v>-3</v>
      </c>
      <c r="AO85" s="1">
        <f t="shared" si="187"/>
        <v>0</v>
      </c>
      <c r="AP85" s="1">
        <f t="shared" si="187"/>
        <v>2</v>
      </c>
      <c r="AQ85" s="1">
        <f t="shared" si="187"/>
        <v>0</v>
      </c>
      <c r="AR85" s="1">
        <f t="shared" si="187"/>
        <v>0</v>
      </c>
      <c r="AS85" s="1">
        <f t="shared" si="187"/>
        <v>0</v>
      </c>
      <c r="AT85" s="1">
        <f t="shared" si="187"/>
        <v>0</v>
      </c>
      <c r="AU85" s="1">
        <f t="shared" si="187"/>
        <v>0</v>
      </c>
      <c r="AV85" s="1">
        <f t="shared" si="187"/>
        <v>0</v>
      </c>
      <c r="AW85" s="1">
        <f t="shared" si="187"/>
        <v>0</v>
      </c>
      <c r="AX85" s="1">
        <f t="shared" si="187"/>
        <v>0</v>
      </c>
      <c r="AY85" s="1">
        <f t="shared" si="187"/>
        <v>0</v>
      </c>
      <c r="AZ85" s="1">
        <f t="shared" si="187"/>
        <v>0</v>
      </c>
      <c r="BA85" s="1">
        <f t="shared" si="187"/>
        <v>0</v>
      </c>
      <c r="BB85" s="1">
        <f t="shared" si="187"/>
        <v>0</v>
      </c>
      <c r="BC85" s="1">
        <f t="shared" si="187"/>
        <v>0</v>
      </c>
      <c r="BD85" s="1">
        <f t="shared" si="187"/>
        <v>0</v>
      </c>
      <c r="BE85" s="1">
        <f t="shared" si="187"/>
        <v>0</v>
      </c>
      <c r="BF85" s="1">
        <f t="shared" si="187"/>
        <v>0</v>
      </c>
      <c r="BG85" s="1">
        <f t="shared" si="187"/>
        <v>-2</v>
      </c>
    </row>
    <row r="87" spans="3:59" x14ac:dyDescent="0.25">
      <c r="C87" t="s">
        <v>668</v>
      </c>
      <c r="D87" s="8" t="s">
        <v>667</v>
      </c>
      <c r="E87" s="1">
        <f>_xlfn.FLOOR.MATH(E84+0.5)-0.5</f>
        <v>2437665.5</v>
      </c>
      <c r="F87" s="1">
        <f t="shared" ref="F87:BG87" si="188">_xlfn.FLOOR.MATH(F84+0.5)-0.5</f>
        <v>2436115.5</v>
      </c>
      <c r="G87" s="1">
        <f t="shared" si="188"/>
        <v>1842711.5</v>
      </c>
      <c r="H87" s="1">
        <f t="shared" si="188"/>
        <v>2451544.5</v>
      </c>
      <c r="I87" s="1">
        <f t="shared" si="188"/>
        <v>2451179.5</v>
      </c>
      <c r="J87" s="1">
        <f t="shared" si="188"/>
        <v>2446822.5</v>
      </c>
      <c r="K87" s="1">
        <f t="shared" si="188"/>
        <v>2446965.5</v>
      </c>
      <c r="L87" s="1">
        <f t="shared" si="188"/>
        <v>2447187.5</v>
      </c>
      <c r="M87" s="1">
        <f t="shared" si="188"/>
        <v>2447330.5</v>
      </c>
      <c r="N87" s="1">
        <f t="shared" si="188"/>
        <v>2415020.5</v>
      </c>
      <c r="O87" s="1">
        <f t="shared" si="188"/>
        <v>2305447.5</v>
      </c>
      <c r="P87" s="1">
        <f t="shared" si="188"/>
        <v>2305812.5</v>
      </c>
      <c r="Q87" s="1">
        <f t="shared" si="188"/>
        <v>2026867.5</v>
      </c>
      <c r="R87" s="1">
        <f t="shared" si="188"/>
        <v>1676499.5</v>
      </c>
      <c r="S87" s="1">
        <f t="shared" si="188"/>
        <v>1676500.5</v>
      </c>
      <c r="T87" s="1">
        <f t="shared" si="188"/>
        <v>1356010.5</v>
      </c>
      <c r="U87" s="1">
        <f t="shared" si="188"/>
        <v>1355875.5</v>
      </c>
      <c r="V87" s="1">
        <f t="shared" si="188"/>
        <v>1355680.5</v>
      </c>
      <c r="W87" s="1">
        <f t="shared" si="188"/>
        <v>37.5</v>
      </c>
      <c r="X87" s="1">
        <f t="shared" si="188"/>
        <v>2446895.5</v>
      </c>
      <c r="Y87" s="1">
        <f t="shared" si="188"/>
        <v>2448723.5</v>
      </c>
      <c r="Z87" s="1">
        <f t="shared" si="188"/>
        <v>2443187.5</v>
      </c>
      <c r="AA87" s="1">
        <f t="shared" si="188"/>
        <v>2467615.5</v>
      </c>
      <c r="AB87" s="1">
        <f t="shared" si="188"/>
        <v>2451544.5</v>
      </c>
      <c r="AC87" s="1">
        <f t="shared" si="188"/>
        <v>2434923.5</v>
      </c>
      <c r="AD87" s="1">
        <f t="shared" si="188"/>
        <v>2443826.5</v>
      </c>
      <c r="AE87" s="1">
        <f t="shared" si="188"/>
        <v>2447272.5</v>
      </c>
      <c r="AF87" s="1">
        <f t="shared" si="188"/>
        <v>2443190.5</v>
      </c>
      <c r="AG87" s="1">
        <f t="shared" si="188"/>
        <v>2448975.5</v>
      </c>
      <c r="AH87" s="1">
        <f t="shared" si="188"/>
        <v>2448907.5</v>
      </c>
      <c r="AI87" s="1">
        <f t="shared" si="188"/>
        <v>2448316.5</v>
      </c>
      <c r="AJ87" s="1">
        <f t="shared" si="188"/>
        <v>2448712.5</v>
      </c>
      <c r="AK87" s="1">
        <f t="shared" si="188"/>
        <v>2449108.5</v>
      </c>
      <c r="AL87" s="1">
        <f t="shared" si="188"/>
        <v>2385070.5</v>
      </c>
      <c r="AM87" s="1">
        <f t="shared" si="188"/>
        <v>2448154.5</v>
      </c>
      <c r="AN87" s="1">
        <f t="shared" si="188"/>
        <v>1948436.5</v>
      </c>
      <c r="AO87" s="1">
        <f t="shared" si="188"/>
        <v>2451640.5</v>
      </c>
      <c r="AP87" s="1">
        <f t="shared" si="188"/>
        <v>1721427.5</v>
      </c>
      <c r="AQ87" s="1">
        <f t="shared" si="188"/>
        <v>2437835.5</v>
      </c>
      <c r="AR87" s="1">
        <f t="shared" si="188"/>
        <v>2437837.5</v>
      </c>
      <c r="AS87" s="1">
        <f t="shared" si="188"/>
        <v>2437838.5</v>
      </c>
      <c r="AT87" s="1">
        <f t="shared" si="188"/>
        <v>2437839.5</v>
      </c>
      <c r="AU87" s="1">
        <f t="shared" si="188"/>
        <v>2437816.5</v>
      </c>
      <c r="AV87" s="1">
        <f t="shared" si="188"/>
        <v>2437817.5</v>
      </c>
      <c r="AW87" s="1">
        <f t="shared" si="188"/>
        <v>2437818.5</v>
      </c>
      <c r="AX87" s="1">
        <f t="shared" si="188"/>
        <v>2437819.5</v>
      </c>
      <c r="AY87" s="1">
        <f t="shared" si="188"/>
        <v>2437820.5</v>
      </c>
      <c r="AZ87" s="1">
        <f t="shared" si="188"/>
        <v>2437821.5</v>
      </c>
      <c r="BA87" s="1">
        <f t="shared" si="188"/>
        <v>2437822.5</v>
      </c>
      <c r="BB87" s="1">
        <f t="shared" si="188"/>
        <v>2437823.5</v>
      </c>
      <c r="BC87" s="1">
        <f t="shared" si="188"/>
        <v>2437824.5</v>
      </c>
      <c r="BD87" s="1">
        <f t="shared" si="188"/>
        <v>2437825.5</v>
      </c>
      <c r="BE87" s="1">
        <f t="shared" si="188"/>
        <v>2437826.5</v>
      </c>
      <c r="BF87" s="1">
        <f t="shared" si="188"/>
        <v>2437827.5</v>
      </c>
      <c r="BG87" s="1">
        <f t="shared" si="188"/>
        <v>2443190.5</v>
      </c>
    </row>
    <row r="88" spans="3:59" x14ac:dyDescent="0.25">
      <c r="C88" t="s">
        <v>669</v>
      </c>
      <c r="D88" s="8" t="s">
        <v>670</v>
      </c>
      <c r="E88" s="1">
        <f>E87-$C$73</f>
        <v>716240</v>
      </c>
      <c r="F88" s="1">
        <f t="shared" ref="F88:BG88" si="189">F87-$C$73</f>
        <v>714690</v>
      </c>
      <c r="G88" s="1">
        <f t="shared" si="189"/>
        <v>121286</v>
      </c>
      <c r="H88" s="1">
        <f t="shared" si="189"/>
        <v>730119</v>
      </c>
      <c r="I88" s="1">
        <f t="shared" si="189"/>
        <v>729754</v>
      </c>
      <c r="J88" s="1">
        <f t="shared" si="189"/>
        <v>725397</v>
      </c>
      <c r="K88" s="1">
        <f t="shared" si="189"/>
        <v>725540</v>
      </c>
      <c r="L88" s="1">
        <f t="shared" si="189"/>
        <v>725762</v>
      </c>
      <c r="M88" s="1">
        <f t="shared" si="189"/>
        <v>725905</v>
      </c>
      <c r="N88" s="1">
        <f t="shared" si="189"/>
        <v>693595</v>
      </c>
      <c r="O88" s="1">
        <f t="shared" si="189"/>
        <v>584022</v>
      </c>
      <c r="P88" s="1">
        <f t="shared" si="189"/>
        <v>584387</v>
      </c>
      <c r="Q88" s="1">
        <f t="shared" si="189"/>
        <v>305442</v>
      </c>
      <c r="R88" s="1">
        <f t="shared" si="189"/>
        <v>-44926</v>
      </c>
      <c r="S88" s="1">
        <f t="shared" si="189"/>
        <v>-44925</v>
      </c>
      <c r="T88" s="1">
        <f t="shared" si="189"/>
        <v>-365415</v>
      </c>
      <c r="U88" s="1">
        <f t="shared" si="189"/>
        <v>-365550</v>
      </c>
      <c r="V88" s="1">
        <f t="shared" si="189"/>
        <v>-365745</v>
      </c>
      <c r="W88" s="1">
        <f t="shared" si="189"/>
        <v>-1721388</v>
      </c>
      <c r="X88" s="1">
        <f t="shared" si="189"/>
        <v>725470</v>
      </c>
      <c r="Y88" s="1">
        <f t="shared" si="189"/>
        <v>727298</v>
      </c>
      <c r="Z88" s="1">
        <f t="shared" si="189"/>
        <v>721762</v>
      </c>
      <c r="AA88" s="1">
        <f t="shared" si="189"/>
        <v>746190</v>
      </c>
      <c r="AB88" s="1">
        <f t="shared" si="189"/>
        <v>730119</v>
      </c>
      <c r="AC88" s="1">
        <f t="shared" si="189"/>
        <v>713498</v>
      </c>
      <c r="AD88" s="1">
        <f t="shared" si="189"/>
        <v>722401</v>
      </c>
      <c r="AE88" s="1">
        <f t="shared" si="189"/>
        <v>725847</v>
      </c>
      <c r="AF88" s="1">
        <f t="shared" si="189"/>
        <v>721765</v>
      </c>
      <c r="AG88" s="1">
        <f t="shared" si="189"/>
        <v>727550</v>
      </c>
      <c r="AH88" s="1">
        <f t="shared" si="189"/>
        <v>727482</v>
      </c>
      <c r="AI88" s="1">
        <f t="shared" si="189"/>
        <v>726891</v>
      </c>
      <c r="AJ88" s="1">
        <f t="shared" si="189"/>
        <v>727287</v>
      </c>
      <c r="AK88" s="1">
        <f t="shared" si="189"/>
        <v>727683</v>
      </c>
      <c r="AL88" s="1">
        <f t="shared" si="189"/>
        <v>663645</v>
      </c>
      <c r="AM88" s="1">
        <f t="shared" si="189"/>
        <v>726729</v>
      </c>
      <c r="AN88" s="1">
        <f t="shared" si="189"/>
        <v>227011</v>
      </c>
      <c r="AO88" s="1">
        <f t="shared" si="189"/>
        <v>730215</v>
      </c>
      <c r="AP88" s="1">
        <f t="shared" si="189"/>
        <v>2</v>
      </c>
      <c r="AQ88" s="1">
        <f t="shared" si="189"/>
        <v>716410</v>
      </c>
      <c r="AR88" s="1">
        <f t="shared" si="189"/>
        <v>716412</v>
      </c>
      <c r="AS88" s="1">
        <f t="shared" si="189"/>
        <v>716413</v>
      </c>
      <c r="AT88" s="1">
        <f t="shared" si="189"/>
        <v>716414</v>
      </c>
      <c r="AU88" s="1">
        <f t="shared" si="189"/>
        <v>716391</v>
      </c>
      <c r="AV88" s="1">
        <f t="shared" si="189"/>
        <v>716392</v>
      </c>
      <c r="AW88" s="1">
        <f t="shared" si="189"/>
        <v>716393</v>
      </c>
      <c r="AX88" s="1">
        <f t="shared" si="189"/>
        <v>716394</v>
      </c>
      <c r="AY88" s="1">
        <f t="shared" si="189"/>
        <v>716395</v>
      </c>
      <c r="AZ88" s="1">
        <f t="shared" si="189"/>
        <v>716396</v>
      </c>
      <c r="BA88" s="1">
        <f t="shared" si="189"/>
        <v>716397</v>
      </c>
      <c r="BB88" s="1">
        <f t="shared" si="189"/>
        <v>716398</v>
      </c>
      <c r="BC88" s="1">
        <f t="shared" si="189"/>
        <v>716399</v>
      </c>
      <c r="BD88" s="1">
        <f t="shared" si="189"/>
        <v>716400</v>
      </c>
      <c r="BE88" s="1">
        <f t="shared" si="189"/>
        <v>716401</v>
      </c>
      <c r="BF88" s="1">
        <f t="shared" si="189"/>
        <v>716402</v>
      </c>
      <c r="BG88" s="1">
        <f t="shared" si="189"/>
        <v>721765</v>
      </c>
    </row>
    <row r="89" spans="3:59" x14ac:dyDescent="0.25">
      <c r="C89" s="6" t="s">
        <v>671</v>
      </c>
      <c r="D89" s="8" t="s">
        <v>672</v>
      </c>
      <c r="E89">
        <f>_xlfn.FLOOR.MATH(E88/146097)</f>
        <v>4</v>
      </c>
      <c r="F89">
        <f t="shared" ref="F89:BG89" si="190">_xlfn.FLOOR.MATH(F88/146097)</f>
        <v>4</v>
      </c>
      <c r="G89">
        <f t="shared" si="190"/>
        <v>0</v>
      </c>
      <c r="H89">
        <f t="shared" si="190"/>
        <v>4</v>
      </c>
      <c r="I89">
        <f t="shared" si="190"/>
        <v>4</v>
      </c>
      <c r="J89">
        <f t="shared" si="190"/>
        <v>4</v>
      </c>
      <c r="K89">
        <f t="shared" si="190"/>
        <v>4</v>
      </c>
      <c r="L89">
        <f t="shared" si="190"/>
        <v>4</v>
      </c>
      <c r="M89">
        <f t="shared" si="190"/>
        <v>4</v>
      </c>
      <c r="N89">
        <f t="shared" si="190"/>
        <v>4</v>
      </c>
      <c r="O89">
        <f t="shared" si="190"/>
        <v>3</v>
      </c>
      <c r="P89">
        <f t="shared" si="190"/>
        <v>3</v>
      </c>
      <c r="Q89">
        <f t="shared" si="190"/>
        <v>2</v>
      </c>
      <c r="R89">
        <f t="shared" si="190"/>
        <v>-1</v>
      </c>
      <c r="S89">
        <f t="shared" si="190"/>
        <v>-1</v>
      </c>
      <c r="T89">
        <f t="shared" si="190"/>
        <v>-3</v>
      </c>
      <c r="U89">
        <f t="shared" si="190"/>
        <v>-3</v>
      </c>
      <c r="V89">
        <f t="shared" si="190"/>
        <v>-3</v>
      </c>
      <c r="W89">
        <f t="shared" si="190"/>
        <v>-12</v>
      </c>
      <c r="X89">
        <f t="shared" si="190"/>
        <v>4</v>
      </c>
      <c r="Y89">
        <f t="shared" si="190"/>
        <v>4</v>
      </c>
      <c r="Z89">
        <f t="shared" si="190"/>
        <v>4</v>
      </c>
      <c r="AA89">
        <f t="shared" si="190"/>
        <v>5</v>
      </c>
      <c r="AB89">
        <f t="shared" si="190"/>
        <v>4</v>
      </c>
      <c r="AC89">
        <f t="shared" si="190"/>
        <v>4</v>
      </c>
      <c r="AD89">
        <f t="shared" si="190"/>
        <v>4</v>
      </c>
      <c r="AE89">
        <f t="shared" si="190"/>
        <v>4</v>
      </c>
      <c r="AF89">
        <f t="shared" si="190"/>
        <v>4</v>
      </c>
      <c r="AG89">
        <f t="shared" si="190"/>
        <v>4</v>
      </c>
      <c r="AH89">
        <f t="shared" si="190"/>
        <v>4</v>
      </c>
      <c r="AI89">
        <f t="shared" si="190"/>
        <v>4</v>
      </c>
      <c r="AJ89">
        <f t="shared" si="190"/>
        <v>4</v>
      </c>
      <c r="AK89">
        <f t="shared" si="190"/>
        <v>4</v>
      </c>
      <c r="AL89">
        <f t="shared" si="190"/>
        <v>4</v>
      </c>
      <c r="AM89">
        <f t="shared" si="190"/>
        <v>4</v>
      </c>
      <c r="AN89">
        <f t="shared" si="190"/>
        <v>1</v>
      </c>
      <c r="AO89">
        <f t="shared" si="190"/>
        <v>4</v>
      </c>
      <c r="AP89">
        <f t="shared" si="190"/>
        <v>0</v>
      </c>
      <c r="AQ89">
        <f t="shared" si="190"/>
        <v>4</v>
      </c>
      <c r="AR89">
        <f t="shared" si="190"/>
        <v>4</v>
      </c>
      <c r="AS89">
        <f t="shared" si="190"/>
        <v>4</v>
      </c>
      <c r="AT89">
        <f t="shared" si="190"/>
        <v>4</v>
      </c>
      <c r="AU89">
        <f t="shared" si="190"/>
        <v>4</v>
      </c>
      <c r="AV89">
        <f t="shared" si="190"/>
        <v>4</v>
      </c>
      <c r="AW89">
        <f t="shared" si="190"/>
        <v>4</v>
      </c>
      <c r="AX89">
        <f t="shared" si="190"/>
        <v>4</v>
      </c>
      <c r="AY89">
        <f t="shared" si="190"/>
        <v>4</v>
      </c>
      <c r="AZ89">
        <f t="shared" si="190"/>
        <v>4</v>
      </c>
      <c r="BA89">
        <f t="shared" si="190"/>
        <v>4</v>
      </c>
      <c r="BB89">
        <f t="shared" si="190"/>
        <v>4</v>
      </c>
      <c r="BC89">
        <f t="shared" si="190"/>
        <v>4</v>
      </c>
      <c r="BD89">
        <f t="shared" si="190"/>
        <v>4</v>
      </c>
      <c r="BE89">
        <f t="shared" si="190"/>
        <v>4</v>
      </c>
      <c r="BF89">
        <f t="shared" si="190"/>
        <v>4</v>
      </c>
      <c r="BG89">
        <f t="shared" si="190"/>
        <v>4</v>
      </c>
    </row>
    <row r="90" spans="3:59" x14ac:dyDescent="0.25">
      <c r="C90" t="s">
        <v>673</v>
      </c>
      <c r="D90" s="8" t="s">
        <v>674</v>
      </c>
      <c r="E90" s="1">
        <f>MOD(E88,146097)</f>
        <v>131852</v>
      </c>
      <c r="F90" s="1">
        <f t="shared" ref="F90:BG90" si="191">MOD(F88,146097)</f>
        <v>130302</v>
      </c>
      <c r="G90" s="1">
        <f t="shared" si="191"/>
        <v>121286</v>
      </c>
      <c r="H90" s="1">
        <f t="shared" si="191"/>
        <v>145731</v>
      </c>
      <c r="I90" s="1">
        <f t="shared" si="191"/>
        <v>145366</v>
      </c>
      <c r="J90" s="1">
        <f t="shared" si="191"/>
        <v>141009</v>
      </c>
      <c r="K90" s="1">
        <f t="shared" si="191"/>
        <v>141152</v>
      </c>
      <c r="L90" s="1">
        <f t="shared" si="191"/>
        <v>141374</v>
      </c>
      <c r="M90" s="1">
        <f t="shared" si="191"/>
        <v>141517</v>
      </c>
      <c r="N90" s="1">
        <f t="shared" si="191"/>
        <v>109207</v>
      </c>
      <c r="O90" s="1">
        <f t="shared" si="191"/>
        <v>145731</v>
      </c>
      <c r="P90" s="1">
        <f t="shared" si="191"/>
        <v>146096</v>
      </c>
      <c r="Q90" s="1">
        <f t="shared" si="191"/>
        <v>13248</v>
      </c>
      <c r="R90" s="1">
        <f t="shared" si="191"/>
        <v>101171</v>
      </c>
      <c r="S90" s="1">
        <f t="shared" si="191"/>
        <v>101172</v>
      </c>
      <c r="T90" s="1">
        <f t="shared" si="191"/>
        <v>72876</v>
      </c>
      <c r="U90" s="1">
        <f t="shared" si="191"/>
        <v>72741</v>
      </c>
      <c r="V90" s="1">
        <f t="shared" si="191"/>
        <v>72546</v>
      </c>
      <c r="W90" s="1">
        <f t="shared" si="191"/>
        <v>31776</v>
      </c>
      <c r="X90" s="1">
        <f t="shared" si="191"/>
        <v>141082</v>
      </c>
      <c r="Y90" s="1">
        <f t="shared" si="191"/>
        <v>142910</v>
      </c>
      <c r="Z90" s="1">
        <f t="shared" si="191"/>
        <v>137374</v>
      </c>
      <c r="AA90" s="1">
        <f t="shared" si="191"/>
        <v>15705</v>
      </c>
      <c r="AB90" s="1">
        <f t="shared" si="191"/>
        <v>145731</v>
      </c>
      <c r="AC90" s="1">
        <f t="shared" si="191"/>
        <v>129110</v>
      </c>
      <c r="AD90" s="1">
        <f t="shared" si="191"/>
        <v>138013</v>
      </c>
      <c r="AE90" s="1">
        <f t="shared" si="191"/>
        <v>141459</v>
      </c>
      <c r="AF90" s="1">
        <f t="shared" si="191"/>
        <v>137377</v>
      </c>
      <c r="AG90" s="1">
        <f t="shared" si="191"/>
        <v>143162</v>
      </c>
      <c r="AH90" s="1">
        <f t="shared" si="191"/>
        <v>143094</v>
      </c>
      <c r="AI90" s="1">
        <f t="shared" si="191"/>
        <v>142503</v>
      </c>
      <c r="AJ90" s="1">
        <f t="shared" si="191"/>
        <v>142899</v>
      </c>
      <c r="AK90" s="1">
        <f t="shared" si="191"/>
        <v>143295</v>
      </c>
      <c r="AL90" s="1">
        <f t="shared" si="191"/>
        <v>79257</v>
      </c>
      <c r="AM90" s="1">
        <f t="shared" si="191"/>
        <v>142341</v>
      </c>
      <c r="AN90" s="1">
        <f t="shared" si="191"/>
        <v>80914</v>
      </c>
      <c r="AO90" s="1">
        <f t="shared" si="191"/>
        <v>145827</v>
      </c>
      <c r="AP90" s="1">
        <f t="shared" si="191"/>
        <v>2</v>
      </c>
      <c r="AQ90" s="1">
        <f t="shared" si="191"/>
        <v>132022</v>
      </c>
      <c r="AR90" s="1">
        <f t="shared" si="191"/>
        <v>132024</v>
      </c>
      <c r="AS90" s="1">
        <f t="shared" si="191"/>
        <v>132025</v>
      </c>
      <c r="AT90" s="1">
        <f t="shared" si="191"/>
        <v>132026</v>
      </c>
      <c r="AU90" s="1">
        <f t="shared" si="191"/>
        <v>132003</v>
      </c>
      <c r="AV90" s="1">
        <f t="shared" si="191"/>
        <v>132004</v>
      </c>
      <c r="AW90" s="1">
        <f t="shared" si="191"/>
        <v>132005</v>
      </c>
      <c r="AX90" s="1">
        <f t="shared" si="191"/>
        <v>132006</v>
      </c>
      <c r="AY90" s="1">
        <f t="shared" si="191"/>
        <v>132007</v>
      </c>
      <c r="AZ90" s="1">
        <f t="shared" si="191"/>
        <v>132008</v>
      </c>
      <c r="BA90" s="1">
        <f t="shared" si="191"/>
        <v>132009</v>
      </c>
      <c r="BB90" s="1">
        <f t="shared" si="191"/>
        <v>132010</v>
      </c>
      <c r="BC90" s="1">
        <f t="shared" si="191"/>
        <v>132011</v>
      </c>
      <c r="BD90" s="1">
        <f t="shared" si="191"/>
        <v>132012</v>
      </c>
      <c r="BE90" s="1">
        <f t="shared" si="191"/>
        <v>132013</v>
      </c>
      <c r="BF90" s="1">
        <f t="shared" si="191"/>
        <v>132014</v>
      </c>
      <c r="BG90" s="1">
        <f t="shared" si="191"/>
        <v>137377</v>
      </c>
    </row>
    <row r="91" spans="3:59" x14ac:dyDescent="0.25">
      <c r="C91" t="s">
        <v>675</v>
      </c>
      <c r="D91" s="8" t="s">
        <v>676</v>
      </c>
      <c r="E91">
        <f>_xlfn.FLOOR.MATH(E90/36524)</f>
        <v>3</v>
      </c>
      <c r="F91">
        <f t="shared" ref="F91:BG91" si="192">_xlfn.FLOOR.MATH(F90/36524)</f>
        <v>3</v>
      </c>
      <c r="G91">
        <f t="shared" si="192"/>
        <v>3</v>
      </c>
      <c r="H91">
        <f t="shared" si="192"/>
        <v>3</v>
      </c>
      <c r="I91">
        <f t="shared" si="192"/>
        <v>3</v>
      </c>
      <c r="J91">
        <f t="shared" si="192"/>
        <v>3</v>
      </c>
      <c r="K91">
        <f t="shared" si="192"/>
        <v>3</v>
      </c>
      <c r="L91">
        <f t="shared" si="192"/>
        <v>3</v>
      </c>
      <c r="M91">
        <f t="shared" si="192"/>
        <v>3</v>
      </c>
      <c r="N91">
        <f t="shared" si="192"/>
        <v>2</v>
      </c>
      <c r="O91">
        <f t="shared" si="192"/>
        <v>3</v>
      </c>
      <c r="P91">
        <f t="shared" si="192"/>
        <v>4</v>
      </c>
      <c r="Q91">
        <f t="shared" si="192"/>
        <v>0</v>
      </c>
      <c r="R91">
        <f t="shared" si="192"/>
        <v>2</v>
      </c>
      <c r="S91">
        <f t="shared" si="192"/>
        <v>2</v>
      </c>
      <c r="T91">
        <f t="shared" si="192"/>
        <v>1</v>
      </c>
      <c r="U91">
        <f t="shared" si="192"/>
        <v>1</v>
      </c>
      <c r="V91">
        <f t="shared" si="192"/>
        <v>1</v>
      </c>
      <c r="W91">
        <f t="shared" si="192"/>
        <v>0</v>
      </c>
      <c r="X91">
        <f t="shared" si="192"/>
        <v>3</v>
      </c>
      <c r="Y91">
        <f t="shared" si="192"/>
        <v>3</v>
      </c>
      <c r="Z91">
        <f t="shared" si="192"/>
        <v>3</v>
      </c>
      <c r="AA91">
        <f t="shared" si="192"/>
        <v>0</v>
      </c>
      <c r="AB91">
        <f t="shared" si="192"/>
        <v>3</v>
      </c>
      <c r="AC91">
        <f t="shared" si="192"/>
        <v>3</v>
      </c>
      <c r="AD91">
        <f t="shared" si="192"/>
        <v>3</v>
      </c>
      <c r="AE91">
        <f t="shared" si="192"/>
        <v>3</v>
      </c>
      <c r="AF91">
        <f t="shared" si="192"/>
        <v>3</v>
      </c>
      <c r="AG91">
        <f t="shared" si="192"/>
        <v>3</v>
      </c>
      <c r="AH91">
        <f t="shared" si="192"/>
        <v>3</v>
      </c>
      <c r="AI91">
        <f t="shared" si="192"/>
        <v>3</v>
      </c>
      <c r="AJ91">
        <f t="shared" si="192"/>
        <v>3</v>
      </c>
      <c r="AK91">
        <f t="shared" si="192"/>
        <v>3</v>
      </c>
      <c r="AL91">
        <f t="shared" si="192"/>
        <v>2</v>
      </c>
      <c r="AM91">
        <f t="shared" si="192"/>
        <v>3</v>
      </c>
      <c r="AN91">
        <f t="shared" si="192"/>
        <v>2</v>
      </c>
      <c r="AO91">
        <f t="shared" si="192"/>
        <v>3</v>
      </c>
      <c r="AP91">
        <f t="shared" si="192"/>
        <v>0</v>
      </c>
      <c r="AQ91">
        <f t="shared" si="192"/>
        <v>3</v>
      </c>
      <c r="AR91">
        <f t="shared" si="192"/>
        <v>3</v>
      </c>
      <c r="AS91">
        <f t="shared" si="192"/>
        <v>3</v>
      </c>
      <c r="AT91">
        <f t="shared" si="192"/>
        <v>3</v>
      </c>
      <c r="AU91">
        <f t="shared" si="192"/>
        <v>3</v>
      </c>
      <c r="AV91">
        <f t="shared" si="192"/>
        <v>3</v>
      </c>
      <c r="AW91">
        <f t="shared" si="192"/>
        <v>3</v>
      </c>
      <c r="AX91">
        <f t="shared" si="192"/>
        <v>3</v>
      </c>
      <c r="AY91">
        <f t="shared" si="192"/>
        <v>3</v>
      </c>
      <c r="AZ91">
        <f t="shared" si="192"/>
        <v>3</v>
      </c>
      <c r="BA91">
        <f t="shared" si="192"/>
        <v>3</v>
      </c>
      <c r="BB91">
        <f t="shared" si="192"/>
        <v>3</v>
      </c>
      <c r="BC91">
        <f t="shared" si="192"/>
        <v>3</v>
      </c>
      <c r="BD91">
        <f t="shared" si="192"/>
        <v>3</v>
      </c>
      <c r="BE91">
        <f t="shared" si="192"/>
        <v>3</v>
      </c>
      <c r="BF91">
        <f t="shared" si="192"/>
        <v>3</v>
      </c>
      <c r="BG91">
        <f t="shared" si="192"/>
        <v>3</v>
      </c>
    </row>
    <row r="92" spans="3:59" x14ac:dyDescent="0.25">
      <c r="C92" t="s">
        <v>677</v>
      </c>
      <c r="D92" s="8" t="s">
        <v>678</v>
      </c>
      <c r="E92" s="1">
        <f>MOD(E90,36524)</f>
        <v>22280</v>
      </c>
      <c r="F92" s="1">
        <f t="shared" ref="F92:BG92" si="193">MOD(F90,36524)</f>
        <v>20730</v>
      </c>
      <c r="G92" s="1">
        <f t="shared" si="193"/>
        <v>11714</v>
      </c>
      <c r="H92" s="1">
        <f t="shared" si="193"/>
        <v>36159</v>
      </c>
      <c r="I92" s="1">
        <f t="shared" si="193"/>
        <v>35794</v>
      </c>
      <c r="J92" s="1">
        <f t="shared" si="193"/>
        <v>31437</v>
      </c>
      <c r="K92" s="1">
        <f t="shared" si="193"/>
        <v>31580</v>
      </c>
      <c r="L92" s="1">
        <f t="shared" si="193"/>
        <v>31802</v>
      </c>
      <c r="M92" s="1">
        <f t="shared" si="193"/>
        <v>31945</v>
      </c>
      <c r="N92" s="1">
        <f t="shared" si="193"/>
        <v>36159</v>
      </c>
      <c r="O92" s="1">
        <f t="shared" si="193"/>
        <v>36159</v>
      </c>
      <c r="P92" s="1">
        <f t="shared" si="193"/>
        <v>0</v>
      </c>
      <c r="Q92" s="1">
        <f t="shared" si="193"/>
        <v>13248</v>
      </c>
      <c r="R92" s="1">
        <f t="shared" si="193"/>
        <v>28123</v>
      </c>
      <c r="S92" s="1">
        <f t="shared" si="193"/>
        <v>28124</v>
      </c>
      <c r="T92" s="1">
        <f t="shared" si="193"/>
        <v>36352</v>
      </c>
      <c r="U92" s="1">
        <f t="shared" si="193"/>
        <v>36217</v>
      </c>
      <c r="V92" s="1">
        <f t="shared" si="193"/>
        <v>36022</v>
      </c>
      <c r="W92" s="1">
        <f t="shared" si="193"/>
        <v>31776</v>
      </c>
      <c r="X92" s="1">
        <f t="shared" si="193"/>
        <v>31510</v>
      </c>
      <c r="Y92" s="1">
        <f t="shared" si="193"/>
        <v>33338</v>
      </c>
      <c r="Z92" s="1">
        <f t="shared" si="193"/>
        <v>27802</v>
      </c>
      <c r="AA92" s="1">
        <f t="shared" si="193"/>
        <v>15705</v>
      </c>
      <c r="AB92" s="1">
        <f t="shared" si="193"/>
        <v>36159</v>
      </c>
      <c r="AC92" s="1">
        <f t="shared" si="193"/>
        <v>19538</v>
      </c>
      <c r="AD92" s="1">
        <f t="shared" si="193"/>
        <v>28441</v>
      </c>
      <c r="AE92" s="1">
        <f t="shared" si="193"/>
        <v>31887</v>
      </c>
      <c r="AF92" s="1">
        <f t="shared" si="193"/>
        <v>27805</v>
      </c>
      <c r="AG92" s="1">
        <f t="shared" si="193"/>
        <v>33590</v>
      </c>
      <c r="AH92" s="1">
        <f t="shared" si="193"/>
        <v>33522</v>
      </c>
      <c r="AI92" s="1">
        <f t="shared" si="193"/>
        <v>32931</v>
      </c>
      <c r="AJ92" s="1">
        <f t="shared" si="193"/>
        <v>33327</v>
      </c>
      <c r="AK92" s="1">
        <f t="shared" si="193"/>
        <v>33723</v>
      </c>
      <c r="AL92" s="1">
        <f t="shared" si="193"/>
        <v>6209</v>
      </c>
      <c r="AM92" s="1">
        <f t="shared" si="193"/>
        <v>32769</v>
      </c>
      <c r="AN92" s="1">
        <f t="shared" si="193"/>
        <v>7866</v>
      </c>
      <c r="AO92" s="1">
        <f t="shared" si="193"/>
        <v>36255</v>
      </c>
      <c r="AP92" s="1">
        <f t="shared" si="193"/>
        <v>2</v>
      </c>
      <c r="AQ92" s="1">
        <f t="shared" si="193"/>
        <v>22450</v>
      </c>
      <c r="AR92" s="1">
        <f t="shared" si="193"/>
        <v>22452</v>
      </c>
      <c r="AS92" s="1">
        <f t="shared" si="193"/>
        <v>22453</v>
      </c>
      <c r="AT92" s="1">
        <f t="shared" si="193"/>
        <v>22454</v>
      </c>
      <c r="AU92" s="1">
        <f t="shared" si="193"/>
        <v>22431</v>
      </c>
      <c r="AV92" s="1">
        <f t="shared" si="193"/>
        <v>22432</v>
      </c>
      <c r="AW92" s="1">
        <f t="shared" si="193"/>
        <v>22433</v>
      </c>
      <c r="AX92" s="1">
        <f t="shared" si="193"/>
        <v>22434</v>
      </c>
      <c r="AY92" s="1">
        <f t="shared" si="193"/>
        <v>22435</v>
      </c>
      <c r="AZ92" s="1">
        <f t="shared" si="193"/>
        <v>22436</v>
      </c>
      <c r="BA92" s="1">
        <f t="shared" si="193"/>
        <v>22437</v>
      </c>
      <c r="BB92" s="1">
        <f t="shared" si="193"/>
        <v>22438</v>
      </c>
      <c r="BC92" s="1">
        <f t="shared" si="193"/>
        <v>22439</v>
      </c>
      <c r="BD92" s="1">
        <f t="shared" si="193"/>
        <v>22440</v>
      </c>
      <c r="BE92" s="1">
        <f t="shared" si="193"/>
        <v>22441</v>
      </c>
      <c r="BF92" s="1">
        <f t="shared" si="193"/>
        <v>22442</v>
      </c>
      <c r="BG92" s="1">
        <f t="shared" si="193"/>
        <v>27805</v>
      </c>
    </row>
    <row r="93" spans="3:59" x14ac:dyDescent="0.25">
      <c r="C93" t="s">
        <v>679</v>
      </c>
      <c r="D93" s="8" t="s">
        <v>680</v>
      </c>
      <c r="E93">
        <f>_xlfn.FLOOR.MATH(E92/1461)</f>
        <v>15</v>
      </c>
      <c r="F93">
        <f t="shared" ref="F93:BG93" si="194">_xlfn.FLOOR.MATH(F92/1461)</f>
        <v>14</v>
      </c>
      <c r="G93">
        <f t="shared" si="194"/>
        <v>8</v>
      </c>
      <c r="H93">
        <f t="shared" si="194"/>
        <v>24</v>
      </c>
      <c r="I93">
        <f t="shared" si="194"/>
        <v>24</v>
      </c>
      <c r="J93">
        <f t="shared" si="194"/>
        <v>21</v>
      </c>
      <c r="K93">
        <f t="shared" si="194"/>
        <v>21</v>
      </c>
      <c r="L93">
        <f t="shared" si="194"/>
        <v>21</v>
      </c>
      <c r="M93">
        <f t="shared" si="194"/>
        <v>21</v>
      </c>
      <c r="N93">
        <f t="shared" si="194"/>
        <v>24</v>
      </c>
      <c r="O93">
        <f t="shared" si="194"/>
        <v>24</v>
      </c>
      <c r="P93">
        <f t="shared" si="194"/>
        <v>0</v>
      </c>
      <c r="Q93">
        <f t="shared" si="194"/>
        <v>9</v>
      </c>
      <c r="R93">
        <f t="shared" si="194"/>
        <v>19</v>
      </c>
      <c r="S93">
        <f t="shared" si="194"/>
        <v>19</v>
      </c>
      <c r="T93">
        <f t="shared" si="194"/>
        <v>24</v>
      </c>
      <c r="U93">
        <f t="shared" si="194"/>
        <v>24</v>
      </c>
      <c r="V93">
        <f t="shared" si="194"/>
        <v>24</v>
      </c>
      <c r="W93">
        <f t="shared" si="194"/>
        <v>21</v>
      </c>
      <c r="X93">
        <f t="shared" si="194"/>
        <v>21</v>
      </c>
      <c r="Y93">
        <f t="shared" si="194"/>
        <v>22</v>
      </c>
      <c r="Z93">
        <f t="shared" si="194"/>
        <v>19</v>
      </c>
      <c r="AA93">
        <f t="shared" si="194"/>
        <v>10</v>
      </c>
      <c r="AB93">
        <f t="shared" si="194"/>
        <v>24</v>
      </c>
      <c r="AC93">
        <f t="shared" si="194"/>
        <v>13</v>
      </c>
      <c r="AD93">
        <f t="shared" si="194"/>
        <v>19</v>
      </c>
      <c r="AE93">
        <f t="shared" si="194"/>
        <v>21</v>
      </c>
      <c r="AF93">
        <f t="shared" si="194"/>
        <v>19</v>
      </c>
      <c r="AG93">
        <f t="shared" si="194"/>
        <v>22</v>
      </c>
      <c r="AH93">
        <f t="shared" si="194"/>
        <v>22</v>
      </c>
      <c r="AI93">
        <f t="shared" si="194"/>
        <v>22</v>
      </c>
      <c r="AJ93">
        <f t="shared" si="194"/>
        <v>22</v>
      </c>
      <c r="AK93">
        <f t="shared" si="194"/>
        <v>23</v>
      </c>
      <c r="AL93">
        <f t="shared" si="194"/>
        <v>4</v>
      </c>
      <c r="AM93">
        <f t="shared" si="194"/>
        <v>22</v>
      </c>
      <c r="AN93">
        <f t="shared" si="194"/>
        <v>5</v>
      </c>
      <c r="AO93">
        <f t="shared" si="194"/>
        <v>24</v>
      </c>
      <c r="AP93">
        <f t="shared" si="194"/>
        <v>0</v>
      </c>
      <c r="AQ93">
        <f t="shared" si="194"/>
        <v>15</v>
      </c>
      <c r="AR93">
        <f t="shared" si="194"/>
        <v>15</v>
      </c>
      <c r="AS93">
        <f t="shared" si="194"/>
        <v>15</v>
      </c>
      <c r="AT93">
        <f t="shared" si="194"/>
        <v>15</v>
      </c>
      <c r="AU93">
        <f t="shared" si="194"/>
        <v>15</v>
      </c>
      <c r="AV93">
        <f t="shared" si="194"/>
        <v>15</v>
      </c>
      <c r="AW93">
        <f t="shared" si="194"/>
        <v>15</v>
      </c>
      <c r="AX93">
        <f t="shared" si="194"/>
        <v>15</v>
      </c>
      <c r="AY93">
        <f t="shared" si="194"/>
        <v>15</v>
      </c>
      <c r="AZ93">
        <f t="shared" si="194"/>
        <v>15</v>
      </c>
      <c r="BA93">
        <f t="shared" si="194"/>
        <v>15</v>
      </c>
      <c r="BB93">
        <f t="shared" si="194"/>
        <v>15</v>
      </c>
      <c r="BC93">
        <f t="shared" si="194"/>
        <v>15</v>
      </c>
      <c r="BD93">
        <f t="shared" si="194"/>
        <v>15</v>
      </c>
      <c r="BE93">
        <f t="shared" si="194"/>
        <v>15</v>
      </c>
      <c r="BF93">
        <f t="shared" si="194"/>
        <v>15</v>
      </c>
      <c r="BG93">
        <f t="shared" si="194"/>
        <v>19</v>
      </c>
    </row>
    <row r="94" spans="3:59" x14ac:dyDescent="0.25">
      <c r="C94" t="s">
        <v>681</v>
      </c>
      <c r="D94" s="8" t="s">
        <v>682</v>
      </c>
      <c r="E94" s="1">
        <f>MOD(E92,1461)</f>
        <v>365</v>
      </c>
      <c r="F94" s="1">
        <f t="shared" ref="F94:BG94" si="195">MOD(F92,1461)</f>
        <v>276</v>
      </c>
      <c r="G94" s="1">
        <f t="shared" si="195"/>
        <v>26</v>
      </c>
      <c r="H94" s="1">
        <f t="shared" si="195"/>
        <v>1095</v>
      </c>
      <c r="I94" s="1">
        <f t="shared" si="195"/>
        <v>730</v>
      </c>
      <c r="J94" s="1">
        <f t="shared" si="195"/>
        <v>756</v>
      </c>
      <c r="K94" s="1">
        <f t="shared" si="195"/>
        <v>899</v>
      </c>
      <c r="L94" s="1">
        <f t="shared" si="195"/>
        <v>1121</v>
      </c>
      <c r="M94" s="1">
        <f t="shared" si="195"/>
        <v>1264</v>
      </c>
      <c r="N94" s="1">
        <f t="shared" si="195"/>
        <v>1095</v>
      </c>
      <c r="O94" s="1">
        <f t="shared" si="195"/>
        <v>1095</v>
      </c>
      <c r="P94" s="1">
        <f t="shared" si="195"/>
        <v>0</v>
      </c>
      <c r="Q94" s="1">
        <f t="shared" si="195"/>
        <v>99</v>
      </c>
      <c r="R94" s="1">
        <f t="shared" si="195"/>
        <v>364</v>
      </c>
      <c r="S94" s="1">
        <f t="shared" si="195"/>
        <v>365</v>
      </c>
      <c r="T94" s="1">
        <f t="shared" si="195"/>
        <v>1288</v>
      </c>
      <c r="U94" s="1">
        <f t="shared" si="195"/>
        <v>1153</v>
      </c>
      <c r="V94" s="1">
        <f t="shared" si="195"/>
        <v>958</v>
      </c>
      <c r="W94" s="1">
        <f t="shared" si="195"/>
        <v>1095</v>
      </c>
      <c r="X94" s="1">
        <f t="shared" si="195"/>
        <v>829</v>
      </c>
      <c r="Y94" s="1">
        <f t="shared" si="195"/>
        <v>1196</v>
      </c>
      <c r="Z94" s="1">
        <f t="shared" si="195"/>
        <v>43</v>
      </c>
      <c r="AA94" s="1">
        <f t="shared" si="195"/>
        <v>1095</v>
      </c>
      <c r="AB94" s="1">
        <f t="shared" si="195"/>
        <v>1095</v>
      </c>
      <c r="AC94" s="1">
        <f t="shared" si="195"/>
        <v>545</v>
      </c>
      <c r="AD94" s="1">
        <f t="shared" si="195"/>
        <v>682</v>
      </c>
      <c r="AE94" s="1">
        <f t="shared" si="195"/>
        <v>1206</v>
      </c>
      <c r="AF94" s="1">
        <f t="shared" si="195"/>
        <v>46</v>
      </c>
      <c r="AG94" s="1">
        <f t="shared" si="195"/>
        <v>1448</v>
      </c>
      <c r="AH94" s="1">
        <f t="shared" si="195"/>
        <v>1380</v>
      </c>
      <c r="AI94" s="1">
        <f t="shared" si="195"/>
        <v>789</v>
      </c>
      <c r="AJ94" s="1">
        <f t="shared" si="195"/>
        <v>1185</v>
      </c>
      <c r="AK94" s="1">
        <f t="shared" si="195"/>
        <v>120</v>
      </c>
      <c r="AL94" s="1">
        <f t="shared" si="195"/>
        <v>365</v>
      </c>
      <c r="AM94" s="1">
        <f t="shared" si="195"/>
        <v>627</v>
      </c>
      <c r="AN94" s="1">
        <f t="shared" si="195"/>
        <v>561</v>
      </c>
      <c r="AO94" s="1">
        <f t="shared" si="195"/>
        <v>1191</v>
      </c>
      <c r="AP94" s="1">
        <f t="shared" si="195"/>
        <v>2</v>
      </c>
      <c r="AQ94" s="1">
        <f t="shared" si="195"/>
        <v>535</v>
      </c>
      <c r="AR94" s="1">
        <f t="shared" si="195"/>
        <v>537</v>
      </c>
      <c r="AS94" s="1">
        <f t="shared" si="195"/>
        <v>538</v>
      </c>
      <c r="AT94" s="1">
        <f t="shared" si="195"/>
        <v>539</v>
      </c>
      <c r="AU94" s="1">
        <f t="shared" si="195"/>
        <v>516</v>
      </c>
      <c r="AV94" s="1">
        <f t="shared" si="195"/>
        <v>517</v>
      </c>
      <c r="AW94" s="1">
        <f t="shared" si="195"/>
        <v>518</v>
      </c>
      <c r="AX94" s="1">
        <f t="shared" si="195"/>
        <v>519</v>
      </c>
      <c r="AY94" s="1">
        <f t="shared" si="195"/>
        <v>520</v>
      </c>
      <c r="AZ94" s="1">
        <f t="shared" si="195"/>
        <v>521</v>
      </c>
      <c r="BA94" s="1">
        <f t="shared" si="195"/>
        <v>522</v>
      </c>
      <c r="BB94" s="1">
        <f t="shared" si="195"/>
        <v>523</v>
      </c>
      <c r="BC94" s="1">
        <f t="shared" si="195"/>
        <v>524</v>
      </c>
      <c r="BD94" s="1">
        <f t="shared" si="195"/>
        <v>525</v>
      </c>
      <c r="BE94" s="1">
        <f t="shared" si="195"/>
        <v>526</v>
      </c>
      <c r="BF94" s="1">
        <f t="shared" si="195"/>
        <v>527</v>
      </c>
      <c r="BG94" s="1">
        <f t="shared" si="195"/>
        <v>46</v>
      </c>
    </row>
    <row r="95" spans="3:59" x14ac:dyDescent="0.25">
      <c r="C95" t="s">
        <v>684</v>
      </c>
      <c r="D95" s="8" t="s">
        <v>683</v>
      </c>
      <c r="E95">
        <f>_xlfn.FLOOR.MATH(E94/365)</f>
        <v>1</v>
      </c>
      <c r="F95">
        <f t="shared" ref="F95:BG95" si="196">_xlfn.FLOOR.MATH(F94/365)</f>
        <v>0</v>
      </c>
      <c r="G95">
        <f t="shared" si="196"/>
        <v>0</v>
      </c>
      <c r="H95">
        <f t="shared" si="196"/>
        <v>3</v>
      </c>
      <c r="I95">
        <f t="shared" si="196"/>
        <v>2</v>
      </c>
      <c r="J95">
        <f t="shared" si="196"/>
        <v>2</v>
      </c>
      <c r="K95">
        <f t="shared" si="196"/>
        <v>2</v>
      </c>
      <c r="L95">
        <f t="shared" si="196"/>
        <v>3</v>
      </c>
      <c r="M95">
        <f t="shared" si="196"/>
        <v>3</v>
      </c>
      <c r="N95">
        <f t="shared" si="196"/>
        <v>3</v>
      </c>
      <c r="O95">
        <f t="shared" si="196"/>
        <v>3</v>
      </c>
      <c r="P95">
        <f t="shared" si="196"/>
        <v>0</v>
      </c>
      <c r="Q95">
        <f t="shared" si="196"/>
        <v>0</v>
      </c>
      <c r="R95">
        <f t="shared" si="196"/>
        <v>0</v>
      </c>
      <c r="S95">
        <f t="shared" si="196"/>
        <v>1</v>
      </c>
      <c r="T95">
        <f t="shared" si="196"/>
        <v>3</v>
      </c>
      <c r="U95">
        <f t="shared" si="196"/>
        <v>3</v>
      </c>
      <c r="V95">
        <f t="shared" si="196"/>
        <v>2</v>
      </c>
      <c r="W95">
        <f t="shared" si="196"/>
        <v>3</v>
      </c>
      <c r="X95">
        <f t="shared" si="196"/>
        <v>2</v>
      </c>
      <c r="Y95">
        <f t="shared" si="196"/>
        <v>3</v>
      </c>
      <c r="Z95">
        <f t="shared" si="196"/>
        <v>0</v>
      </c>
      <c r="AA95">
        <f t="shared" si="196"/>
        <v>3</v>
      </c>
      <c r="AB95">
        <f t="shared" si="196"/>
        <v>3</v>
      </c>
      <c r="AC95">
        <f t="shared" si="196"/>
        <v>1</v>
      </c>
      <c r="AD95">
        <f t="shared" si="196"/>
        <v>1</v>
      </c>
      <c r="AE95">
        <f t="shared" si="196"/>
        <v>3</v>
      </c>
      <c r="AF95">
        <f t="shared" si="196"/>
        <v>0</v>
      </c>
      <c r="AG95">
        <f t="shared" si="196"/>
        <v>3</v>
      </c>
      <c r="AH95">
        <f t="shared" si="196"/>
        <v>3</v>
      </c>
      <c r="AI95">
        <f t="shared" si="196"/>
        <v>2</v>
      </c>
      <c r="AJ95">
        <f t="shared" si="196"/>
        <v>3</v>
      </c>
      <c r="AK95">
        <f t="shared" si="196"/>
        <v>0</v>
      </c>
      <c r="AL95">
        <f t="shared" si="196"/>
        <v>1</v>
      </c>
      <c r="AM95">
        <f t="shared" si="196"/>
        <v>1</v>
      </c>
      <c r="AN95">
        <f t="shared" si="196"/>
        <v>1</v>
      </c>
      <c r="AO95">
        <f t="shared" si="196"/>
        <v>3</v>
      </c>
      <c r="AP95">
        <f t="shared" si="196"/>
        <v>0</v>
      </c>
      <c r="AQ95">
        <f t="shared" si="196"/>
        <v>1</v>
      </c>
      <c r="AR95">
        <f t="shared" si="196"/>
        <v>1</v>
      </c>
      <c r="AS95">
        <f t="shared" si="196"/>
        <v>1</v>
      </c>
      <c r="AT95">
        <f t="shared" si="196"/>
        <v>1</v>
      </c>
      <c r="AU95">
        <f t="shared" si="196"/>
        <v>1</v>
      </c>
      <c r="AV95">
        <f t="shared" si="196"/>
        <v>1</v>
      </c>
      <c r="AW95">
        <f t="shared" si="196"/>
        <v>1</v>
      </c>
      <c r="AX95">
        <f t="shared" si="196"/>
        <v>1</v>
      </c>
      <c r="AY95">
        <f t="shared" si="196"/>
        <v>1</v>
      </c>
      <c r="AZ95">
        <f t="shared" si="196"/>
        <v>1</v>
      </c>
      <c r="BA95">
        <f t="shared" si="196"/>
        <v>1</v>
      </c>
      <c r="BB95">
        <f t="shared" si="196"/>
        <v>1</v>
      </c>
      <c r="BC95">
        <f t="shared" si="196"/>
        <v>1</v>
      </c>
      <c r="BD95">
        <f t="shared" si="196"/>
        <v>1</v>
      </c>
      <c r="BE95">
        <f t="shared" si="196"/>
        <v>1</v>
      </c>
      <c r="BF95">
        <f t="shared" si="196"/>
        <v>1</v>
      </c>
      <c r="BG95">
        <f t="shared" si="196"/>
        <v>0</v>
      </c>
    </row>
    <row r="96" spans="3:59" x14ac:dyDescent="0.25">
      <c r="C96" t="s">
        <v>685</v>
      </c>
      <c r="D96" s="8" t="s">
        <v>686</v>
      </c>
      <c r="E96">
        <f>E89*400+E91*100+E93*4+E95</f>
        <v>1961</v>
      </c>
      <c r="F96">
        <f t="shared" ref="F96:BG96" si="197">F89*400+F91*100+F93*4+F95</f>
        <v>1956</v>
      </c>
      <c r="G96">
        <f t="shared" si="197"/>
        <v>332</v>
      </c>
      <c r="H96">
        <f t="shared" si="197"/>
        <v>1999</v>
      </c>
      <c r="I96">
        <f t="shared" si="197"/>
        <v>1998</v>
      </c>
      <c r="J96">
        <f t="shared" si="197"/>
        <v>1986</v>
      </c>
      <c r="K96">
        <f t="shared" si="197"/>
        <v>1986</v>
      </c>
      <c r="L96">
        <f t="shared" si="197"/>
        <v>1987</v>
      </c>
      <c r="M96">
        <f t="shared" si="197"/>
        <v>1987</v>
      </c>
      <c r="N96">
        <f t="shared" si="197"/>
        <v>1899</v>
      </c>
      <c r="O96">
        <f t="shared" si="197"/>
        <v>1599</v>
      </c>
      <c r="P96">
        <f t="shared" si="197"/>
        <v>1600</v>
      </c>
      <c r="Q96">
        <f t="shared" si="197"/>
        <v>836</v>
      </c>
      <c r="R96">
        <f t="shared" si="197"/>
        <v>-124</v>
      </c>
      <c r="S96">
        <f t="shared" si="197"/>
        <v>-123</v>
      </c>
      <c r="T96">
        <f t="shared" si="197"/>
        <v>-1001</v>
      </c>
      <c r="U96">
        <f t="shared" si="197"/>
        <v>-1001</v>
      </c>
      <c r="V96">
        <f t="shared" si="197"/>
        <v>-1002</v>
      </c>
      <c r="W96">
        <f t="shared" si="197"/>
        <v>-4713</v>
      </c>
      <c r="X96">
        <f t="shared" si="197"/>
        <v>1986</v>
      </c>
      <c r="Y96">
        <f t="shared" si="197"/>
        <v>1991</v>
      </c>
      <c r="Z96">
        <f t="shared" si="197"/>
        <v>1976</v>
      </c>
      <c r="AA96">
        <f t="shared" si="197"/>
        <v>2043</v>
      </c>
      <c r="AB96">
        <f t="shared" si="197"/>
        <v>1999</v>
      </c>
      <c r="AC96">
        <f t="shared" si="197"/>
        <v>1953</v>
      </c>
      <c r="AD96">
        <f t="shared" si="197"/>
        <v>1977</v>
      </c>
      <c r="AE96">
        <f t="shared" si="197"/>
        <v>1987</v>
      </c>
      <c r="AF96">
        <f t="shared" si="197"/>
        <v>1976</v>
      </c>
      <c r="AG96">
        <f t="shared" si="197"/>
        <v>1991</v>
      </c>
      <c r="AH96">
        <f t="shared" si="197"/>
        <v>1991</v>
      </c>
      <c r="AI96">
        <f t="shared" si="197"/>
        <v>1990</v>
      </c>
      <c r="AJ96">
        <f t="shared" si="197"/>
        <v>1991</v>
      </c>
      <c r="AK96">
        <f t="shared" si="197"/>
        <v>1992</v>
      </c>
      <c r="AL96">
        <f t="shared" si="197"/>
        <v>1817</v>
      </c>
      <c r="AM96">
        <f t="shared" si="197"/>
        <v>1989</v>
      </c>
      <c r="AN96">
        <f t="shared" si="197"/>
        <v>621</v>
      </c>
      <c r="AO96">
        <f t="shared" si="197"/>
        <v>1999</v>
      </c>
      <c r="AP96">
        <f t="shared" si="197"/>
        <v>0</v>
      </c>
      <c r="AQ96">
        <f t="shared" si="197"/>
        <v>1961</v>
      </c>
      <c r="AR96">
        <f t="shared" si="197"/>
        <v>1961</v>
      </c>
      <c r="AS96">
        <f t="shared" si="197"/>
        <v>1961</v>
      </c>
      <c r="AT96">
        <f t="shared" si="197"/>
        <v>1961</v>
      </c>
      <c r="AU96">
        <f t="shared" si="197"/>
        <v>1961</v>
      </c>
      <c r="AV96">
        <f t="shared" si="197"/>
        <v>1961</v>
      </c>
      <c r="AW96">
        <f t="shared" si="197"/>
        <v>1961</v>
      </c>
      <c r="AX96">
        <f t="shared" si="197"/>
        <v>1961</v>
      </c>
      <c r="AY96">
        <f t="shared" si="197"/>
        <v>1961</v>
      </c>
      <c r="AZ96">
        <f t="shared" si="197"/>
        <v>1961</v>
      </c>
      <c r="BA96">
        <f t="shared" si="197"/>
        <v>1961</v>
      </c>
      <c r="BB96">
        <f t="shared" si="197"/>
        <v>1961</v>
      </c>
      <c r="BC96">
        <f t="shared" si="197"/>
        <v>1961</v>
      </c>
      <c r="BD96">
        <f t="shared" si="197"/>
        <v>1961</v>
      </c>
      <c r="BE96">
        <f t="shared" si="197"/>
        <v>1961</v>
      </c>
      <c r="BF96">
        <f t="shared" si="197"/>
        <v>1961</v>
      </c>
      <c r="BG96">
        <f t="shared" si="197"/>
        <v>1976</v>
      </c>
    </row>
    <row r="97" spans="3:59" x14ac:dyDescent="0.25">
      <c r="C97" t="s">
        <v>687</v>
      </c>
      <c r="D97" s="199" t="s">
        <v>686</v>
      </c>
      <c r="E97" s="34">
        <f>IF(E91&lt;&gt;4,IF(E95&lt;&gt;4,E96+1,E96),E96)</f>
        <v>1962</v>
      </c>
      <c r="F97" s="34">
        <f t="shared" ref="F97:BG97" si="198">IF(F91&lt;&gt;4,IF(F95&lt;&gt;4,F96+1,F96),F96)</f>
        <v>1957</v>
      </c>
      <c r="G97" s="34">
        <f t="shared" si="198"/>
        <v>333</v>
      </c>
      <c r="H97" s="34">
        <f t="shared" si="198"/>
        <v>2000</v>
      </c>
      <c r="I97" s="34">
        <f t="shared" si="198"/>
        <v>1999</v>
      </c>
      <c r="J97" s="34">
        <f t="shared" si="198"/>
        <v>1987</v>
      </c>
      <c r="K97" s="34">
        <f t="shared" si="198"/>
        <v>1987</v>
      </c>
      <c r="L97" s="34">
        <f t="shared" si="198"/>
        <v>1988</v>
      </c>
      <c r="M97" s="34">
        <f t="shared" si="198"/>
        <v>1988</v>
      </c>
      <c r="N97" s="34">
        <f t="shared" si="198"/>
        <v>1900</v>
      </c>
      <c r="O97" s="34">
        <f t="shared" si="198"/>
        <v>1600</v>
      </c>
      <c r="P97" s="34">
        <f t="shared" si="198"/>
        <v>1600</v>
      </c>
      <c r="Q97" s="34">
        <f t="shared" si="198"/>
        <v>837</v>
      </c>
      <c r="R97" s="34">
        <f t="shared" si="198"/>
        <v>-123</v>
      </c>
      <c r="S97" s="34">
        <f t="shared" si="198"/>
        <v>-122</v>
      </c>
      <c r="T97" s="34">
        <f t="shared" si="198"/>
        <v>-1000</v>
      </c>
      <c r="U97" s="34">
        <f t="shared" si="198"/>
        <v>-1000</v>
      </c>
      <c r="V97" s="34">
        <f t="shared" si="198"/>
        <v>-1001</v>
      </c>
      <c r="W97" s="34">
        <f t="shared" si="198"/>
        <v>-4712</v>
      </c>
      <c r="X97" s="34">
        <f t="shared" si="198"/>
        <v>1987</v>
      </c>
      <c r="Y97" s="34">
        <f t="shared" si="198"/>
        <v>1992</v>
      </c>
      <c r="Z97" s="34">
        <f t="shared" si="198"/>
        <v>1977</v>
      </c>
      <c r="AA97" s="34">
        <f t="shared" si="198"/>
        <v>2044</v>
      </c>
      <c r="AB97" s="34">
        <f t="shared" si="198"/>
        <v>2000</v>
      </c>
      <c r="AC97" s="34">
        <f t="shared" si="198"/>
        <v>1954</v>
      </c>
      <c r="AD97" s="34">
        <f t="shared" si="198"/>
        <v>1978</v>
      </c>
      <c r="AE97" s="34">
        <f t="shared" si="198"/>
        <v>1988</v>
      </c>
      <c r="AF97" s="34">
        <f t="shared" si="198"/>
        <v>1977</v>
      </c>
      <c r="AG97" s="34">
        <f t="shared" si="198"/>
        <v>1992</v>
      </c>
      <c r="AH97" s="34">
        <f t="shared" si="198"/>
        <v>1992</v>
      </c>
      <c r="AI97" s="34">
        <f t="shared" si="198"/>
        <v>1991</v>
      </c>
      <c r="AJ97" s="34">
        <f t="shared" si="198"/>
        <v>1992</v>
      </c>
      <c r="AK97" s="34">
        <f t="shared" si="198"/>
        <v>1993</v>
      </c>
      <c r="AL97" s="34">
        <f t="shared" si="198"/>
        <v>1818</v>
      </c>
      <c r="AM97" s="34">
        <f t="shared" si="198"/>
        <v>1990</v>
      </c>
      <c r="AN97" s="34">
        <f t="shared" si="198"/>
        <v>622</v>
      </c>
      <c r="AO97" s="34">
        <f t="shared" si="198"/>
        <v>2000</v>
      </c>
      <c r="AP97" s="34">
        <f t="shared" si="198"/>
        <v>1</v>
      </c>
      <c r="AQ97" s="34">
        <f t="shared" si="198"/>
        <v>1962</v>
      </c>
      <c r="AR97" s="34">
        <f t="shared" si="198"/>
        <v>1962</v>
      </c>
      <c r="AS97" s="34">
        <f t="shared" si="198"/>
        <v>1962</v>
      </c>
      <c r="AT97" s="34">
        <f t="shared" si="198"/>
        <v>1962</v>
      </c>
      <c r="AU97" s="34">
        <f t="shared" si="198"/>
        <v>1962</v>
      </c>
      <c r="AV97" s="34">
        <f t="shared" si="198"/>
        <v>1962</v>
      </c>
      <c r="AW97" s="34">
        <f t="shared" si="198"/>
        <v>1962</v>
      </c>
      <c r="AX97" s="34">
        <f t="shared" si="198"/>
        <v>1962</v>
      </c>
      <c r="AY97" s="34">
        <f t="shared" si="198"/>
        <v>1962</v>
      </c>
      <c r="AZ97" s="34">
        <f t="shared" si="198"/>
        <v>1962</v>
      </c>
      <c r="BA97" s="34">
        <f t="shared" si="198"/>
        <v>1962</v>
      </c>
      <c r="BB97" s="34">
        <f t="shared" si="198"/>
        <v>1962</v>
      </c>
      <c r="BC97" s="34">
        <f t="shared" si="198"/>
        <v>1962</v>
      </c>
      <c r="BD97" s="34">
        <f t="shared" si="198"/>
        <v>1962</v>
      </c>
      <c r="BE97" s="34">
        <f t="shared" si="198"/>
        <v>1962</v>
      </c>
      <c r="BF97" s="34">
        <f t="shared" si="198"/>
        <v>1962</v>
      </c>
      <c r="BG97" s="34">
        <f t="shared" si="198"/>
        <v>1977</v>
      </c>
    </row>
    <row r="99" spans="3:59" x14ac:dyDescent="0.25">
      <c r="C99" t="s">
        <v>698</v>
      </c>
      <c r="D99" s="8" t="s">
        <v>697</v>
      </c>
      <c r="E99">
        <f>IF(MOD(E97,4)=0,IF(MOD(E97,100)=0,IF(MOD(E97,400)=0,1,0),-2),0)</f>
        <v>0</v>
      </c>
      <c r="F99">
        <f t="shared" ref="F99:BG99" si="199">IF(MOD(F97,4)=0,IF(MOD(F97,100)=0,IF(MOD(F97,400)=0,1,0),-2),0)</f>
        <v>0</v>
      </c>
      <c r="G99">
        <f t="shared" si="199"/>
        <v>0</v>
      </c>
      <c r="H99">
        <f t="shared" si="199"/>
        <v>1</v>
      </c>
      <c r="I99">
        <f t="shared" si="199"/>
        <v>0</v>
      </c>
      <c r="J99">
        <f t="shared" si="199"/>
        <v>0</v>
      </c>
      <c r="K99">
        <f t="shared" si="199"/>
        <v>0</v>
      </c>
      <c r="L99">
        <f t="shared" si="199"/>
        <v>-2</v>
      </c>
      <c r="M99">
        <f t="shared" si="199"/>
        <v>-2</v>
      </c>
      <c r="N99">
        <f t="shared" si="199"/>
        <v>0</v>
      </c>
      <c r="O99">
        <f t="shared" si="199"/>
        <v>1</v>
      </c>
      <c r="P99">
        <f t="shared" si="199"/>
        <v>1</v>
      </c>
      <c r="Q99">
        <f t="shared" si="199"/>
        <v>0</v>
      </c>
      <c r="R99">
        <f t="shared" si="199"/>
        <v>0</v>
      </c>
      <c r="S99">
        <f t="shared" si="199"/>
        <v>0</v>
      </c>
      <c r="T99">
        <f t="shared" si="199"/>
        <v>0</v>
      </c>
      <c r="U99">
        <f t="shared" si="199"/>
        <v>0</v>
      </c>
      <c r="V99">
        <f t="shared" si="199"/>
        <v>0</v>
      </c>
      <c r="W99">
        <f t="shared" si="199"/>
        <v>-2</v>
      </c>
      <c r="X99">
        <f t="shared" si="199"/>
        <v>0</v>
      </c>
      <c r="Y99">
        <f t="shared" si="199"/>
        <v>-2</v>
      </c>
      <c r="Z99">
        <f t="shared" si="199"/>
        <v>0</v>
      </c>
      <c r="AA99">
        <f t="shared" si="199"/>
        <v>-2</v>
      </c>
      <c r="AB99">
        <f t="shared" si="199"/>
        <v>1</v>
      </c>
      <c r="AC99">
        <f t="shared" si="199"/>
        <v>0</v>
      </c>
      <c r="AD99">
        <f t="shared" si="199"/>
        <v>0</v>
      </c>
      <c r="AE99">
        <f t="shared" si="199"/>
        <v>-2</v>
      </c>
      <c r="AF99">
        <f t="shared" si="199"/>
        <v>0</v>
      </c>
      <c r="AG99">
        <f t="shared" si="199"/>
        <v>-2</v>
      </c>
      <c r="AH99">
        <f t="shared" si="199"/>
        <v>-2</v>
      </c>
      <c r="AI99">
        <f t="shared" si="199"/>
        <v>0</v>
      </c>
      <c r="AJ99">
        <f t="shared" si="199"/>
        <v>-2</v>
      </c>
      <c r="AK99">
        <f t="shared" si="199"/>
        <v>0</v>
      </c>
      <c r="AL99">
        <f t="shared" si="199"/>
        <v>0</v>
      </c>
      <c r="AM99">
        <f t="shared" si="199"/>
        <v>0</v>
      </c>
      <c r="AN99">
        <f t="shared" si="199"/>
        <v>0</v>
      </c>
      <c r="AO99">
        <f t="shared" si="199"/>
        <v>1</v>
      </c>
      <c r="AP99">
        <f t="shared" si="199"/>
        <v>0</v>
      </c>
      <c r="AQ99">
        <f t="shared" si="199"/>
        <v>0</v>
      </c>
      <c r="AR99">
        <f t="shared" si="199"/>
        <v>0</v>
      </c>
      <c r="AS99">
        <f t="shared" si="199"/>
        <v>0</v>
      </c>
      <c r="AT99">
        <f t="shared" si="199"/>
        <v>0</v>
      </c>
      <c r="AU99">
        <f t="shared" si="199"/>
        <v>0</v>
      </c>
      <c r="AV99">
        <f t="shared" si="199"/>
        <v>0</v>
      </c>
      <c r="AW99">
        <f t="shared" si="199"/>
        <v>0</v>
      </c>
      <c r="AX99">
        <f t="shared" si="199"/>
        <v>0</v>
      </c>
      <c r="AY99">
        <f t="shared" si="199"/>
        <v>0</v>
      </c>
      <c r="AZ99">
        <f t="shared" si="199"/>
        <v>0</v>
      </c>
      <c r="BA99">
        <f t="shared" si="199"/>
        <v>0</v>
      </c>
      <c r="BB99">
        <f t="shared" si="199"/>
        <v>0</v>
      </c>
      <c r="BC99">
        <f t="shared" si="199"/>
        <v>0</v>
      </c>
      <c r="BD99">
        <f t="shared" si="199"/>
        <v>0</v>
      </c>
      <c r="BE99">
        <f t="shared" si="199"/>
        <v>0</v>
      </c>
      <c r="BF99">
        <f t="shared" si="199"/>
        <v>0</v>
      </c>
      <c r="BG99">
        <f t="shared" si="199"/>
        <v>0</v>
      </c>
    </row>
    <row r="101" spans="3:59" x14ac:dyDescent="0.25">
      <c r="C101" t="s">
        <v>695</v>
      </c>
      <c r="D101" s="8" t="s">
        <v>700</v>
      </c>
      <c r="E101">
        <f>($C$73 - 1)  +  365 * (E97 -1)  +  _xlfn.FLOOR.MATH((E97 - 1) / 4)  -  _xlfn.FLOOR.MATH((E97 - 1) / 100)  +  _xlfn.FLOOR.MATH((E97 - 1) / 400) + _xlfn.FLOOR.MATH( (((367 * 1) - 362) / 12)+0) + 1</f>
        <v>2437665.5</v>
      </c>
      <c r="F101">
        <f t="shared" ref="F101:BG101" si="200">($C$73 - 1)  +  365 * (F97 -1)  +  _xlfn.FLOOR.MATH((F97 - 1) / 4)  -  _xlfn.FLOOR.MATH((F97 - 1) / 100)  +  _xlfn.FLOOR.MATH((F97 - 1) / 400) + _xlfn.FLOOR.MATH( (((367 * 1) - 362) / 12)+0) + 1</f>
        <v>2435839.5</v>
      </c>
      <c r="G101">
        <f t="shared" si="200"/>
        <v>1842685.5</v>
      </c>
      <c r="H101">
        <f t="shared" si="200"/>
        <v>2451544.5</v>
      </c>
      <c r="I101">
        <f t="shared" si="200"/>
        <v>2451179.5</v>
      </c>
      <c r="J101">
        <f t="shared" si="200"/>
        <v>2446796.5</v>
      </c>
      <c r="K101">
        <f t="shared" si="200"/>
        <v>2446796.5</v>
      </c>
      <c r="L101">
        <f t="shared" si="200"/>
        <v>2447161.5</v>
      </c>
      <c r="M101">
        <f t="shared" si="200"/>
        <v>2447161.5</v>
      </c>
      <c r="N101">
        <f t="shared" si="200"/>
        <v>2415020.5</v>
      </c>
      <c r="O101">
        <f t="shared" si="200"/>
        <v>2305447.5</v>
      </c>
      <c r="P101">
        <f t="shared" si="200"/>
        <v>2305447.5</v>
      </c>
      <c r="Q101">
        <f t="shared" si="200"/>
        <v>2026768.5</v>
      </c>
      <c r="R101">
        <f t="shared" si="200"/>
        <v>1676135.5</v>
      </c>
      <c r="S101">
        <f t="shared" si="200"/>
        <v>1676500.5</v>
      </c>
      <c r="T101">
        <f t="shared" si="200"/>
        <v>1355817.5</v>
      </c>
      <c r="U101">
        <f t="shared" si="200"/>
        <v>1355817.5</v>
      </c>
      <c r="V101">
        <f t="shared" si="200"/>
        <v>1355452.5</v>
      </c>
      <c r="W101">
        <f t="shared" si="200"/>
        <v>37.5</v>
      </c>
      <c r="X101">
        <f t="shared" si="200"/>
        <v>2446796.5</v>
      </c>
      <c r="Y101">
        <f t="shared" si="200"/>
        <v>2448622.5</v>
      </c>
      <c r="Z101">
        <f t="shared" si="200"/>
        <v>2443144.5</v>
      </c>
      <c r="AA101">
        <f t="shared" si="200"/>
        <v>2467615.5</v>
      </c>
      <c r="AB101">
        <f t="shared" si="200"/>
        <v>2451544.5</v>
      </c>
      <c r="AC101">
        <f t="shared" si="200"/>
        <v>2434743.5</v>
      </c>
      <c r="AD101">
        <f t="shared" si="200"/>
        <v>2443509.5</v>
      </c>
      <c r="AE101">
        <f t="shared" si="200"/>
        <v>2447161.5</v>
      </c>
      <c r="AF101">
        <f t="shared" si="200"/>
        <v>2443144.5</v>
      </c>
      <c r="AG101">
        <f t="shared" si="200"/>
        <v>2448622.5</v>
      </c>
      <c r="AH101">
        <f t="shared" si="200"/>
        <v>2448622.5</v>
      </c>
      <c r="AI101">
        <f t="shared" si="200"/>
        <v>2448257.5</v>
      </c>
      <c r="AJ101">
        <f t="shared" si="200"/>
        <v>2448622.5</v>
      </c>
      <c r="AK101">
        <f t="shared" si="200"/>
        <v>2448988.5</v>
      </c>
      <c r="AL101">
        <f t="shared" si="200"/>
        <v>2385070.5</v>
      </c>
      <c r="AM101">
        <f t="shared" si="200"/>
        <v>2447892.5</v>
      </c>
      <c r="AN101">
        <f t="shared" si="200"/>
        <v>1948240.5</v>
      </c>
      <c r="AO101">
        <f t="shared" si="200"/>
        <v>2451544.5</v>
      </c>
      <c r="AP101">
        <f t="shared" si="200"/>
        <v>1721425.5</v>
      </c>
      <c r="AQ101">
        <f t="shared" si="200"/>
        <v>2437665.5</v>
      </c>
      <c r="AR101">
        <f t="shared" si="200"/>
        <v>2437665.5</v>
      </c>
      <c r="AS101">
        <f t="shared" si="200"/>
        <v>2437665.5</v>
      </c>
      <c r="AT101">
        <f t="shared" si="200"/>
        <v>2437665.5</v>
      </c>
      <c r="AU101">
        <f t="shared" si="200"/>
        <v>2437665.5</v>
      </c>
      <c r="AV101">
        <f t="shared" si="200"/>
        <v>2437665.5</v>
      </c>
      <c r="AW101">
        <f t="shared" si="200"/>
        <v>2437665.5</v>
      </c>
      <c r="AX101">
        <f t="shared" si="200"/>
        <v>2437665.5</v>
      </c>
      <c r="AY101">
        <f t="shared" si="200"/>
        <v>2437665.5</v>
      </c>
      <c r="AZ101">
        <f t="shared" si="200"/>
        <v>2437665.5</v>
      </c>
      <c r="BA101">
        <f t="shared" si="200"/>
        <v>2437665.5</v>
      </c>
      <c r="BB101">
        <f t="shared" si="200"/>
        <v>2437665.5</v>
      </c>
      <c r="BC101">
        <f t="shared" si="200"/>
        <v>2437665.5</v>
      </c>
      <c r="BD101">
        <f t="shared" si="200"/>
        <v>2437665.5</v>
      </c>
      <c r="BE101">
        <f t="shared" si="200"/>
        <v>2437665.5</v>
      </c>
      <c r="BF101">
        <f t="shared" si="200"/>
        <v>2437665.5</v>
      </c>
      <c r="BG101">
        <f t="shared" si="200"/>
        <v>2443144.5</v>
      </c>
    </row>
    <row r="102" spans="3:59" x14ac:dyDescent="0.25">
      <c r="C102" t="s">
        <v>696</v>
      </c>
      <c r="D102" s="8" t="s">
        <v>699</v>
      </c>
      <c r="E102">
        <f>($C$73 - 1)  +  365 * (E97 -1)  +  _xlfn.FLOOR.MATH((E97 - 1) / 4)  -  _xlfn.FLOOR.MATH((E97 - 1) / 100)  +  _xlfn.FLOOR.MATH((E97 - 1) / 400) + _xlfn.FLOOR.MATH( (((367 * 3) - 362) / 12)+E99) + 1</f>
        <v>2437726.5</v>
      </c>
      <c r="F102">
        <f t="shared" ref="F102:BG102" si="201">($C$73 - 1)  +  365 * (F97 -1)  +  _xlfn.FLOOR.MATH((F97 - 1) / 4)  -  _xlfn.FLOOR.MATH((F97 - 1) / 100)  +  _xlfn.FLOOR.MATH((F97 - 1) / 400) + _xlfn.FLOOR.MATH( (((367 * 3) - 362) / 12)+F99) + 1</f>
        <v>2435900.5</v>
      </c>
      <c r="G102">
        <f t="shared" si="201"/>
        <v>1842746.5</v>
      </c>
      <c r="H102">
        <f t="shared" si="201"/>
        <v>2451606.5</v>
      </c>
      <c r="I102">
        <f t="shared" si="201"/>
        <v>2451240.5</v>
      </c>
      <c r="J102">
        <f t="shared" si="201"/>
        <v>2446857.5</v>
      </c>
      <c r="K102">
        <f t="shared" si="201"/>
        <v>2446857.5</v>
      </c>
      <c r="L102">
        <f t="shared" si="201"/>
        <v>2447220.5</v>
      </c>
      <c r="M102">
        <f t="shared" si="201"/>
        <v>2447220.5</v>
      </c>
      <c r="N102">
        <f t="shared" si="201"/>
        <v>2415081.5</v>
      </c>
      <c r="O102">
        <f t="shared" si="201"/>
        <v>2305509.5</v>
      </c>
      <c r="P102">
        <f t="shared" si="201"/>
        <v>2305509.5</v>
      </c>
      <c r="Q102">
        <f t="shared" si="201"/>
        <v>2026829.5</v>
      </c>
      <c r="R102">
        <f t="shared" si="201"/>
        <v>1676196.5</v>
      </c>
      <c r="S102">
        <f t="shared" si="201"/>
        <v>1676561.5</v>
      </c>
      <c r="T102">
        <f t="shared" si="201"/>
        <v>1355878.5</v>
      </c>
      <c r="U102">
        <f t="shared" si="201"/>
        <v>1355878.5</v>
      </c>
      <c r="V102">
        <f t="shared" si="201"/>
        <v>1355513.5</v>
      </c>
      <c r="W102">
        <f t="shared" si="201"/>
        <v>96.5</v>
      </c>
      <c r="X102">
        <f t="shared" si="201"/>
        <v>2446857.5</v>
      </c>
      <c r="Y102">
        <f t="shared" si="201"/>
        <v>2448681.5</v>
      </c>
      <c r="Z102">
        <f t="shared" si="201"/>
        <v>2443205.5</v>
      </c>
      <c r="AA102">
        <f t="shared" si="201"/>
        <v>2467674.5</v>
      </c>
      <c r="AB102">
        <f t="shared" si="201"/>
        <v>2451606.5</v>
      </c>
      <c r="AC102">
        <f t="shared" si="201"/>
        <v>2434804.5</v>
      </c>
      <c r="AD102">
        <f t="shared" si="201"/>
        <v>2443570.5</v>
      </c>
      <c r="AE102">
        <f t="shared" si="201"/>
        <v>2447220.5</v>
      </c>
      <c r="AF102">
        <f t="shared" si="201"/>
        <v>2443205.5</v>
      </c>
      <c r="AG102">
        <f t="shared" si="201"/>
        <v>2448681.5</v>
      </c>
      <c r="AH102">
        <f t="shared" si="201"/>
        <v>2448681.5</v>
      </c>
      <c r="AI102">
        <f t="shared" si="201"/>
        <v>2448318.5</v>
      </c>
      <c r="AJ102">
        <f t="shared" si="201"/>
        <v>2448681.5</v>
      </c>
      <c r="AK102">
        <f t="shared" si="201"/>
        <v>2449049.5</v>
      </c>
      <c r="AL102">
        <f t="shared" si="201"/>
        <v>2385131.5</v>
      </c>
      <c r="AM102">
        <f t="shared" si="201"/>
        <v>2447953.5</v>
      </c>
      <c r="AN102">
        <f t="shared" si="201"/>
        <v>1948301.5</v>
      </c>
      <c r="AO102">
        <f t="shared" si="201"/>
        <v>2451606.5</v>
      </c>
      <c r="AP102">
        <f t="shared" si="201"/>
        <v>1721486.5</v>
      </c>
      <c r="AQ102">
        <f t="shared" si="201"/>
        <v>2437726.5</v>
      </c>
      <c r="AR102">
        <f t="shared" si="201"/>
        <v>2437726.5</v>
      </c>
      <c r="AS102">
        <f t="shared" si="201"/>
        <v>2437726.5</v>
      </c>
      <c r="AT102">
        <f t="shared" si="201"/>
        <v>2437726.5</v>
      </c>
      <c r="AU102">
        <f t="shared" si="201"/>
        <v>2437726.5</v>
      </c>
      <c r="AV102">
        <f t="shared" si="201"/>
        <v>2437726.5</v>
      </c>
      <c r="AW102">
        <f t="shared" si="201"/>
        <v>2437726.5</v>
      </c>
      <c r="AX102">
        <f t="shared" si="201"/>
        <v>2437726.5</v>
      </c>
      <c r="AY102">
        <f t="shared" si="201"/>
        <v>2437726.5</v>
      </c>
      <c r="AZ102">
        <f t="shared" si="201"/>
        <v>2437726.5</v>
      </c>
      <c r="BA102">
        <f t="shared" si="201"/>
        <v>2437726.5</v>
      </c>
      <c r="BB102">
        <f t="shared" si="201"/>
        <v>2437726.5</v>
      </c>
      <c r="BC102">
        <f t="shared" si="201"/>
        <v>2437726.5</v>
      </c>
      <c r="BD102">
        <f t="shared" si="201"/>
        <v>2437726.5</v>
      </c>
      <c r="BE102">
        <f t="shared" si="201"/>
        <v>2437726.5</v>
      </c>
      <c r="BF102">
        <f t="shared" si="201"/>
        <v>2437726.5</v>
      </c>
      <c r="BG102">
        <f t="shared" si="201"/>
        <v>2443205.5</v>
      </c>
    </row>
    <row r="104" spans="3:59" x14ac:dyDescent="0.25">
      <c r="C104" t="s">
        <v>669</v>
      </c>
    </row>
    <row r="105" spans="3:59" x14ac:dyDescent="0.25">
      <c r="C105" t="s">
        <v>689</v>
      </c>
      <c r="D105" s="8" t="s">
        <v>688</v>
      </c>
      <c r="E105" s="1">
        <f>E87-E101</f>
        <v>0</v>
      </c>
      <c r="F105" s="1">
        <f t="shared" ref="F105:BG105" si="202">F87-F101</f>
        <v>276</v>
      </c>
      <c r="G105" s="1">
        <f t="shared" si="202"/>
        <v>26</v>
      </c>
      <c r="H105" s="1">
        <f t="shared" si="202"/>
        <v>0</v>
      </c>
      <c r="I105" s="1">
        <f t="shared" si="202"/>
        <v>0</v>
      </c>
      <c r="J105" s="1">
        <f t="shared" si="202"/>
        <v>26</v>
      </c>
      <c r="K105" s="1">
        <f t="shared" si="202"/>
        <v>169</v>
      </c>
      <c r="L105" s="1">
        <f t="shared" si="202"/>
        <v>26</v>
      </c>
      <c r="M105" s="1">
        <f t="shared" si="202"/>
        <v>169</v>
      </c>
      <c r="N105" s="1">
        <f t="shared" si="202"/>
        <v>0</v>
      </c>
      <c r="O105" s="1">
        <f t="shared" si="202"/>
        <v>0</v>
      </c>
      <c r="P105" s="1">
        <f t="shared" si="202"/>
        <v>365</v>
      </c>
      <c r="Q105" s="1">
        <f t="shared" si="202"/>
        <v>99</v>
      </c>
      <c r="R105" s="1">
        <f t="shared" si="202"/>
        <v>364</v>
      </c>
      <c r="S105" s="1">
        <f t="shared" si="202"/>
        <v>0</v>
      </c>
      <c r="T105" s="1">
        <f t="shared" si="202"/>
        <v>193</v>
      </c>
      <c r="U105" s="1">
        <f t="shared" si="202"/>
        <v>58</v>
      </c>
      <c r="V105" s="1">
        <f t="shared" si="202"/>
        <v>228</v>
      </c>
      <c r="W105" s="1">
        <f t="shared" si="202"/>
        <v>0</v>
      </c>
      <c r="X105" s="1">
        <f t="shared" si="202"/>
        <v>99</v>
      </c>
      <c r="Y105" s="1">
        <f t="shared" si="202"/>
        <v>101</v>
      </c>
      <c r="Z105" s="1">
        <f t="shared" si="202"/>
        <v>43</v>
      </c>
      <c r="AA105" s="1">
        <f t="shared" si="202"/>
        <v>0</v>
      </c>
      <c r="AB105" s="1">
        <f t="shared" si="202"/>
        <v>0</v>
      </c>
      <c r="AC105" s="1">
        <f t="shared" si="202"/>
        <v>180</v>
      </c>
      <c r="AD105" s="1">
        <f t="shared" si="202"/>
        <v>317</v>
      </c>
      <c r="AE105" s="1">
        <f t="shared" si="202"/>
        <v>111</v>
      </c>
      <c r="AF105" s="1">
        <f t="shared" si="202"/>
        <v>46</v>
      </c>
      <c r="AG105" s="1">
        <f t="shared" si="202"/>
        <v>353</v>
      </c>
      <c r="AH105" s="1">
        <f t="shared" si="202"/>
        <v>285</v>
      </c>
      <c r="AI105" s="1">
        <f t="shared" si="202"/>
        <v>59</v>
      </c>
      <c r="AJ105" s="1">
        <f t="shared" si="202"/>
        <v>90</v>
      </c>
      <c r="AK105" s="1">
        <f t="shared" si="202"/>
        <v>120</v>
      </c>
      <c r="AL105" s="1">
        <f t="shared" si="202"/>
        <v>0</v>
      </c>
      <c r="AM105" s="1">
        <f t="shared" si="202"/>
        <v>262</v>
      </c>
      <c r="AN105" s="1">
        <f t="shared" si="202"/>
        <v>196</v>
      </c>
      <c r="AO105" s="1">
        <f t="shared" si="202"/>
        <v>96</v>
      </c>
      <c r="AP105" s="1">
        <f t="shared" si="202"/>
        <v>2</v>
      </c>
      <c r="AQ105" s="1">
        <f t="shared" si="202"/>
        <v>170</v>
      </c>
      <c r="AR105" s="1">
        <f t="shared" si="202"/>
        <v>172</v>
      </c>
      <c r="AS105" s="1">
        <f t="shared" si="202"/>
        <v>173</v>
      </c>
      <c r="AT105" s="1">
        <f t="shared" si="202"/>
        <v>174</v>
      </c>
      <c r="AU105" s="1">
        <f t="shared" si="202"/>
        <v>151</v>
      </c>
      <c r="AV105" s="1">
        <f t="shared" si="202"/>
        <v>152</v>
      </c>
      <c r="AW105" s="1">
        <f t="shared" si="202"/>
        <v>153</v>
      </c>
      <c r="AX105" s="1">
        <f t="shared" si="202"/>
        <v>154</v>
      </c>
      <c r="AY105" s="1">
        <f t="shared" si="202"/>
        <v>155</v>
      </c>
      <c r="AZ105" s="1">
        <f t="shared" si="202"/>
        <v>156</v>
      </c>
      <c r="BA105" s="1">
        <f t="shared" si="202"/>
        <v>157</v>
      </c>
      <c r="BB105" s="1">
        <f t="shared" si="202"/>
        <v>158</v>
      </c>
      <c r="BC105" s="1">
        <f t="shared" si="202"/>
        <v>159</v>
      </c>
      <c r="BD105" s="1">
        <f t="shared" si="202"/>
        <v>160</v>
      </c>
      <c r="BE105" s="1">
        <f t="shared" si="202"/>
        <v>161</v>
      </c>
      <c r="BF105" s="1">
        <f t="shared" si="202"/>
        <v>162</v>
      </c>
      <c r="BG105" s="1">
        <f t="shared" si="202"/>
        <v>46</v>
      </c>
    </row>
    <row r="106" spans="3:59" x14ac:dyDescent="0.25">
      <c r="C106" t="s">
        <v>691</v>
      </c>
      <c r="D106" s="8" t="s">
        <v>690</v>
      </c>
      <c r="E106">
        <f>IF(E87&lt;E102,0,IF(E99&lt;&gt;0,1,2))</f>
        <v>0</v>
      </c>
      <c r="F106">
        <f t="shared" ref="F106:BG106" si="203">IF(F87&lt;F102,0,IF(F99&lt;&gt;0,1,2))</f>
        <v>2</v>
      </c>
      <c r="G106">
        <f t="shared" si="203"/>
        <v>0</v>
      </c>
      <c r="H106">
        <f t="shared" si="203"/>
        <v>0</v>
      </c>
      <c r="I106">
        <f t="shared" si="203"/>
        <v>0</v>
      </c>
      <c r="J106">
        <f t="shared" si="203"/>
        <v>0</v>
      </c>
      <c r="K106">
        <f t="shared" si="203"/>
        <v>2</v>
      </c>
      <c r="L106">
        <f t="shared" si="203"/>
        <v>0</v>
      </c>
      <c r="M106">
        <f t="shared" si="203"/>
        <v>1</v>
      </c>
      <c r="N106">
        <f t="shared" si="203"/>
        <v>0</v>
      </c>
      <c r="O106">
        <f t="shared" si="203"/>
        <v>0</v>
      </c>
      <c r="P106">
        <f t="shared" si="203"/>
        <v>1</v>
      </c>
      <c r="Q106">
        <f t="shared" si="203"/>
        <v>2</v>
      </c>
      <c r="R106">
        <f t="shared" si="203"/>
        <v>2</v>
      </c>
      <c r="S106">
        <f t="shared" si="203"/>
        <v>0</v>
      </c>
      <c r="T106">
        <f t="shared" si="203"/>
        <v>2</v>
      </c>
      <c r="U106">
        <f t="shared" si="203"/>
        <v>0</v>
      </c>
      <c r="V106">
        <f t="shared" si="203"/>
        <v>2</v>
      </c>
      <c r="W106">
        <f t="shared" si="203"/>
        <v>0</v>
      </c>
      <c r="X106">
        <f t="shared" si="203"/>
        <v>2</v>
      </c>
      <c r="Y106">
        <f t="shared" si="203"/>
        <v>1</v>
      </c>
      <c r="Z106">
        <f t="shared" si="203"/>
        <v>0</v>
      </c>
      <c r="AA106">
        <f t="shared" si="203"/>
        <v>0</v>
      </c>
      <c r="AB106">
        <f t="shared" si="203"/>
        <v>0</v>
      </c>
      <c r="AC106">
        <f t="shared" si="203"/>
        <v>2</v>
      </c>
      <c r="AD106">
        <f t="shared" si="203"/>
        <v>2</v>
      </c>
      <c r="AE106">
        <f t="shared" si="203"/>
        <v>1</v>
      </c>
      <c r="AF106">
        <f t="shared" si="203"/>
        <v>0</v>
      </c>
      <c r="AG106">
        <f t="shared" si="203"/>
        <v>1</v>
      </c>
      <c r="AH106">
        <f t="shared" si="203"/>
        <v>1</v>
      </c>
      <c r="AI106">
        <f t="shared" si="203"/>
        <v>0</v>
      </c>
      <c r="AJ106">
        <f t="shared" si="203"/>
        <v>1</v>
      </c>
      <c r="AK106">
        <f t="shared" si="203"/>
        <v>2</v>
      </c>
      <c r="AL106">
        <f t="shared" si="203"/>
        <v>0</v>
      </c>
      <c r="AM106">
        <f t="shared" si="203"/>
        <v>2</v>
      </c>
      <c r="AN106">
        <f t="shared" si="203"/>
        <v>2</v>
      </c>
      <c r="AO106">
        <f t="shared" si="203"/>
        <v>1</v>
      </c>
      <c r="AP106">
        <f t="shared" si="203"/>
        <v>0</v>
      </c>
      <c r="AQ106">
        <f t="shared" si="203"/>
        <v>2</v>
      </c>
      <c r="AR106">
        <f t="shared" si="203"/>
        <v>2</v>
      </c>
      <c r="AS106">
        <f t="shared" si="203"/>
        <v>2</v>
      </c>
      <c r="AT106">
        <f t="shared" si="203"/>
        <v>2</v>
      </c>
      <c r="AU106">
        <f t="shared" si="203"/>
        <v>2</v>
      </c>
      <c r="AV106">
        <f t="shared" si="203"/>
        <v>2</v>
      </c>
      <c r="AW106">
        <f t="shared" si="203"/>
        <v>2</v>
      </c>
      <c r="AX106">
        <f t="shared" si="203"/>
        <v>2</v>
      </c>
      <c r="AY106">
        <f t="shared" si="203"/>
        <v>2</v>
      </c>
      <c r="AZ106">
        <f t="shared" si="203"/>
        <v>2</v>
      </c>
      <c r="BA106">
        <f t="shared" si="203"/>
        <v>2</v>
      </c>
      <c r="BB106">
        <f t="shared" si="203"/>
        <v>2</v>
      </c>
      <c r="BC106">
        <f t="shared" si="203"/>
        <v>2</v>
      </c>
      <c r="BD106">
        <f t="shared" si="203"/>
        <v>2</v>
      </c>
      <c r="BE106">
        <f t="shared" si="203"/>
        <v>2</v>
      </c>
      <c r="BF106">
        <f t="shared" si="203"/>
        <v>2</v>
      </c>
      <c r="BG106">
        <f t="shared" si="203"/>
        <v>0</v>
      </c>
    </row>
    <row r="107" spans="3:59" x14ac:dyDescent="0.25">
      <c r="C107" t="s">
        <v>692</v>
      </c>
    </row>
    <row r="108" spans="3:59" x14ac:dyDescent="0.25">
      <c r="C108" t="s">
        <v>693</v>
      </c>
      <c r="D108" s="199" t="s">
        <v>636</v>
      </c>
      <c r="E108" s="34">
        <f>_xlfn.FLOOR.MATH((((E105+E106)*12)+373)/367)</f>
        <v>1</v>
      </c>
      <c r="F108" s="34">
        <f t="shared" ref="F108:BG108" si="204">_xlfn.FLOOR.MATH((((F105+F106)*12)+373)/367)</f>
        <v>10</v>
      </c>
      <c r="G108" s="34">
        <f t="shared" si="204"/>
        <v>1</v>
      </c>
      <c r="H108" s="34">
        <f t="shared" si="204"/>
        <v>1</v>
      </c>
      <c r="I108" s="34">
        <f t="shared" si="204"/>
        <v>1</v>
      </c>
      <c r="J108" s="34">
        <f t="shared" si="204"/>
        <v>1</v>
      </c>
      <c r="K108" s="34">
        <f t="shared" si="204"/>
        <v>6</v>
      </c>
      <c r="L108" s="34">
        <f t="shared" si="204"/>
        <v>1</v>
      </c>
      <c r="M108" s="34">
        <f t="shared" si="204"/>
        <v>6</v>
      </c>
      <c r="N108" s="34">
        <f t="shared" si="204"/>
        <v>1</v>
      </c>
      <c r="O108" s="34">
        <f t="shared" si="204"/>
        <v>1</v>
      </c>
      <c r="P108" s="34">
        <f t="shared" si="204"/>
        <v>12</v>
      </c>
      <c r="Q108" s="34">
        <f t="shared" si="204"/>
        <v>4</v>
      </c>
      <c r="R108" s="34">
        <f t="shared" si="204"/>
        <v>12</v>
      </c>
      <c r="S108" s="34">
        <f t="shared" si="204"/>
        <v>1</v>
      </c>
      <c r="T108" s="34">
        <f t="shared" si="204"/>
        <v>7</v>
      </c>
      <c r="U108" s="34">
        <f t="shared" si="204"/>
        <v>2</v>
      </c>
      <c r="V108" s="34">
        <f t="shared" si="204"/>
        <v>8</v>
      </c>
      <c r="W108" s="34">
        <f t="shared" si="204"/>
        <v>1</v>
      </c>
      <c r="X108" s="34">
        <f t="shared" si="204"/>
        <v>4</v>
      </c>
      <c r="Y108" s="34">
        <f t="shared" si="204"/>
        <v>4</v>
      </c>
      <c r="Z108" s="34">
        <f t="shared" si="204"/>
        <v>2</v>
      </c>
      <c r="AA108" s="34">
        <f t="shared" si="204"/>
        <v>1</v>
      </c>
      <c r="AB108" s="34">
        <f t="shared" si="204"/>
        <v>1</v>
      </c>
      <c r="AC108" s="34">
        <f t="shared" si="204"/>
        <v>6</v>
      </c>
      <c r="AD108" s="34">
        <f t="shared" si="204"/>
        <v>11</v>
      </c>
      <c r="AE108" s="34">
        <f t="shared" si="204"/>
        <v>4</v>
      </c>
      <c r="AF108" s="34">
        <f t="shared" si="204"/>
        <v>2</v>
      </c>
      <c r="AG108" s="34">
        <f t="shared" si="204"/>
        <v>12</v>
      </c>
      <c r="AH108" s="34">
        <f t="shared" si="204"/>
        <v>10</v>
      </c>
      <c r="AI108" s="34">
        <f t="shared" si="204"/>
        <v>2</v>
      </c>
      <c r="AJ108" s="34">
        <f t="shared" si="204"/>
        <v>3</v>
      </c>
      <c r="AK108" s="34">
        <f t="shared" si="204"/>
        <v>5</v>
      </c>
      <c r="AL108" s="34">
        <f t="shared" si="204"/>
        <v>1</v>
      </c>
      <c r="AM108" s="34">
        <f t="shared" si="204"/>
        <v>9</v>
      </c>
      <c r="AN108" s="34">
        <f t="shared" si="204"/>
        <v>7</v>
      </c>
      <c r="AO108" s="34">
        <f t="shared" si="204"/>
        <v>4</v>
      </c>
      <c r="AP108" s="34">
        <f t="shared" si="204"/>
        <v>1</v>
      </c>
      <c r="AQ108" s="34">
        <f t="shared" si="204"/>
        <v>6</v>
      </c>
      <c r="AR108" s="34">
        <f t="shared" si="204"/>
        <v>6</v>
      </c>
      <c r="AS108" s="34">
        <f t="shared" si="204"/>
        <v>6</v>
      </c>
      <c r="AT108" s="34">
        <f t="shared" si="204"/>
        <v>6</v>
      </c>
      <c r="AU108" s="34">
        <f t="shared" si="204"/>
        <v>6</v>
      </c>
      <c r="AV108" s="34">
        <f t="shared" si="204"/>
        <v>6</v>
      </c>
      <c r="AW108" s="34">
        <f t="shared" si="204"/>
        <v>6</v>
      </c>
      <c r="AX108" s="34">
        <f t="shared" si="204"/>
        <v>6</v>
      </c>
      <c r="AY108" s="34">
        <f t="shared" si="204"/>
        <v>6</v>
      </c>
      <c r="AZ108" s="34">
        <f t="shared" si="204"/>
        <v>6</v>
      </c>
      <c r="BA108" s="34">
        <f t="shared" si="204"/>
        <v>6</v>
      </c>
      <c r="BB108" s="34">
        <f t="shared" si="204"/>
        <v>6</v>
      </c>
      <c r="BC108" s="34">
        <f t="shared" si="204"/>
        <v>6</v>
      </c>
      <c r="BD108" s="34">
        <f t="shared" si="204"/>
        <v>6</v>
      </c>
      <c r="BE108" s="34">
        <f t="shared" si="204"/>
        <v>6</v>
      </c>
      <c r="BF108" s="34">
        <f t="shared" si="204"/>
        <v>6</v>
      </c>
      <c r="BG108" s="34">
        <f t="shared" si="204"/>
        <v>2</v>
      </c>
    </row>
    <row r="110" spans="3:59" x14ac:dyDescent="0.25">
      <c r="C110" t="s">
        <v>701</v>
      </c>
      <c r="D110" s="8" t="s">
        <v>657</v>
      </c>
      <c r="E110">
        <f>IF(E108&lt;3,0,IF(E99&lt;&gt;0,-2,-1))</f>
        <v>0</v>
      </c>
      <c r="F110">
        <f t="shared" ref="F110:BG110" si="205">IF(F108&lt;3,0,IF(F99&lt;&gt;0,-2,-1))</f>
        <v>-1</v>
      </c>
      <c r="G110">
        <f t="shared" si="205"/>
        <v>0</v>
      </c>
      <c r="H110">
        <f t="shared" si="205"/>
        <v>0</v>
      </c>
      <c r="I110">
        <f t="shared" si="205"/>
        <v>0</v>
      </c>
      <c r="J110">
        <f t="shared" si="205"/>
        <v>0</v>
      </c>
      <c r="K110">
        <f t="shared" si="205"/>
        <v>-1</v>
      </c>
      <c r="L110">
        <f t="shared" si="205"/>
        <v>0</v>
      </c>
      <c r="M110">
        <f t="shared" si="205"/>
        <v>-2</v>
      </c>
      <c r="N110">
        <f t="shared" si="205"/>
        <v>0</v>
      </c>
      <c r="O110">
        <f t="shared" si="205"/>
        <v>0</v>
      </c>
      <c r="P110">
        <f t="shared" si="205"/>
        <v>-2</v>
      </c>
      <c r="Q110">
        <f t="shared" si="205"/>
        <v>-1</v>
      </c>
      <c r="R110">
        <f t="shared" si="205"/>
        <v>-1</v>
      </c>
      <c r="S110">
        <f t="shared" si="205"/>
        <v>0</v>
      </c>
      <c r="T110">
        <f t="shared" si="205"/>
        <v>-1</v>
      </c>
      <c r="U110">
        <f t="shared" si="205"/>
        <v>0</v>
      </c>
      <c r="V110">
        <f t="shared" si="205"/>
        <v>-1</v>
      </c>
      <c r="W110">
        <f t="shared" si="205"/>
        <v>0</v>
      </c>
      <c r="X110">
        <f t="shared" si="205"/>
        <v>-1</v>
      </c>
      <c r="Y110">
        <f t="shared" si="205"/>
        <v>-2</v>
      </c>
      <c r="Z110">
        <f t="shared" si="205"/>
        <v>0</v>
      </c>
      <c r="AA110">
        <f t="shared" si="205"/>
        <v>0</v>
      </c>
      <c r="AB110">
        <f t="shared" si="205"/>
        <v>0</v>
      </c>
      <c r="AC110">
        <f t="shared" si="205"/>
        <v>-1</v>
      </c>
      <c r="AD110">
        <f t="shared" si="205"/>
        <v>-1</v>
      </c>
      <c r="AE110">
        <f t="shared" si="205"/>
        <v>-2</v>
      </c>
      <c r="AF110">
        <f t="shared" si="205"/>
        <v>0</v>
      </c>
      <c r="AG110">
        <f t="shared" si="205"/>
        <v>-2</v>
      </c>
      <c r="AH110">
        <f t="shared" si="205"/>
        <v>-2</v>
      </c>
      <c r="AI110">
        <f t="shared" si="205"/>
        <v>0</v>
      </c>
      <c r="AJ110">
        <f t="shared" si="205"/>
        <v>-2</v>
      </c>
      <c r="AK110">
        <f t="shared" si="205"/>
        <v>-1</v>
      </c>
      <c r="AL110">
        <f t="shared" si="205"/>
        <v>0</v>
      </c>
      <c r="AM110">
        <f t="shared" si="205"/>
        <v>-1</v>
      </c>
      <c r="AN110">
        <f t="shared" si="205"/>
        <v>-1</v>
      </c>
      <c r="AO110">
        <f t="shared" si="205"/>
        <v>-2</v>
      </c>
      <c r="AP110">
        <f t="shared" si="205"/>
        <v>0</v>
      </c>
      <c r="AQ110">
        <f t="shared" si="205"/>
        <v>-1</v>
      </c>
      <c r="AR110">
        <f t="shared" si="205"/>
        <v>-1</v>
      </c>
      <c r="AS110">
        <f t="shared" si="205"/>
        <v>-1</v>
      </c>
      <c r="AT110">
        <f t="shared" si="205"/>
        <v>-1</v>
      </c>
      <c r="AU110">
        <f t="shared" si="205"/>
        <v>-1</v>
      </c>
      <c r="AV110">
        <f t="shared" si="205"/>
        <v>-1</v>
      </c>
      <c r="AW110">
        <f t="shared" si="205"/>
        <v>-1</v>
      </c>
      <c r="AX110">
        <f t="shared" si="205"/>
        <v>-1</v>
      </c>
      <c r="AY110">
        <f t="shared" si="205"/>
        <v>-1</v>
      </c>
      <c r="AZ110">
        <f t="shared" si="205"/>
        <v>-1</v>
      </c>
      <c r="BA110">
        <f t="shared" si="205"/>
        <v>-1</v>
      </c>
      <c r="BB110">
        <f t="shared" si="205"/>
        <v>-1</v>
      </c>
      <c r="BC110">
        <f t="shared" si="205"/>
        <v>-1</v>
      </c>
      <c r="BD110">
        <f t="shared" si="205"/>
        <v>-1</v>
      </c>
      <c r="BE110">
        <f t="shared" si="205"/>
        <v>-1</v>
      </c>
      <c r="BF110">
        <f t="shared" si="205"/>
        <v>-1</v>
      </c>
      <c r="BG110">
        <f t="shared" si="205"/>
        <v>0</v>
      </c>
    </row>
    <row r="111" spans="3:59" x14ac:dyDescent="0.25">
      <c r="C111" t="s">
        <v>702</v>
      </c>
      <c r="D111" s="8" t="s">
        <v>703</v>
      </c>
      <c r="E111">
        <f>($C$73 - 1)  +  365 * (E97 -1)  +  _xlfn.FLOOR.MATH((E97 - 1) / 4)  -  _xlfn.FLOOR.MATH((E97 - 1) / 100)  +  _xlfn.FLOOR.MATH((E97 - 1) / 400) + _xlfn.FLOOR.MATH( (((367 * E108) - 362) / 12)+E110) + 1</f>
        <v>2437665.5</v>
      </c>
      <c r="F111">
        <f t="shared" ref="F111:BG111" si="206">($C$73 - 1)  +  365 * (F97 -1)  +  _xlfn.FLOOR.MATH((F97 - 1) / 4)  -  _xlfn.FLOOR.MATH((F97 - 1) / 100)  +  _xlfn.FLOOR.MATH((F97 - 1) / 400) + _xlfn.FLOOR.MATH( (((367 * F108) - 362) / 12)+F110) + 1</f>
        <v>2436113.5</v>
      </c>
      <c r="G111">
        <f t="shared" si="206"/>
        <v>1842685.5</v>
      </c>
      <c r="H111">
        <f t="shared" si="206"/>
        <v>2451544.5</v>
      </c>
      <c r="I111">
        <f t="shared" si="206"/>
        <v>2451179.5</v>
      </c>
      <c r="J111">
        <f t="shared" si="206"/>
        <v>2446796.5</v>
      </c>
      <c r="K111">
        <f t="shared" si="206"/>
        <v>2446948.5</v>
      </c>
      <c r="L111">
        <f t="shared" si="206"/>
        <v>2447161.5</v>
      </c>
      <c r="M111">
        <f t="shared" si="206"/>
        <v>2447312.5</v>
      </c>
      <c r="N111">
        <f t="shared" si="206"/>
        <v>2415020.5</v>
      </c>
      <c r="O111">
        <f t="shared" si="206"/>
        <v>2305447.5</v>
      </c>
      <c r="P111">
        <f t="shared" si="206"/>
        <v>2305781.5</v>
      </c>
      <c r="Q111">
        <f t="shared" si="206"/>
        <v>2026859.5</v>
      </c>
      <c r="R111">
        <f t="shared" si="206"/>
        <v>1676470.5</v>
      </c>
      <c r="S111">
        <f t="shared" si="206"/>
        <v>1676500.5</v>
      </c>
      <c r="T111">
        <f t="shared" si="206"/>
        <v>1355999.5</v>
      </c>
      <c r="U111">
        <f t="shared" si="206"/>
        <v>1355848.5</v>
      </c>
      <c r="V111">
        <f t="shared" si="206"/>
        <v>1355665.5</v>
      </c>
      <c r="W111">
        <f t="shared" si="206"/>
        <v>37.5</v>
      </c>
      <c r="X111">
        <f t="shared" si="206"/>
        <v>2446887.5</v>
      </c>
      <c r="Y111">
        <f t="shared" si="206"/>
        <v>2448712.5</v>
      </c>
      <c r="Z111">
        <f t="shared" si="206"/>
        <v>2443175.5</v>
      </c>
      <c r="AA111">
        <f t="shared" si="206"/>
        <v>2467615.5</v>
      </c>
      <c r="AB111">
        <f t="shared" si="206"/>
        <v>2451544.5</v>
      </c>
      <c r="AC111">
        <f t="shared" si="206"/>
        <v>2434895.5</v>
      </c>
      <c r="AD111">
        <f t="shared" si="206"/>
        <v>2443814.5</v>
      </c>
      <c r="AE111">
        <f t="shared" si="206"/>
        <v>2447251.5</v>
      </c>
      <c r="AF111">
        <f t="shared" si="206"/>
        <v>2443175.5</v>
      </c>
      <c r="AG111">
        <f t="shared" si="206"/>
        <v>2448956.5</v>
      </c>
      <c r="AH111">
        <f t="shared" si="206"/>
        <v>2448895.5</v>
      </c>
      <c r="AI111">
        <f t="shared" si="206"/>
        <v>2448288.5</v>
      </c>
      <c r="AJ111">
        <f t="shared" si="206"/>
        <v>2448681.5</v>
      </c>
      <c r="AK111">
        <f t="shared" si="206"/>
        <v>2449109.5</v>
      </c>
      <c r="AL111">
        <f t="shared" si="206"/>
        <v>2385070.5</v>
      </c>
      <c r="AM111">
        <f t="shared" si="206"/>
        <v>2448136.5</v>
      </c>
      <c r="AN111">
        <f t="shared" si="206"/>
        <v>1948422.5</v>
      </c>
      <c r="AO111">
        <f t="shared" si="206"/>
        <v>2451634.5</v>
      </c>
      <c r="AP111">
        <f t="shared" si="206"/>
        <v>1721425.5</v>
      </c>
      <c r="AQ111">
        <f t="shared" si="206"/>
        <v>2437817.5</v>
      </c>
      <c r="AR111">
        <f t="shared" si="206"/>
        <v>2437817.5</v>
      </c>
      <c r="AS111">
        <f t="shared" si="206"/>
        <v>2437817.5</v>
      </c>
      <c r="AT111">
        <f t="shared" si="206"/>
        <v>2437817.5</v>
      </c>
      <c r="AU111">
        <f t="shared" si="206"/>
        <v>2437817.5</v>
      </c>
      <c r="AV111">
        <f t="shared" si="206"/>
        <v>2437817.5</v>
      </c>
      <c r="AW111">
        <f t="shared" si="206"/>
        <v>2437817.5</v>
      </c>
      <c r="AX111">
        <f t="shared" si="206"/>
        <v>2437817.5</v>
      </c>
      <c r="AY111">
        <f t="shared" si="206"/>
        <v>2437817.5</v>
      </c>
      <c r="AZ111">
        <f t="shared" si="206"/>
        <v>2437817.5</v>
      </c>
      <c r="BA111">
        <f t="shared" si="206"/>
        <v>2437817.5</v>
      </c>
      <c r="BB111">
        <f t="shared" si="206"/>
        <v>2437817.5</v>
      </c>
      <c r="BC111">
        <f t="shared" si="206"/>
        <v>2437817.5</v>
      </c>
      <c r="BD111">
        <f t="shared" si="206"/>
        <v>2437817.5</v>
      </c>
      <c r="BE111">
        <f t="shared" si="206"/>
        <v>2437817.5</v>
      </c>
      <c r="BF111">
        <f t="shared" si="206"/>
        <v>2437817.5</v>
      </c>
      <c r="BG111">
        <f t="shared" si="206"/>
        <v>2443175.5</v>
      </c>
    </row>
    <row r="113" spans="3:59" x14ac:dyDescent="0.25">
      <c r="C113" t="s">
        <v>694</v>
      </c>
      <c r="D113" s="199" t="s">
        <v>384</v>
      </c>
      <c r="E113" s="139">
        <f>E87-E111+1</f>
        <v>1</v>
      </c>
      <c r="F113" s="139">
        <f t="shared" ref="F113:BG113" si="207">F87-F111+1</f>
        <v>3</v>
      </c>
      <c r="G113" s="139">
        <f t="shared" si="207"/>
        <v>27</v>
      </c>
      <c r="H113" s="139">
        <f t="shared" si="207"/>
        <v>1</v>
      </c>
      <c r="I113" s="139">
        <f t="shared" si="207"/>
        <v>1</v>
      </c>
      <c r="J113" s="139">
        <f t="shared" si="207"/>
        <v>27</v>
      </c>
      <c r="K113" s="139">
        <f t="shared" si="207"/>
        <v>18</v>
      </c>
      <c r="L113" s="139">
        <f t="shared" si="207"/>
        <v>27</v>
      </c>
      <c r="M113" s="139">
        <f t="shared" si="207"/>
        <v>19</v>
      </c>
      <c r="N113" s="139">
        <f t="shared" si="207"/>
        <v>1</v>
      </c>
      <c r="O113" s="139">
        <f t="shared" si="207"/>
        <v>1</v>
      </c>
      <c r="P113" s="139">
        <f t="shared" si="207"/>
        <v>32</v>
      </c>
      <c r="Q113" s="139">
        <f t="shared" si="207"/>
        <v>9</v>
      </c>
      <c r="R113" s="139">
        <f t="shared" si="207"/>
        <v>30</v>
      </c>
      <c r="S113" s="139">
        <f t="shared" si="207"/>
        <v>1</v>
      </c>
      <c r="T113" s="139">
        <f t="shared" si="207"/>
        <v>12</v>
      </c>
      <c r="U113" s="139">
        <f t="shared" si="207"/>
        <v>28</v>
      </c>
      <c r="V113" s="139">
        <f t="shared" si="207"/>
        <v>16</v>
      </c>
      <c r="W113" s="139">
        <f t="shared" si="207"/>
        <v>1</v>
      </c>
      <c r="X113" s="139">
        <f t="shared" si="207"/>
        <v>9</v>
      </c>
      <c r="Y113" s="139">
        <f t="shared" si="207"/>
        <v>12</v>
      </c>
      <c r="Z113" s="139">
        <f t="shared" si="207"/>
        <v>13</v>
      </c>
      <c r="AA113" s="139">
        <f t="shared" si="207"/>
        <v>1</v>
      </c>
      <c r="AB113" s="139">
        <f t="shared" si="207"/>
        <v>1</v>
      </c>
      <c r="AC113" s="139">
        <f t="shared" si="207"/>
        <v>29</v>
      </c>
      <c r="AD113" s="139">
        <f t="shared" si="207"/>
        <v>13</v>
      </c>
      <c r="AE113" s="139">
        <f t="shared" si="207"/>
        <v>22</v>
      </c>
      <c r="AF113" s="139">
        <f t="shared" si="207"/>
        <v>16</v>
      </c>
      <c r="AG113" s="139">
        <f t="shared" si="207"/>
        <v>20</v>
      </c>
      <c r="AH113" s="139">
        <f t="shared" si="207"/>
        <v>13</v>
      </c>
      <c r="AI113" s="139">
        <f t="shared" si="207"/>
        <v>29</v>
      </c>
      <c r="AJ113" s="139">
        <f t="shared" si="207"/>
        <v>32</v>
      </c>
      <c r="AK113" s="139">
        <f t="shared" si="207"/>
        <v>0</v>
      </c>
      <c r="AL113" s="139">
        <f t="shared" si="207"/>
        <v>1</v>
      </c>
      <c r="AM113" s="139">
        <f t="shared" si="207"/>
        <v>19</v>
      </c>
      <c r="AN113" s="139">
        <f t="shared" si="207"/>
        <v>15</v>
      </c>
      <c r="AO113" s="139">
        <f t="shared" si="207"/>
        <v>7</v>
      </c>
      <c r="AP113" s="139">
        <f t="shared" si="207"/>
        <v>3</v>
      </c>
      <c r="AQ113" s="139">
        <f t="shared" si="207"/>
        <v>19</v>
      </c>
      <c r="AR113" s="139">
        <f t="shared" si="207"/>
        <v>21</v>
      </c>
      <c r="AS113" s="139">
        <f t="shared" si="207"/>
        <v>22</v>
      </c>
      <c r="AT113" s="139">
        <f t="shared" si="207"/>
        <v>23</v>
      </c>
      <c r="AU113" s="139">
        <f t="shared" si="207"/>
        <v>0</v>
      </c>
      <c r="AV113" s="139">
        <f t="shared" si="207"/>
        <v>1</v>
      </c>
      <c r="AW113" s="139">
        <f t="shared" si="207"/>
        <v>2</v>
      </c>
      <c r="AX113" s="139">
        <f t="shared" si="207"/>
        <v>3</v>
      </c>
      <c r="AY113" s="139">
        <f t="shared" si="207"/>
        <v>4</v>
      </c>
      <c r="AZ113" s="139">
        <f t="shared" si="207"/>
        <v>5</v>
      </c>
      <c r="BA113" s="139">
        <f t="shared" si="207"/>
        <v>6</v>
      </c>
      <c r="BB113" s="139">
        <f t="shared" si="207"/>
        <v>7</v>
      </c>
      <c r="BC113" s="139">
        <f t="shared" si="207"/>
        <v>8</v>
      </c>
      <c r="BD113" s="139">
        <f t="shared" si="207"/>
        <v>9</v>
      </c>
      <c r="BE113" s="139">
        <f t="shared" si="207"/>
        <v>10</v>
      </c>
      <c r="BF113" s="139">
        <f t="shared" si="207"/>
        <v>11</v>
      </c>
      <c r="BG113" s="139">
        <f t="shared" si="207"/>
        <v>16</v>
      </c>
    </row>
    <row r="114" spans="3:59" x14ac:dyDescent="0.25">
      <c r="C114" t="s">
        <v>704</v>
      </c>
      <c r="D114" s="8" t="s">
        <v>705</v>
      </c>
      <c r="E114" s="1">
        <f>(E84-0.5)-_xlfn.FLOOR.MATH(E84-0.5)</f>
        <v>0</v>
      </c>
      <c r="F114" s="1">
        <f t="shared" ref="F114:BG114" si="208">(F84-0.5)-_xlfn.FLOOR.MATH(F84-0.5)</f>
        <v>0.81000000005587935</v>
      </c>
      <c r="G114" s="1">
        <f t="shared" si="208"/>
        <v>0.5</v>
      </c>
      <c r="H114" s="1">
        <f t="shared" si="208"/>
        <v>0.5</v>
      </c>
      <c r="I114" s="1">
        <f t="shared" si="208"/>
        <v>0</v>
      </c>
      <c r="J114" s="1">
        <f t="shared" si="208"/>
        <v>0</v>
      </c>
      <c r="K114" s="1">
        <f t="shared" si="208"/>
        <v>0.5</v>
      </c>
      <c r="L114" s="1">
        <f t="shared" si="208"/>
        <v>0</v>
      </c>
      <c r="M114" s="1">
        <f t="shared" si="208"/>
        <v>0.5</v>
      </c>
      <c r="N114" s="1">
        <f t="shared" si="208"/>
        <v>1.1574011296033859E-5</v>
      </c>
      <c r="O114" s="1">
        <f t="shared" si="208"/>
        <v>0</v>
      </c>
      <c r="P114" s="1">
        <f t="shared" si="208"/>
        <v>0</v>
      </c>
      <c r="Q114" s="1">
        <f t="shared" si="208"/>
        <v>0.30000000004656613</v>
      </c>
      <c r="R114" s="1">
        <f t="shared" si="208"/>
        <v>0</v>
      </c>
      <c r="S114" s="1">
        <f t="shared" si="208"/>
        <v>0</v>
      </c>
      <c r="T114" s="1">
        <f t="shared" si="208"/>
        <v>0.5</v>
      </c>
      <c r="U114" s="1">
        <f t="shared" si="208"/>
        <v>0</v>
      </c>
      <c r="V114" s="1">
        <f t="shared" si="208"/>
        <v>0.89999999990686774</v>
      </c>
      <c r="W114" s="1">
        <f t="shared" si="208"/>
        <v>0.5</v>
      </c>
      <c r="X114" s="1">
        <f t="shared" si="208"/>
        <v>0</v>
      </c>
      <c r="Y114" s="1">
        <f t="shared" si="208"/>
        <v>0</v>
      </c>
      <c r="Z114" s="1">
        <f t="shared" si="208"/>
        <v>0</v>
      </c>
      <c r="AA114" s="1">
        <f t="shared" si="208"/>
        <v>0</v>
      </c>
      <c r="AB114" s="1">
        <f t="shared" si="208"/>
        <v>0</v>
      </c>
      <c r="AC114" s="1">
        <f t="shared" si="208"/>
        <v>0</v>
      </c>
      <c r="AD114" s="1">
        <f t="shared" si="208"/>
        <v>0</v>
      </c>
      <c r="AE114" s="1">
        <f t="shared" si="208"/>
        <v>0</v>
      </c>
      <c r="AF114" s="1">
        <f t="shared" si="208"/>
        <v>0.15115740755572915</v>
      </c>
      <c r="AG114" s="1">
        <f t="shared" si="208"/>
        <v>0</v>
      </c>
      <c r="AH114" s="1">
        <f t="shared" si="208"/>
        <v>0</v>
      </c>
      <c r="AI114" s="1">
        <f t="shared" si="208"/>
        <v>0</v>
      </c>
      <c r="AJ114" s="1">
        <f t="shared" si="208"/>
        <v>0</v>
      </c>
      <c r="AK114" s="1">
        <f t="shared" si="208"/>
        <v>0</v>
      </c>
      <c r="AL114" s="1">
        <f t="shared" si="208"/>
        <v>0</v>
      </c>
      <c r="AM114" s="1">
        <f t="shared" si="208"/>
        <v>0</v>
      </c>
      <c r="AN114" s="1">
        <f t="shared" si="208"/>
        <v>0</v>
      </c>
      <c r="AO114" s="1">
        <f t="shared" si="208"/>
        <v>0</v>
      </c>
      <c r="AP114" s="1">
        <f t="shared" si="208"/>
        <v>0</v>
      </c>
      <c r="AQ114" s="1">
        <f t="shared" si="208"/>
        <v>0.88589000003412366</v>
      </c>
      <c r="AR114" s="1">
        <f t="shared" si="208"/>
        <v>0.89244824135676026</v>
      </c>
      <c r="AS114" s="1">
        <f t="shared" si="208"/>
        <v>0.89244824135676026</v>
      </c>
      <c r="AT114" s="1">
        <f t="shared" si="208"/>
        <v>0.89244824135676026</v>
      </c>
      <c r="AU114" s="1">
        <f t="shared" si="208"/>
        <v>0</v>
      </c>
      <c r="AV114" s="1">
        <f t="shared" si="208"/>
        <v>0</v>
      </c>
      <c r="AW114" s="1">
        <f t="shared" si="208"/>
        <v>0</v>
      </c>
      <c r="AX114" s="1">
        <f t="shared" si="208"/>
        <v>0</v>
      </c>
      <c r="AY114" s="1">
        <f t="shared" si="208"/>
        <v>0</v>
      </c>
      <c r="AZ114" s="1">
        <f t="shared" si="208"/>
        <v>0</v>
      </c>
      <c r="BA114" s="1">
        <f t="shared" si="208"/>
        <v>0</v>
      </c>
      <c r="BB114" s="1">
        <f t="shared" si="208"/>
        <v>0</v>
      </c>
      <c r="BC114" s="1">
        <f t="shared" si="208"/>
        <v>0</v>
      </c>
      <c r="BD114" s="1">
        <f t="shared" si="208"/>
        <v>0</v>
      </c>
      <c r="BE114" s="1">
        <f t="shared" si="208"/>
        <v>0</v>
      </c>
      <c r="BF114" s="1">
        <f t="shared" si="208"/>
        <v>0</v>
      </c>
      <c r="BG114" s="1">
        <f t="shared" si="208"/>
        <v>0</v>
      </c>
    </row>
    <row r="115" spans="3:59" ht="15.75" thickBot="1" x14ac:dyDescent="0.3">
      <c r="D115" s="8" t="s">
        <v>640</v>
      </c>
      <c r="E115" s="69">
        <f>IF(E97&gt;1899,DATE(E97,E108,E113)+E114,E97&amp;"-"&amp;E108&amp;"-"&amp;E113)</f>
        <v>22647</v>
      </c>
      <c r="F115" s="69">
        <f t="shared" ref="F115:BG115" si="209">IF(F97&gt;1899,DATE(F97,F108,F113)+F114,F97&amp;"-"&amp;F108&amp;"-"&amp;F113)</f>
        <v>21096.810000000056</v>
      </c>
      <c r="G115" s="69" t="str">
        <f t="shared" si="209"/>
        <v>333-1-27</v>
      </c>
      <c r="H115" s="69">
        <f t="shared" si="209"/>
        <v>36526.5</v>
      </c>
      <c r="I115" s="69">
        <f t="shared" si="209"/>
        <v>36161</v>
      </c>
      <c r="J115" s="69">
        <f t="shared" si="209"/>
        <v>31804</v>
      </c>
      <c r="K115" s="69">
        <f t="shared" si="209"/>
        <v>31946.5</v>
      </c>
      <c r="L115" s="69">
        <f t="shared" si="209"/>
        <v>32169</v>
      </c>
      <c r="M115" s="69">
        <f t="shared" si="209"/>
        <v>32313.5</v>
      </c>
      <c r="N115" s="69">
        <f t="shared" si="209"/>
        <v>1.000011574011296</v>
      </c>
      <c r="O115" s="69" t="str">
        <f t="shared" si="209"/>
        <v>1600-1-1</v>
      </c>
      <c r="P115" s="69" t="str">
        <f t="shared" si="209"/>
        <v>1600-12-32</v>
      </c>
      <c r="Q115" s="69" t="str">
        <f t="shared" si="209"/>
        <v>837-4-9</v>
      </c>
      <c r="R115" s="69" t="str">
        <f t="shared" si="209"/>
        <v>-123-12-30</v>
      </c>
      <c r="S115" s="69" t="str">
        <f t="shared" si="209"/>
        <v>-122-1-1</v>
      </c>
      <c r="T115" s="69" t="str">
        <f t="shared" si="209"/>
        <v>-1000-7-12</v>
      </c>
      <c r="U115" s="69" t="str">
        <f t="shared" si="209"/>
        <v>-1000-2-28</v>
      </c>
      <c r="V115" s="69" t="str">
        <f t="shared" si="209"/>
        <v>-1001-8-16</v>
      </c>
      <c r="W115" s="69" t="str">
        <f t="shared" si="209"/>
        <v>-4712-1-1</v>
      </c>
      <c r="X115" s="69">
        <f t="shared" si="209"/>
        <v>31876</v>
      </c>
      <c r="Y115" s="69">
        <f t="shared" si="209"/>
        <v>33706</v>
      </c>
      <c r="Z115" s="69">
        <f t="shared" si="209"/>
        <v>28169</v>
      </c>
      <c r="AA115" s="69">
        <f t="shared" si="209"/>
        <v>52597</v>
      </c>
      <c r="AB115" s="69">
        <f t="shared" si="209"/>
        <v>36526</v>
      </c>
      <c r="AC115" s="69">
        <f t="shared" si="209"/>
        <v>19904</v>
      </c>
      <c r="AD115" s="69">
        <f t="shared" si="209"/>
        <v>28807</v>
      </c>
      <c r="AE115" s="69">
        <f t="shared" si="209"/>
        <v>32255</v>
      </c>
      <c r="AF115" s="69">
        <f t="shared" si="209"/>
        <v>28172.151157407556</v>
      </c>
      <c r="AG115" s="69">
        <f t="shared" si="209"/>
        <v>33958</v>
      </c>
      <c r="AH115" s="69">
        <f t="shared" si="209"/>
        <v>33890</v>
      </c>
      <c r="AI115" s="69">
        <f t="shared" si="209"/>
        <v>33298</v>
      </c>
      <c r="AJ115" s="69">
        <f t="shared" si="209"/>
        <v>33695</v>
      </c>
      <c r="AK115" s="69">
        <f t="shared" si="209"/>
        <v>34089</v>
      </c>
      <c r="AL115" s="69" t="str">
        <f t="shared" si="209"/>
        <v>1818-1-1</v>
      </c>
      <c r="AM115" s="69">
        <f t="shared" si="209"/>
        <v>33135</v>
      </c>
      <c r="AN115" s="69" t="str">
        <f t="shared" si="209"/>
        <v>622-7-15</v>
      </c>
      <c r="AO115" s="69">
        <f t="shared" si="209"/>
        <v>36623</v>
      </c>
      <c r="AP115" s="69" t="str">
        <f t="shared" si="209"/>
        <v>1-1-3</v>
      </c>
      <c r="AQ115" s="69">
        <f t="shared" si="209"/>
        <v>22816.885890000034</v>
      </c>
      <c r="AR115" s="69">
        <f t="shared" si="209"/>
        <v>22818.892448241357</v>
      </c>
      <c r="AS115" s="69">
        <f t="shared" si="209"/>
        <v>22819.892448241357</v>
      </c>
      <c r="AT115" s="69">
        <f t="shared" si="209"/>
        <v>22820.892448241357</v>
      </c>
      <c r="AU115" s="69">
        <f t="shared" si="209"/>
        <v>22797</v>
      </c>
      <c r="AV115" s="69">
        <f t="shared" si="209"/>
        <v>22798</v>
      </c>
      <c r="AW115" s="69">
        <f t="shared" si="209"/>
        <v>22799</v>
      </c>
      <c r="AX115" s="69">
        <f t="shared" si="209"/>
        <v>22800</v>
      </c>
      <c r="AY115" s="69">
        <f t="shared" si="209"/>
        <v>22801</v>
      </c>
      <c r="AZ115" s="69">
        <f t="shared" si="209"/>
        <v>22802</v>
      </c>
      <c r="BA115" s="69">
        <f t="shared" si="209"/>
        <v>22803</v>
      </c>
      <c r="BB115" s="69">
        <f t="shared" si="209"/>
        <v>22804</v>
      </c>
      <c r="BC115" s="69">
        <f t="shared" si="209"/>
        <v>22805</v>
      </c>
      <c r="BD115" s="69">
        <f t="shared" si="209"/>
        <v>22806</v>
      </c>
      <c r="BE115" s="69">
        <f t="shared" si="209"/>
        <v>22807</v>
      </c>
      <c r="BF115" s="69">
        <f t="shared" si="209"/>
        <v>22808</v>
      </c>
      <c r="BG115" s="69">
        <f t="shared" si="209"/>
        <v>28172</v>
      </c>
    </row>
    <row r="116" spans="3:59" ht="15.75" thickTop="1" x14ac:dyDescent="0.25"/>
  </sheetData>
  <mergeCells count="2">
    <mergeCell ref="A1:D1"/>
    <mergeCell ref="C67:F6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D623-36D3-4790-B37E-8A8E2D03C992}">
  <dimension ref="A1:BG61"/>
  <sheetViews>
    <sheetView workbookViewId="0">
      <selection activeCell="J8" sqref="J8"/>
    </sheetView>
  </sheetViews>
  <sheetFormatPr defaultRowHeight="15" x14ac:dyDescent="0.25"/>
  <cols>
    <col min="1" max="1" width="5.7109375" bestFit="1" customWidth="1"/>
    <col min="2" max="2" width="3.140625" bestFit="1" customWidth="1"/>
    <col min="3" max="3" width="21.42578125" bestFit="1" customWidth="1"/>
    <col min="4" max="4" width="8.42578125" style="8" bestFit="1" customWidth="1"/>
    <col min="5" max="5" width="10.42578125" bestFit="1" customWidth="1"/>
    <col min="6" max="6" width="12" bestFit="1" customWidth="1"/>
    <col min="7" max="15" width="10.42578125" bestFit="1" customWidth="1"/>
    <col min="16" max="16" width="9.42578125" bestFit="1" customWidth="1"/>
    <col min="17" max="18" width="10.140625" bestFit="1" customWidth="1"/>
    <col min="19" max="22" width="11.140625" bestFit="1" customWidth="1"/>
    <col min="23" max="34" width="10.42578125" bestFit="1" customWidth="1"/>
    <col min="35" max="35" width="12.85546875" bestFit="1" customWidth="1"/>
    <col min="36" max="40" width="10.42578125" bestFit="1" customWidth="1"/>
    <col min="41" max="41" width="11.28515625" bestFit="1" customWidth="1"/>
    <col min="42" max="48" width="10.42578125" bestFit="1" customWidth="1"/>
    <col min="49" max="49" width="11.28515625" bestFit="1" customWidth="1"/>
    <col min="50" max="56" width="10.42578125" bestFit="1" customWidth="1"/>
    <col min="57" max="57" width="11.140625" bestFit="1" customWidth="1"/>
    <col min="58" max="59" width="10.42578125" bestFit="1" customWidth="1"/>
  </cols>
  <sheetData>
    <row r="1" spans="1:59" ht="15.75" x14ac:dyDescent="0.25">
      <c r="A1" s="210" t="s">
        <v>366</v>
      </c>
      <c r="B1" s="210"/>
      <c r="C1" s="210"/>
      <c r="D1" s="210"/>
    </row>
    <row r="2" spans="1:59" x14ac:dyDescent="0.25">
      <c r="A2" s="9" t="s">
        <v>80</v>
      </c>
      <c r="B2" s="9" t="s">
        <v>11</v>
      </c>
      <c r="C2" s="9" t="s">
        <v>77</v>
      </c>
      <c r="D2" s="17" t="s">
        <v>78</v>
      </c>
      <c r="E2" s="154" t="str">
        <f>'07JD'!E2</f>
        <v>27.a</v>
      </c>
      <c r="F2" s="154" t="str">
        <f>'07JD'!F2</f>
        <v>7.a</v>
      </c>
      <c r="G2" s="154" t="str">
        <f>'07JD'!G2</f>
        <v>7.b</v>
      </c>
      <c r="H2" s="154" t="str">
        <f>'07JD'!H2</f>
        <v>7.c.1/8</v>
      </c>
      <c r="I2" s="154" t="str">
        <f>'07JD'!I2</f>
        <v>7.c.2</v>
      </c>
      <c r="J2" s="154" t="str">
        <f>'07JD'!J2</f>
        <v>7.c.3</v>
      </c>
      <c r="K2" s="154" t="str">
        <f>'07JD'!K2</f>
        <v>7.c.4</v>
      </c>
      <c r="L2" s="154" t="str">
        <f>'07JD'!L2</f>
        <v>7.c.5</v>
      </c>
      <c r="M2" s="154" t="str">
        <f>'07JD'!M2</f>
        <v>7.c.6</v>
      </c>
      <c r="N2" s="154" t="str">
        <f>'07JD'!N2</f>
        <v>7.c.7</v>
      </c>
      <c r="O2" s="154" t="str">
        <f>'07JD'!O2</f>
        <v>7.c.8</v>
      </c>
      <c r="P2" s="154" t="str">
        <f>'07JD'!P2</f>
        <v>7.c.9</v>
      </c>
      <c r="Q2" s="154" t="str">
        <f>'07JD'!Q2</f>
        <v>7.c.10</v>
      </c>
      <c r="R2" s="154" t="str">
        <f>'07JD'!R2</f>
        <v>7.c.11</v>
      </c>
      <c r="S2" s="154" t="str">
        <f>'07JD'!S2</f>
        <v>7.c.12</v>
      </c>
      <c r="T2" s="154" t="str">
        <f>'07JD'!T2</f>
        <v>7.c.13</v>
      </c>
      <c r="U2" s="154" t="str">
        <f>'07JD'!U2</f>
        <v>7.c.14</v>
      </c>
      <c r="V2" s="154" t="str">
        <f>'07JD'!V2</f>
        <v>7.c.15</v>
      </c>
      <c r="W2" s="154" t="str">
        <f>'07JD'!W2</f>
        <v>7.c.16</v>
      </c>
      <c r="X2" s="154" t="str">
        <f>'07JD'!X2</f>
        <v>22.a</v>
      </c>
      <c r="Y2" s="154" t="str">
        <f>'07JD'!Y2</f>
        <v>47.a/48.a</v>
      </c>
      <c r="Z2" s="154" t="str">
        <f>'07JD'!Z2</f>
        <v>49.a</v>
      </c>
      <c r="AA2" s="154" t="str">
        <f>'07JD'!AA2</f>
        <v>49.b</v>
      </c>
      <c r="AB2" s="154" t="str">
        <f>'07JD'!AB2</f>
        <v>1/1/2000/8</v>
      </c>
      <c r="AC2" s="154" t="str">
        <f>'07JD'!AC2</f>
        <v>7.e/8</v>
      </c>
      <c r="AD2" s="154" t="str">
        <f>'07JD'!AD2</f>
        <v>7.f</v>
      </c>
      <c r="AE2" s="154" t="str">
        <f>'07JD'!AE2</f>
        <v>7.g</v>
      </c>
      <c r="AF2" s="154" t="str">
        <f>'07JD'!AF2</f>
        <v>10.a</v>
      </c>
      <c r="AG2" s="154" t="str">
        <f>'07JD'!AG2</f>
        <v>32.a</v>
      </c>
      <c r="AH2" s="154" t="str">
        <f>'07JD'!AH2</f>
        <v>25.a</v>
      </c>
      <c r="AI2" s="154" t="str">
        <f>'07JD'!AI2</f>
        <v>8.a</v>
      </c>
      <c r="AJ2" s="154" t="str">
        <f>'07JD'!AJ2</f>
        <v>8.b</v>
      </c>
      <c r="AK2" s="154" t="str">
        <f>'07JD'!AK2</f>
        <v>8.c</v>
      </c>
      <c r="AL2" s="154" t="str">
        <f>'07JD'!AL2</f>
        <v>8.d</v>
      </c>
      <c r="AM2" s="154" t="str">
        <f>'07JD'!AM2</f>
        <v>9.a</v>
      </c>
      <c r="AN2" s="154" t="str">
        <f>'07JD'!AN2</f>
        <v>Muslim date 1-1-1</v>
      </c>
      <c r="AO2" s="154" t="str">
        <f>'07JD'!AO2</f>
        <v>9.b</v>
      </c>
      <c r="AP2" s="154" t="str">
        <f>'07JD'!AP2</f>
        <v>Gregorian Epoch</v>
      </c>
      <c r="AQ2" s="154" t="str">
        <f>'07JD'!AQ2</f>
        <v>27.b.1</v>
      </c>
      <c r="AR2" s="154" t="str">
        <f>'07JD'!AR2</f>
        <v>new+8</v>
      </c>
      <c r="AS2" s="154" t="str">
        <f>'07JD'!AS2</f>
        <v>new+9</v>
      </c>
      <c r="AT2" s="154" t="str">
        <f>'07JD'!AT2</f>
        <v>new+10</v>
      </c>
      <c r="AU2" s="154" t="str">
        <f>'07JD'!AU2</f>
        <v>new+11</v>
      </c>
      <c r="AV2" s="154" t="str">
        <f>'07JD'!AV2</f>
        <v>new+12</v>
      </c>
      <c r="AW2" s="154" t="str">
        <f>'07JD'!AW2</f>
        <v>new+13</v>
      </c>
      <c r="AX2" s="154" t="str">
        <f>'07JD'!AX2</f>
        <v>new+14 full</v>
      </c>
      <c r="AY2" s="154" t="str">
        <f>'07JD'!AY2</f>
        <v>new+15</v>
      </c>
      <c r="AZ2" s="154" t="str">
        <f>'07JD'!AZ2</f>
        <v>new+16</v>
      </c>
      <c r="BA2" s="154" t="str">
        <f>'07JD'!BA2</f>
        <v>new+17</v>
      </c>
      <c r="BB2" s="154" t="str">
        <f>'07JD'!BB2</f>
        <v>new+18</v>
      </c>
      <c r="BC2" s="154" t="str">
        <f>'07JD'!BC2</f>
        <v>new+19</v>
      </c>
      <c r="BD2" s="154" t="str">
        <f>'07JD'!BD2</f>
        <v>new+20</v>
      </c>
      <c r="BE2" s="154" t="str">
        <f>'07JD'!BE2</f>
        <v>new+21</v>
      </c>
      <c r="BF2" s="154" t="str">
        <f>'07JD'!BF2</f>
        <v>new+22 3rd</v>
      </c>
      <c r="BG2" s="154" t="str">
        <f>'07JD'!BG2</f>
        <v>z</v>
      </c>
    </row>
    <row r="3" spans="1:59" s="55" customFormat="1" x14ac:dyDescent="0.25">
      <c r="C3" s="52" t="s">
        <v>84</v>
      </c>
      <c r="D3" s="52" t="s">
        <v>37</v>
      </c>
      <c r="E3" s="176">
        <f>'07JD'!E5</f>
        <v>1962</v>
      </c>
      <c r="F3" s="176">
        <f>'07JD'!F5</f>
        <v>1957</v>
      </c>
      <c r="G3" s="176">
        <f>'07JD'!G5</f>
        <v>333</v>
      </c>
      <c r="H3" s="176">
        <f>'07JD'!H5</f>
        <v>2000</v>
      </c>
      <c r="I3" s="176">
        <f>'07JD'!I5</f>
        <v>1999</v>
      </c>
      <c r="J3" s="176">
        <f>'07JD'!J5</f>
        <v>1987</v>
      </c>
      <c r="K3" s="176">
        <f>'07JD'!K5</f>
        <v>1987</v>
      </c>
      <c r="L3" s="176">
        <f>'07JD'!L5</f>
        <v>1988</v>
      </c>
      <c r="M3" s="176">
        <f>'07JD'!M5</f>
        <v>1988</v>
      </c>
      <c r="N3" s="176">
        <f>'07JD'!N5</f>
        <v>1900</v>
      </c>
      <c r="O3" s="176">
        <f>'07JD'!O5</f>
        <v>1600</v>
      </c>
      <c r="P3" s="176">
        <f>'07JD'!P5</f>
        <v>1600</v>
      </c>
      <c r="Q3" s="176">
        <f>'07JD'!Q5</f>
        <v>837</v>
      </c>
      <c r="R3" s="176">
        <f>'07JD'!R5</f>
        <v>-123</v>
      </c>
      <c r="S3" s="176">
        <f>'07JD'!S5</f>
        <v>-122</v>
      </c>
      <c r="T3" s="176">
        <f>'07JD'!T5</f>
        <v>-1000</v>
      </c>
      <c r="U3" s="176">
        <f>'07JD'!U5</f>
        <v>-1000</v>
      </c>
      <c r="V3" s="176">
        <f>'07JD'!V5</f>
        <v>-1001</v>
      </c>
      <c r="W3" s="176">
        <f>'07JD'!W5</f>
        <v>-4712</v>
      </c>
      <c r="X3" s="176">
        <f>'07JD'!X5</f>
        <v>1987</v>
      </c>
      <c r="Y3" s="176">
        <f>'07JD'!Y5</f>
        <v>1992</v>
      </c>
      <c r="Z3" s="176">
        <f>'07JD'!Z5</f>
        <v>1977</v>
      </c>
      <c r="AA3" s="176">
        <f>'07JD'!AA5</f>
        <v>2044</v>
      </c>
      <c r="AB3" s="176">
        <f>'07JD'!AB5</f>
        <v>2000</v>
      </c>
      <c r="AC3" s="176">
        <f>'07JD'!AC5</f>
        <v>1954</v>
      </c>
      <c r="AD3" s="176">
        <f>'07JD'!AD5</f>
        <v>1978</v>
      </c>
      <c r="AE3" s="176">
        <f>'07JD'!AE5</f>
        <v>1988</v>
      </c>
      <c r="AF3" s="176">
        <f>'07JD'!AF5</f>
        <v>1977</v>
      </c>
      <c r="AG3" s="176">
        <f>'07JD'!AG5</f>
        <v>1992</v>
      </c>
      <c r="AH3" s="176">
        <f>'07JD'!AH5</f>
        <v>1992</v>
      </c>
      <c r="AI3" s="176">
        <f>'07JD'!AI5</f>
        <v>1991</v>
      </c>
      <c r="AJ3" s="176">
        <f>'07JD'!AJ5</f>
        <v>1992</v>
      </c>
      <c r="AK3" s="176">
        <f>'07JD'!AK5</f>
        <v>1993</v>
      </c>
      <c r="AL3" s="176">
        <f>'07JD'!AL5</f>
        <v>1818</v>
      </c>
      <c r="AM3" s="176">
        <f>'07JD'!AM5</f>
        <v>1990</v>
      </c>
      <c r="AN3" s="176">
        <f>'07JD'!AN5</f>
        <v>622</v>
      </c>
      <c r="AO3" s="176">
        <f>'07JD'!AO5</f>
        <v>2000</v>
      </c>
      <c r="AP3" s="176">
        <f>'07JD'!AP5</f>
        <v>1</v>
      </c>
      <c r="AQ3" s="176">
        <f>'07JD'!AQ5</f>
        <v>1962</v>
      </c>
      <c r="AR3" s="176">
        <f>'07JD'!AR5</f>
        <v>1962</v>
      </c>
      <c r="AS3" s="176">
        <f>'07JD'!AS5</f>
        <v>1962</v>
      </c>
      <c r="AT3" s="176">
        <f>'07JD'!AT5</f>
        <v>1962</v>
      </c>
      <c r="AU3" s="176">
        <f>'07JD'!AU5</f>
        <v>1962</v>
      </c>
      <c r="AV3" s="176">
        <f>'07JD'!AV5</f>
        <v>1962</v>
      </c>
      <c r="AW3" s="176">
        <f>'07JD'!AW5</f>
        <v>1962</v>
      </c>
      <c r="AX3" s="176">
        <f>'07JD'!AX5</f>
        <v>1962</v>
      </c>
      <c r="AY3" s="176">
        <f>'07JD'!AY5</f>
        <v>1962</v>
      </c>
      <c r="AZ3" s="176">
        <f>'07JD'!AZ5</f>
        <v>1962</v>
      </c>
      <c r="BA3" s="176">
        <f>'07JD'!BA5</f>
        <v>1962</v>
      </c>
      <c r="BB3" s="176">
        <f>'07JD'!BB5</f>
        <v>1962</v>
      </c>
      <c r="BC3" s="176">
        <f>'07JD'!BC5</f>
        <v>1962</v>
      </c>
      <c r="BD3" s="176">
        <f>'07JD'!BD5</f>
        <v>1962</v>
      </c>
      <c r="BE3" s="176">
        <f>'07JD'!BE5</f>
        <v>1962</v>
      </c>
      <c r="BF3" s="176">
        <f>'07JD'!BF5</f>
        <v>1962</v>
      </c>
      <c r="BG3" s="176">
        <f>'07JD'!BG5</f>
        <v>1977</v>
      </c>
    </row>
    <row r="5" spans="1:59" s="8" customFormat="1" x14ac:dyDescent="0.25">
      <c r="C5" s="39" t="s">
        <v>395</v>
      </c>
      <c r="D5" s="171"/>
      <c r="E5" s="170">
        <f>IF(E3&lt;0,"--",IF(E7=1,E24,E36))</f>
        <v>22758</v>
      </c>
      <c r="F5" s="170">
        <f t="shared" ref="F5:BG5" si="0">IF(F3&lt;0,"--",IF(F7=1,F24,F36))</f>
        <v>20931</v>
      </c>
      <c r="G5" s="170" t="str">
        <f t="shared" si="0"/>
        <v>333-04-22</v>
      </c>
      <c r="H5" s="170">
        <f t="shared" si="0"/>
        <v>36639</v>
      </c>
      <c r="I5" s="170">
        <f t="shared" si="0"/>
        <v>36254</v>
      </c>
      <c r="J5" s="170">
        <f t="shared" si="0"/>
        <v>31886</v>
      </c>
      <c r="K5" s="170">
        <f t="shared" si="0"/>
        <v>31886</v>
      </c>
      <c r="L5" s="170">
        <f t="shared" si="0"/>
        <v>32236</v>
      </c>
      <c r="M5" s="170">
        <f t="shared" si="0"/>
        <v>32236</v>
      </c>
      <c r="N5" s="170">
        <f t="shared" si="0"/>
        <v>106</v>
      </c>
      <c r="O5" s="170" t="str">
        <f t="shared" si="0"/>
        <v>1600-04-02</v>
      </c>
      <c r="P5" s="170" t="str">
        <f t="shared" si="0"/>
        <v>1600-04-02</v>
      </c>
      <c r="Q5" s="170" t="str">
        <f t="shared" si="0"/>
        <v>837-04-01</v>
      </c>
      <c r="R5" s="170" t="str">
        <f t="shared" si="0"/>
        <v>--</v>
      </c>
      <c r="S5" s="170" t="str">
        <f t="shared" si="0"/>
        <v>--</v>
      </c>
      <c r="T5" s="170" t="str">
        <f t="shared" si="0"/>
        <v>--</v>
      </c>
      <c r="U5" s="170" t="str">
        <f t="shared" si="0"/>
        <v>--</v>
      </c>
      <c r="V5" s="170" t="str">
        <f t="shared" si="0"/>
        <v>--</v>
      </c>
      <c r="W5" s="170" t="str">
        <f t="shared" si="0"/>
        <v>--</v>
      </c>
      <c r="X5" s="170">
        <f t="shared" si="0"/>
        <v>31886</v>
      </c>
      <c r="Y5" s="170">
        <f t="shared" si="0"/>
        <v>33713</v>
      </c>
      <c r="Z5" s="170">
        <f t="shared" si="0"/>
        <v>28225</v>
      </c>
      <c r="AA5" s="174">
        <f t="shared" si="0"/>
        <v>52704</v>
      </c>
      <c r="AB5" s="174">
        <f t="shared" si="0"/>
        <v>36639</v>
      </c>
      <c r="AC5" s="170">
        <f t="shared" si="0"/>
        <v>19832</v>
      </c>
      <c r="AD5" s="170">
        <f t="shared" si="0"/>
        <v>28575</v>
      </c>
      <c r="AE5" s="170">
        <f t="shared" si="0"/>
        <v>32236</v>
      </c>
      <c r="AF5" s="170">
        <f t="shared" si="0"/>
        <v>28225</v>
      </c>
      <c r="AG5" s="170">
        <f t="shared" si="0"/>
        <v>33713</v>
      </c>
      <c r="AH5" s="174">
        <f t="shared" si="0"/>
        <v>33713</v>
      </c>
      <c r="AI5" s="174">
        <f t="shared" si="0"/>
        <v>33328</v>
      </c>
      <c r="AJ5" s="174">
        <f t="shared" si="0"/>
        <v>33713</v>
      </c>
      <c r="AK5" s="174">
        <f t="shared" si="0"/>
        <v>34070</v>
      </c>
      <c r="AL5" s="170" t="str">
        <f t="shared" si="0"/>
        <v>1818-03-22</v>
      </c>
      <c r="AM5" s="170">
        <f t="shared" si="0"/>
        <v>32978</v>
      </c>
      <c r="AN5" s="170" t="str">
        <f t="shared" si="0"/>
        <v>622-04-04</v>
      </c>
      <c r="AO5" s="170">
        <f t="shared" si="0"/>
        <v>36639</v>
      </c>
      <c r="AP5" s="170" t="str">
        <f t="shared" si="0"/>
        <v>1-03-27</v>
      </c>
      <c r="AQ5" s="170">
        <f t="shared" si="0"/>
        <v>22758</v>
      </c>
      <c r="AR5" s="170">
        <f t="shared" si="0"/>
        <v>22758</v>
      </c>
      <c r="AS5" s="170">
        <f t="shared" si="0"/>
        <v>22758</v>
      </c>
      <c r="AT5" s="170">
        <f t="shared" si="0"/>
        <v>22758</v>
      </c>
      <c r="AU5" s="170">
        <f t="shared" si="0"/>
        <v>22758</v>
      </c>
      <c r="AV5" s="170">
        <f t="shared" si="0"/>
        <v>22758</v>
      </c>
      <c r="AW5" s="170">
        <f t="shared" si="0"/>
        <v>22758</v>
      </c>
      <c r="AX5" s="170">
        <f t="shared" si="0"/>
        <v>22758</v>
      </c>
      <c r="AY5" s="170">
        <f t="shared" si="0"/>
        <v>22758</v>
      </c>
      <c r="AZ5" s="170">
        <f t="shared" si="0"/>
        <v>22758</v>
      </c>
      <c r="BA5" s="170">
        <f t="shared" si="0"/>
        <v>22758</v>
      </c>
      <c r="BB5" s="170">
        <f t="shared" si="0"/>
        <v>22758</v>
      </c>
      <c r="BC5" s="170">
        <f t="shared" si="0"/>
        <v>22758</v>
      </c>
      <c r="BD5" s="170">
        <f t="shared" si="0"/>
        <v>22758</v>
      </c>
      <c r="BE5" s="170">
        <f t="shared" si="0"/>
        <v>22758</v>
      </c>
      <c r="BF5" s="170">
        <f t="shared" si="0"/>
        <v>22758</v>
      </c>
      <c r="BG5" s="170">
        <f t="shared" si="0"/>
        <v>28225</v>
      </c>
    </row>
    <row r="6" spans="1:59" x14ac:dyDescent="0.25">
      <c r="G6" s="173">
        <v>36639</v>
      </c>
      <c r="AA6" s="173">
        <v>36639</v>
      </c>
      <c r="AB6" s="173">
        <v>19832</v>
      </c>
      <c r="AH6" s="173">
        <v>33328</v>
      </c>
      <c r="AI6" s="173">
        <v>33713</v>
      </c>
      <c r="AJ6" s="173">
        <v>34070</v>
      </c>
      <c r="AK6" s="173" t="s">
        <v>404</v>
      </c>
    </row>
    <row r="7" spans="1:59" x14ac:dyDescent="0.25">
      <c r="C7" s="9" t="s">
        <v>367</v>
      </c>
      <c r="E7">
        <f>IF(E3&gt;1582,1,0)</f>
        <v>1</v>
      </c>
      <c r="F7">
        <f t="shared" ref="F7:BG7" si="1">IF(F3&gt;1582,1,0)</f>
        <v>1</v>
      </c>
      <c r="G7">
        <f t="shared" si="1"/>
        <v>0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G7">
        <f t="shared" si="1"/>
        <v>1</v>
      </c>
      <c r="AH7">
        <f t="shared" si="1"/>
        <v>1</v>
      </c>
      <c r="AI7">
        <f t="shared" si="1"/>
        <v>1</v>
      </c>
      <c r="AJ7">
        <f t="shared" si="1"/>
        <v>1</v>
      </c>
      <c r="AK7">
        <f t="shared" si="1"/>
        <v>1</v>
      </c>
      <c r="AL7">
        <f t="shared" si="1"/>
        <v>1</v>
      </c>
      <c r="AM7">
        <f t="shared" si="1"/>
        <v>1</v>
      </c>
      <c r="AN7">
        <f t="shared" si="1"/>
        <v>0</v>
      </c>
      <c r="AO7">
        <f t="shared" si="1"/>
        <v>1</v>
      </c>
      <c r="AP7">
        <f t="shared" si="1"/>
        <v>0</v>
      </c>
      <c r="AQ7">
        <f t="shared" si="1"/>
        <v>1</v>
      </c>
      <c r="AR7">
        <f t="shared" si="1"/>
        <v>1</v>
      </c>
      <c r="AS7">
        <f t="shared" si="1"/>
        <v>1</v>
      </c>
      <c r="AT7">
        <f t="shared" si="1"/>
        <v>1</v>
      </c>
      <c r="AU7">
        <f t="shared" si="1"/>
        <v>1</v>
      </c>
      <c r="AV7">
        <f t="shared" si="1"/>
        <v>1</v>
      </c>
      <c r="AW7">
        <f t="shared" si="1"/>
        <v>1</v>
      </c>
      <c r="AX7">
        <f t="shared" si="1"/>
        <v>1</v>
      </c>
      <c r="AY7">
        <f t="shared" si="1"/>
        <v>1</v>
      </c>
      <c r="AZ7">
        <f t="shared" si="1"/>
        <v>1</v>
      </c>
      <c r="BA7">
        <f t="shared" si="1"/>
        <v>1</v>
      </c>
      <c r="BB7">
        <f t="shared" si="1"/>
        <v>1</v>
      </c>
      <c r="BC7">
        <f t="shared" si="1"/>
        <v>1</v>
      </c>
      <c r="BD7">
        <f t="shared" si="1"/>
        <v>1</v>
      </c>
      <c r="BE7">
        <f t="shared" si="1"/>
        <v>1</v>
      </c>
      <c r="BF7">
        <f t="shared" si="1"/>
        <v>1</v>
      </c>
      <c r="BG7">
        <f t="shared" si="1"/>
        <v>1</v>
      </c>
    </row>
    <row r="8" spans="1:59" x14ac:dyDescent="0.25">
      <c r="B8">
        <v>67</v>
      </c>
      <c r="C8" t="s">
        <v>368</v>
      </c>
      <c r="D8" s="8" t="s">
        <v>49</v>
      </c>
      <c r="E8">
        <f>MOD(E3,19)</f>
        <v>5</v>
      </c>
      <c r="F8">
        <f t="shared" ref="F8:BG8" si="2">MOD(F3,19)</f>
        <v>0</v>
      </c>
      <c r="G8">
        <f t="shared" si="2"/>
        <v>10</v>
      </c>
      <c r="H8">
        <f t="shared" si="2"/>
        <v>5</v>
      </c>
      <c r="I8">
        <f t="shared" si="2"/>
        <v>4</v>
      </c>
      <c r="J8">
        <f t="shared" si="2"/>
        <v>11</v>
      </c>
      <c r="K8">
        <f t="shared" si="2"/>
        <v>11</v>
      </c>
      <c r="L8">
        <f t="shared" si="2"/>
        <v>12</v>
      </c>
      <c r="M8">
        <f t="shared" si="2"/>
        <v>12</v>
      </c>
      <c r="N8">
        <f t="shared" si="2"/>
        <v>0</v>
      </c>
      <c r="O8">
        <f t="shared" si="2"/>
        <v>4</v>
      </c>
      <c r="P8">
        <f t="shared" si="2"/>
        <v>4</v>
      </c>
      <c r="Q8">
        <f t="shared" si="2"/>
        <v>1</v>
      </c>
      <c r="R8">
        <f t="shared" si="2"/>
        <v>10</v>
      </c>
      <c r="S8">
        <f t="shared" si="2"/>
        <v>11</v>
      </c>
      <c r="T8">
        <f t="shared" si="2"/>
        <v>7</v>
      </c>
      <c r="U8">
        <f t="shared" si="2"/>
        <v>7</v>
      </c>
      <c r="V8">
        <f t="shared" si="2"/>
        <v>6</v>
      </c>
      <c r="W8">
        <f t="shared" si="2"/>
        <v>0</v>
      </c>
      <c r="X8">
        <f t="shared" si="2"/>
        <v>11</v>
      </c>
      <c r="Y8">
        <f t="shared" si="2"/>
        <v>16</v>
      </c>
      <c r="Z8">
        <f t="shared" si="2"/>
        <v>1</v>
      </c>
      <c r="AA8">
        <f t="shared" si="2"/>
        <v>11</v>
      </c>
      <c r="AB8">
        <f t="shared" si="2"/>
        <v>5</v>
      </c>
      <c r="AC8">
        <f t="shared" si="2"/>
        <v>16</v>
      </c>
      <c r="AD8">
        <f t="shared" si="2"/>
        <v>2</v>
      </c>
      <c r="AE8">
        <f t="shared" si="2"/>
        <v>12</v>
      </c>
      <c r="AF8">
        <f t="shared" si="2"/>
        <v>1</v>
      </c>
      <c r="AG8">
        <f t="shared" si="2"/>
        <v>16</v>
      </c>
      <c r="AH8">
        <f t="shared" si="2"/>
        <v>16</v>
      </c>
      <c r="AI8">
        <f t="shared" si="2"/>
        <v>15</v>
      </c>
      <c r="AJ8">
        <f t="shared" si="2"/>
        <v>16</v>
      </c>
      <c r="AK8">
        <f t="shared" si="2"/>
        <v>17</v>
      </c>
      <c r="AL8">
        <f t="shared" si="2"/>
        <v>13</v>
      </c>
      <c r="AM8">
        <f t="shared" si="2"/>
        <v>14</v>
      </c>
      <c r="AN8">
        <f t="shared" si="2"/>
        <v>14</v>
      </c>
      <c r="AO8">
        <f t="shared" si="2"/>
        <v>5</v>
      </c>
      <c r="AP8">
        <f t="shared" si="2"/>
        <v>1</v>
      </c>
      <c r="AQ8">
        <f t="shared" si="2"/>
        <v>5</v>
      </c>
      <c r="AR8">
        <f t="shared" si="2"/>
        <v>5</v>
      </c>
      <c r="AS8">
        <f t="shared" si="2"/>
        <v>5</v>
      </c>
      <c r="AT8">
        <f t="shared" si="2"/>
        <v>5</v>
      </c>
      <c r="AU8">
        <f t="shared" si="2"/>
        <v>5</v>
      </c>
      <c r="AV8">
        <f t="shared" si="2"/>
        <v>5</v>
      </c>
      <c r="AW8">
        <f t="shared" si="2"/>
        <v>5</v>
      </c>
      <c r="AX8">
        <f t="shared" si="2"/>
        <v>5</v>
      </c>
      <c r="AY8">
        <f t="shared" si="2"/>
        <v>5</v>
      </c>
      <c r="AZ8">
        <f t="shared" si="2"/>
        <v>5</v>
      </c>
      <c r="BA8">
        <f t="shared" si="2"/>
        <v>5</v>
      </c>
      <c r="BB8">
        <f t="shared" si="2"/>
        <v>5</v>
      </c>
      <c r="BC8">
        <f t="shared" si="2"/>
        <v>5</v>
      </c>
      <c r="BD8">
        <f t="shared" si="2"/>
        <v>5</v>
      </c>
      <c r="BE8">
        <f t="shared" si="2"/>
        <v>5</v>
      </c>
      <c r="BF8">
        <f t="shared" si="2"/>
        <v>5</v>
      </c>
      <c r="BG8">
        <f t="shared" si="2"/>
        <v>1</v>
      </c>
    </row>
    <row r="9" spans="1:59" x14ac:dyDescent="0.25">
      <c r="B9">
        <v>67</v>
      </c>
      <c r="C9" t="s">
        <v>369</v>
      </c>
      <c r="D9" s="8" t="s">
        <v>239</v>
      </c>
      <c r="E9">
        <f>_xlfn.FLOOR.MATH(E3/100)</f>
        <v>19</v>
      </c>
      <c r="F9">
        <f t="shared" ref="F9:BG9" si="3">_xlfn.FLOOR.MATH(F3/100)</f>
        <v>19</v>
      </c>
      <c r="G9">
        <f t="shared" si="3"/>
        <v>3</v>
      </c>
      <c r="H9">
        <f t="shared" si="3"/>
        <v>20</v>
      </c>
      <c r="I9">
        <f t="shared" si="3"/>
        <v>19</v>
      </c>
      <c r="J9">
        <f t="shared" si="3"/>
        <v>19</v>
      </c>
      <c r="K9">
        <f t="shared" si="3"/>
        <v>19</v>
      </c>
      <c r="L9">
        <f t="shared" si="3"/>
        <v>19</v>
      </c>
      <c r="M9">
        <f t="shared" si="3"/>
        <v>19</v>
      </c>
      <c r="N9">
        <f t="shared" si="3"/>
        <v>19</v>
      </c>
      <c r="O9">
        <f t="shared" si="3"/>
        <v>16</v>
      </c>
      <c r="P9">
        <f t="shared" si="3"/>
        <v>16</v>
      </c>
      <c r="Q9">
        <f t="shared" si="3"/>
        <v>8</v>
      </c>
      <c r="R9">
        <f t="shared" si="3"/>
        <v>-2</v>
      </c>
      <c r="S9">
        <f t="shared" si="3"/>
        <v>-2</v>
      </c>
      <c r="T9">
        <f t="shared" si="3"/>
        <v>-10</v>
      </c>
      <c r="U9">
        <f t="shared" si="3"/>
        <v>-10</v>
      </c>
      <c r="V9">
        <f t="shared" si="3"/>
        <v>-11</v>
      </c>
      <c r="W9">
        <f t="shared" si="3"/>
        <v>-48</v>
      </c>
      <c r="X9">
        <f t="shared" si="3"/>
        <v>19</v>
      </c>
      <c r="Y9">
        <f t="shared" si="3"/>
        <v>19</v>
      </c>
      <c r="Z9">
        <f t="shared" si="3"/>
        <v>19</v>
      </c>
      <c r="AA9">
        <f t="shared" si="3"/>
        <v>20</v>
      </c>
      <c r="AB9">
        <f t="shared" si="3"/>
        <v>20</v>
      </c>
      <c r="AC9">
        <f t="shared" si="3"/>
        <v>19</v>
      </c>
      <c r="AD9">
        <f t="shared" si="3"/>
        <v>19</v>
      </c>
      <c r="AE9">
        <f t="shared" si="3"/>
        <v>19</v>
      </c>
      <c r="AF9">
        <f t="shared" si="3"/>
        <v>19</v>
      </c>
      <c r="AG9">
        <f t="shared" si="3"/>
        <v>19</v>
      </c>
      <c r="AH9">
        <f t="shared" si="3"/>
        <v>19</v>
      </c>
      <c r="AI9">
        <f t="shared" si="3"/>
        <v>19</v>
      </c>
      <c r="AJ9">
        <f t="shared" si="3"/>
        <v>19</v>
      </c>
      <c r="AK9">
        <f t="shared" si="3"/>
        <v>19</v>
      </c>
      <c r="AL9">
        <f t="shared" si="3"/>
        <v>18</v>
      </c>
      <c r="AM9">
        <f t="shared" si="3"/>
        <v>19</v>
      </c>
      <c r="AN9">
        <f t="shared" si="3"/>
        <v>6</v>
      </c>
      <c r="AO9">
        <f t="shared" si="3"/>
        <v>20</v>
      </c>
      <c r="AP9">
        <f t="shared" si="3"/>
        <v>0</v>
      </c>
      <c r="AQ9">
        <f t="shared" si="3"/>
        <v>19</v>
      </c>
      <c r="AR9">
        <f t="shared" si="3"/>
        <v>19</v>
      </c>
      <c r="AS9">
        <f t="shared" si="3"/>
        <v>19</v>
      </c>
      <c r="AT9">
        <f t="shared" si="3"/>
        <v>19</v>
      </c>
      <c r="AU9">
        <f t="shared" si="3"/>
        <v>19</v>
      </c>
      <c r="AV9">
        <f t="shared" si="3"/>
        <v>19</v>
      </c>
      <c r="AW9">
        <f t="shared" si="3"/>
        <v>19</v>
      </c>
      <c r="AX9">
        <f t="shared" si="3"/>
        <v>19</v>
      </c>
      <c r="AY9">
        <f t="shared" si="3"/>
        <v>19</v>
      </c>
      <c r="AZ9">
        <f t="shared" si="3"/>
        <v>19</v>
      </c>
      <c r="BA9">
        <f t="shared" si="3"/>
        <v>19</v>
      </c>
      <c r="BB9">
        <f t="shared" si="3"/>
        <v>19</v>
      </c>
      <c r="BC9">
        <f t="shared" si="3"/>
        <v>19</v>
      </c>
      <c r="BD9">
        <f t="shared" si="3"/>
        <v>19</v>
      </c>
      <c r="BE9">
        <f t="shared" si="3"/>
        <v>19</v>
      </c>
      <c r="BF9">
        <f t="shared" si="3"/>
        <v>19</v>
      </c>
      <c r="BG9">
        <f t="shared" si="3"/>
        <v>19</v>
      </c>
    </row>
    <row r="10" spans="1:59" x14ac:dyDescent="0.25">
      <c r="B10">
        <v>67</v>
      </c>
      <c r="C10" t="s">
        <v>370</v>
      </c>
      <c r="D10" s="8" t="s">
        <v>52</v>
      </c>
      <c r="E10">
        <f>MOD(E3,100)</f>
        <v>62</v>
      </c>
      <c r="F10">
        <f t="shared" ref="F10:BG10" si="4">MOD(F3,100)</f>
        <v>57</v>
      </c>
      <c r="G10">
        <f t="shared" si="4"/>
        <v>33</v>
      </c>
      <c r="H10">
        <f t="shared" si="4"/>
        <v>0</v>
      </c>
      <c r="I10">
        <f t="shared" si="4"/>
        <v>99</v>
      </c>
      <c r="J10">
        <f t="shared" si="4"/>
        <v>87</v>
      </c>
      <c r="K10">
        <f t="shared" si="4"/>
        <v>87</v>
      </c>
      <c r="L10">
        <f t="shared" si="4"/>
        <v>88</v>
      </c>
      <c r="M10">
        <f t="shared" si="4"/>
        <v>88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37</v>
      </c>
      <c r="R10">
        <f t="shared" si="4"/>
        <v>77</v>
      </c>
      <c r="S10">
        <f t="shared" si="4"/>
        <v>78</v>
      </c>
      <c r="T10">
        <f t="shared" si="4"/>
        <v>0</v>
      </c>
      <c r="U10">
        <f t="shared" si="4"/>
        <v>0</v>
      </c>
      <c r="V10">
        <f t="shared" si="4"/>
        <v>99</v>
      </c>
      <c r="W10">
        <f t="shared" si="4"/>
        <v>88</v>
      </c>
      <c r="X10">
        <f t="shared" si="4"/>
        <v>87</v>
      </c>
      <c r="Y10">
        <f t="shared" si="4"/>
        <v>92</v>
      </c>
      <c r="Z10">
        <f t="shared" si="4"/>
        <v>77</v>
      </c>
      <c r="AA10">
        <f t="shared" si="4"/>
        <v>44</v>
      </c>
      <c r="AB10">
        <f t="shared" si="4"/>
        <v>0</v>
      </c>
      <c r="AC10">
        <f t="shared" si="4"/>
        <v>54</v>
      </c>
      <c r="AD10">
        <f t="shared" si="4"/>
        <v>78</v>
      </c>
      <c r="AE10">
        <f t="shared" si="4"/>
        <v>88</v>
      </c>
      <c r="AF10">
        <f t="shared" si="4"/>
        <v>77</v>
      </c>
      <c r="AG10">
        <f t="shared" si="4"/>
        <v>92</v>
      </c>
      <c r="AH10">
        <f t="shared" si="4"/>
        <v>92</v>
      </c>
      <c r="AI10">
        <f t="shared" si="4"/>
        <v>91</v>
      </c>
      <c r="AJ10">
        <f t="shared" si="4"/>
        <v>92</v>
      </c>
      <c r="AK10">
        <f t="shared" si="4"/>
        <v>93</v>
      </c>
      <c r="AL10">
        <f t="shared" si="4"/>
        <v>18</v>
      </c>
      <c r="AM10">
        <f t="shared" si="4"/>
        <v>90</v>
      </c>
      <c r="AN10">
        <f t="shared" si="4"/>
        <v>22</v>
      </c>
      <c r="AO10">
        <f t="shared" si="4"/>
        <v>0</v>
      </c>
      <c r="AP10">
        <f t="shared" si="4"/>
        <v>1</v>
      </c>
      <c r="AQ10">
        <f t="shared" si="4"/>
        <v>62</v>
      </c>
      <c r="AR10">
        <f t="shared" si="4"/>
        <v>62</v>
      </c>
      <c r="AS10">
        <f t="shared" si="4"/>
        <v>62</v>
      </c>
      <c r="AT10">
        <f t="shared" si="4"/>
        <v>62</v>
      </c>
      <c r="AU10">
        <f t="shared" si="4"/>
        <v>62</v>
      </c>
      <c r="AV10">
        <f t="shared" si="4"/>
        <v>62</v>
      </c>
      <c r="AW10">
        <f t="shared" si="4"/>
        <v>62</v>
      </c>
      <c r="AX10">
        <f t="shared" si="4"/>
        <v>62</v>
      </c>
      <c r="AY10">
        <f t="shared" si="4"/>
        <v>62</v>
      </c>
      <c r="AZ10">
        <f t="shared" si="4"/>
        <v>62</v>
      </c>
      <c r="BA10">
        <f t="shared" si="4"/>
        <v>62</v>
      </c>
      <c r="BB10">
        <f t="shared" si="4"/>
        <v>62</v>
      </c>
      <c r="BC10">
        <f t="shared" si="4"/>
        <v>62</v>
      </c>
      <c r="BD10">
        <f t="shared" si="4"/>
        <v>62</v>
      </c>
      <c r="BE10">
        <f t="shared" si="4"/>
        <v>62</v>
      </c>
      <c r="BF10">
        <f t="shared" si="4"/>
        <v>62</v>
      </c>
      <c r="BG10">
        <f t="shared" si="4"/>
        <v>77</v>
      </c>
    </row>
    <row r="11" spans="1:59" x14ac:dyDescent="0.25">
      <c r="B11">
        <v>67</v>
      </c>
      <c r="C11" t="s">
        <v>371</v>
      </c>
      <c r="D11" s="8" t="s">
        <v>44</v>
      </c>
      <c r="E11">
        <f>_xlfn.FLOOR.MATH(E9/4)</f>
        <v>4</v>
      </c>
      <c r="F11">
        <f t="shared" ref="F11:BG11" si="5">_xlfn.FLOOR.MATH(F9/4)</f>
        <v>4</v>
      </c>
      <c r="G11">
        <f t="shared" si="5"/>
        <v>0</v>
      </c>
      <c r="H11">
        <f t="shared" si="5"/>
        <v>5</v>
      </c>
      <c r="I11">
        <f t="shared" si="5"/>
        <v>4</v>
      </c>
      <c r="J11">
        <f t="shared" si="5"/>
        <v>4</v>
      </c>
      <c r="K11">
        <f t="shared" si="5"/>
        <v>4</v>
      </c>
      <c r="L11">
        <f t="shared" si="5"/>
        <v>4</v>
      </c>
      <c r="M11">
        <f t="shared" si="5"/>
        <v>4</v>
      </c>
      <c r="N11">
        <f t="shared" si="5"/>
        <v>4</v>
      </c>
      <c r="O11">
        <f t="shared" si="5"/>
        <v>4</v>
      </c>
      <c r="P11">
        <f t="shared" si="5"/>
        <v>4</v>
      </c>
      <c r="Q11">
        <f t="shared" si="5"/>
        <v>2</v>
      </c>
      <c r="R11">
        <f t="shared" si="5"/>
        <v>-1</v>
      </c>
      <c r="S11">
        <f t="shared" si="5"/>
        <v>-1</v>
      </c>
      <c r="T11">
        <f t="shared" si="5"/>
        <v>-3</v>
      </c>
      <c r="U11">
        <f t="shared" si="5"/>
        <v>-3</v>
      </c>
      <c r="V11">
        <f t="shared" si="5"/>
        <v>-3</v>
      </c>
      <c r="W11">
        <f t="shared" si="5"/>
        <v>-12</v>
      </c>
      <c r="X11">
        <f t="shared" si="5"/>
        <v>4</v>
      </c>
      <c r="Y11">
        <f t="shared" si="5"/>
        <v>4</v>
      </c>
      <c r="Z11">
        <f t="shared" si="5"/>
        <v>4</v>
      </c>
      <c r="AA11">
        <f t="shared" si="5"/>
        <v>5</v>
      </c>
      <c r="AB11">
        <f t="shared" si="5"/>
        <v>5</v>
      </c>
      <c r="AC11">
        <f t="shared" si="5"/>
        <v>4</v>
      </c>
      <c r="AD11">
        <f t="shared" si="5"/>
        <v>4</v>
      </c>
      <c r="AE11">
        <f t="shared" si="5"/>
        <v>4</v>
      </c>
      <c r="AF11">
        <f t="shared" si="5"/>
        <v>4</v>
      </c>
      <c r="AG11">
        <f t="shared" si="5"/>
        <v>4</v>
      </c>
      <c r="AH11">
        <f t="shared" si="5"/>
        <v>4</v>
      </c>
      <c r="AI11">
        <f t="shared" si="5"/>
        <v>4</v>
      </c>
      <c r="AJ11">
        <f t="shared" si="5"/>
        <v>4</v>
      </c>
      <c r="AK11">
        <f t="shared" si="5"/>
        <v>4</v>
      </c>
      <c r="AL11">
        <f t="shared" si="5"/>
        <v>4</v>
      </c>
      <c r="AM11">
        <f t="shared" si="5"/>
        <v>4</v>
      </c>
      <c r="AN11">
        <f t="shared" si="5"/>
        <v>1</v>
      </c>
      <c r="AO11">
        <f t="shared" si="5"/>
        <v>5</v>
      </c>
      <c r="AP11">
        <f t="shared" si="5"/>
        <v>0</v>
      </c>
      <c r="AQ11">
        <f t="shared" si="5"/>
        <v>4</v>
      </c>
      <c r="AR11">
        <f t="shared" si="5"/>
        <v>4</v>
      </c>
      <c r="AS11">
        <f t="shared" si="5"/>
        <v>4</v>
      </c>
      <c r="AT11">
        <f t="shared" si="5"/>
        <v>4</v>
      </c>
      <c r="AU11">
        <f t="shared" si="5"/>
        <v>4</v>
      </c>
      <c r="AV11">
        <f t="shared" si="5"/>
        <v>4</v>
      </c>
      <c r="AW11">
        <f t="shared" si="5"/>
        <v>4</v>
      </c>
      <c r="AX11">
        <f t="shared" si="5"/>
        <v>4</v>
      </c>
      <c r="AY11">
        <f t="shared" si="5"/>
        <v>4</v>
      </c>
      <c r="AZ11">
        <f t="shared" si="5"/>
        <v>4</v>
      </c>
      <c r="BA11">
        <f t="shared" si="5"/>
        <v>4</v>
      </c>
      <c r="BB11">
        <f t="shared" si="5"/>
        <v>4</v>
      </c>
      <c r="BC11">
        <f t="shared" si="5"/>
        <v>4</v>
      </c>
      <c r="BD11">
        <f t="shared" si="5"/>
        <v>4</v>
      </c>
      <c r="BE11">
        <f t="shared" si="5"/>
        <v>4</v>
      </c>
      <c r="BF11">
        <f t="shared" si="5"/>
        <v>4</v>
      </c>
      <c r="BG11">
        <f t="shared" si="5"/>
        <v>4</v>
      </c>
    </row>
    <row r="12" spans="1:59" x14ac:dyDescent="0.25">
      <c r="B12">
        <v>67</v>
      </c>
      <c r="C12" t="s">
        <v>372</v>
      </c>
      <c r="D12" s="8" t="s">
        <v>313</v>
      </c>
      <c r="E12">
        <f>MOD(E9,4)</f>
        <v>3</v>
      </c>
      <c r="F12">
        <f t="shared" ref="F12:BG12" si="6">MOD(F9,4)</f>
        <v>3</v>
      </c>
      <c r="G12">
        <f t="shared" si="6"/>
        <v>3</v>
      </c>
      <c r="H12">
        <f t="shared" si="6"/>
        <v>0</v>
      </c>
      <c r="I12">
        <f t="shared" si="6"/>
        <v>3</v>
      </c>
      <c r="J12">
        <f t="shared" si="6"/>
        <v>3</v>
      </c>
      <c r="K12">
        <f t="shared" si="6"/>
        <v>3</v>
      </c>
      <c r="L12">
        <f t="shared" si="6"/>
        <v>3</v>
      </c>
      <c r="M12">
        <f t="shared" si="6"/>
        <v>3</v>
      </c>
      <c r="N12">
        <f t="shared" si="6"/>
        <v>3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2</v>
      </c>
      <c r="S12">
        <f t="shared" si="6"/>
        <v>2</v>
      </c>
      <c r="T12">
        <f t="shared" si="6"/>
        <v>2</v>
      </c>
      <c r="U12">
        <f t="shared" si="6"/>
        <v>2</v>
      </c>
      <c r="V12">
        <f t="shared" si="6"/>
        <v>1</v>
      </c>
      <c r="W12">
        <f t="shared" si="6"/>
        <v>0</v>
      </c>
      <c r="X12">
        <f t="shared" si="6"/>
        <v>3</v>
      </c>
      <c r="Y12">
        <f t="shared" si="6"/>
        <v>3</v>
      </c>
      <c r="Z12">
        <f t="shared" si="6"/>
        <v>3</v>
      </c>
      <c r="AA12">
        <f t="shared" si="6"/>
        <v>0</v>
      </c>
      <c r="AB12">
        <f t="shared" si="6"/>
        <v>0</v>
      </c>
      <c r="AC12">
        <f t="shared" si="6"/>
        <v>3</v>
      </c>
      <c r="AD12">
        <f t="shared" si="6"/>
        <v>3</v>
      </c>
      <c r="AE12">
        <f t="shared" si="6"/>
        <v>3</v>
      </c>
      <c r="AF12">
        <f t="shared" si="6"/>
        <v>3</v>
      </c>
      <c r="AG12">
        <f t="shared" si="6"/>
        <v>3</v>
      </c>
      <c r="AH12">
        <f t="shared" si="6"/>
        <v>3</v>
      </c>
      <c r="AI12">
        <f t="shared" si="6"/>
        <v>3</v>
      </c>
      <c r="AJ12">
        <f t="shared" si="6"/>
        <v>3</v>
      </c>
      <c r="AK12">
        <f t="shared" si="6"/>
        <v>3</v>
      </c>
      <c r="AL12">
        <f t="shared" si="6"/>
        <v>2</v>
      </c>
      <c r="AM12">
        <f t="shared" si="6"/>
        <v>3</v>
      </c>
      <c r="AN12">
        <f t="shared" si="6"/>
        <v>2</v>
      </c>
      <c r="AO12">
        <f t="shared" si="6"/>
        <v>0</v>
      </c>
      <c r="AP12">
        <f t="shared" si="6"/>
        <v>0</v>
      </c>
      <c r="AQ12">
        <f t="shared" si="6"/>
        <v>3</v>
      </c>
      <c r="AR12">
        <f t="shared" si="6"/>
        <v>3</v>
      </c>
      <c r="AS12">
        <f t="shared" si="6"/>
        <v>3</v>
      </c>
      <c r="AT12">
        <f t="shared" si="6"/>
        <v>3</v>
      </c>
      <c r="AU12">
        <f t="shared" si="6"/>
        <v>3</v>
      </c>
      <c r="AV12">
        <f t="shared" si="6"/>
        <v>3</v>
      </c>
      <c r="AW12">
        <f t="shared" si="6"/>
        <v>3</v>
      </c>
      <c r="AX12">
        <f t="shared" si="6"/>
        <v>3</v>
      </c>
      <c r="AY12">
        <f t="shared" si="6"/>
        <v>3</v>
      </c>
      <c r="AZ12">
        <f t="shared" si="6"/>
        <v>3</v>
      </c>
      <c r="BA12">
        <f t="shared" si="6"/>
        <v>3</v>
      </c>
      <c r="BB12">
        <f t="shared" si="6"/>
        <v>3</v>
      </c>
      <c r="BC12">
        <f t="shared" si="6"/>
        <v>3</v>
      </c>
      <c r="BD12">
        <f t="shared" si="6"/>
        <v>3</v>
      </c>
      <c r="BE12">
        <f t="shared" si="6"/>
        <v>3</v>
      </c>
      <c r="BF12">
        <f t="shared" si="6"/>
        <v>3</v>
      </c>
      <c r="BG12">
        <f t="shared" si="6"/>
        <v>3</v>
      </c>
    </row>
    <row r="13" spans="1:59" x14ac:dyDescent="0.25">
      <c r="B13">
        <v>67</v>
      </c>
      <c r="C13" t="s">
        <v>373</v>
      </c>
      <c r="D13" s="8" t="s">
        <v>345</v>
      </c>
      <c r="E13">
        <f>_xlfn.FLOOR.MATH((E9+8)/25)</f>
        <v>1</v>
      </c>
      <c r="F13">
        <f t="shared" ref="F13:BG13" si="7">_xlfn.FLOOR.MATH((F9+8)/25)</f>
        <v>1</v>
      </c>
      <c r="G13">
        <f t="shared" si="7"/>
        <v>0</v>
      </c>
      <c r="H13">
        <f t="shared" si="7"/>
        <v>1</v>
      </c>
      <c r="I13">
        <f t="shared" si="7"/>
        <v>1</v>
      </c>
      <c r="J13">
        <f t="shared" si="7"/>
        <v>1</v>
      </c>
      <c r="K13">
        <f t="shared" si="7"/>
        <v>1</v>
      </c>
      <c r="L13">
        <f t="shared" si="7"/>
        <v>1</v>
      </c>
      <c r="M13">
        <f t="shared" si="7"/>
        <v>1</v>
      </c>
      <c r="N13">
        <f t="shared" si="7"/>
        <v>1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-1</v>
      </c>
      <c r="U13">
        <f t="shared" si="7"/>
        <v>-1</v>
      </c>
      <c r="V13">
        <f t="shared" si="7"/>
        <v>-1</v>
      </c>
      <c r="W13">
        <f t="shared" si="7"/>
        <v>-2</v>
      </c>
      <c r="X13">
        <f t="shared" si="7"/>
        <v>1</v>
      </c>
      <c r="Y13">
        <f t="shared" si="7"/>
        <v>1</v>
      </c>
      <c r="Z13">
        <f t="shared" si="7"/>
        <v>1</v>
      </c>
      <c r="AA13">
        <f t="shared" si="7"/>
        <v>1</v>
      </c>
      <c r="AB13">
        <f t="shared" si="7"/>
        <v>1</v>
      </c>
      <c r="AC13">
        <f t="shared" si="7"/>
        <v>1</v>
      </c>
      <c r="AD13">
        <f t="shared" si="7"/>
        <v>1</v>
      </c>
      <c r="AE13">
        <f t="shared" si="7"/>
        <v>1</v>
      </c>
      <c r="AF13">
        <f t="shared" si="7"/>
        <v>1</v>
      </c>
      <c r="AG13">
        <f t="shared" si="7"/>
        <v>1</v>
      </c>
      <c r="AH13">
        <f t="shared" si="7"/>
        <v>1</v>
      </c>
      <c r="AI13">
        <f t="shared" si="7"/>
        <v>1</v>
      </c>
      <c r="AJ13">
        <f t="shared" si="7"/>
        <v>1</v>
      </c>
      <c r="AK13">
        <f t="shared" si="7"/>
        <v>1</v>
      </c>
      <c r="AL13">
        <f t="shared" si="7"/>
        <v>1</v>
      </c>
      <c r="AM13">
        <f t="shared" si="7"/>
        <v>1</v>
      </c>
      <c r="AN13">
        <f t="shared" si="7"/>
        <v>0</v>
      </c>
      <c r="AO13">
        <f t="shared" si="7"/>
        <v>1</v>
      </c>
      <c r="AP13">
        <f t="shared" si="7"/>
        <v>0</v>
      </c>
      <c r="AQ13">
        <f t="shared" si="7"/>
        <v>1</v>
      </c>
      <c r="AR13">
        <f t="shared" si="7"/>
        <v>1</v>
      </c>
      <c r="AS13">
        <f t="shared" si="7"/>
        <v>1</v>
      </c>
      <c r="AT13">
        <f t="shared" si="7"/>
        <v>1</v>
      </c>
      <c r="AU13">
        <f t="shared" si="7"/>
        <v>1</v>
      </c>
      <c r="AV13">
        <f t="shared" si="7"/>
        <v>1</v>
      </c>
      <c r="AW13">
        <f t="shared" si="7"/>
        <v>1</v>
      </c>
      <c r="AX13">
        <f t="shared" si="7"/>
        <v>1</v>
      </c>
      <c r="AY13">
        <f t="shared" si="7"/>
        <v>1</v>
      </c>
      <c r="AZ13">
        <f t="shared" si="7"/>
        <v>1</v>
      </c>
      <c r="BA13">
        <f t="shared" si="7"/>
        <v>1</v>
      </c>
      <c r="BB13">
        <f t="shared" si="7"/>
        <v>1</v>
      </c>
      <c r="BC13">
        <f t="shared" si="7"/>
        <v>1</v>
      </c>
      <c r="BD13">
        <f t="shared" si="7"/>
        <v>1</v>
      </c>
      <c r="BE13">
        <f t="shared" si="7"/>
        <v>1</v>
      </c>
      <c r="BF13">
        <f t="shared" si="7"/>
        <v>1</v>
      </c>
      <c r="BG13">
        <f t="shared" si="7"/>
        <v>1</v>
      </c>
    </row>
    <row r="14" spans="1:59" x14ac:dyDescent="0.25">
      <c r="B14">
        <v>67</v>
      </c>
      <c r="C14" t="s">
        <v>374</v>
      </c>
      <c r="D14" s="8" t="s">
        <v>346</v>
      </c>
      <c r="E14">
        <f>_xlfn.FLOOR.MATH((E9-E13+1)/3)</f>
        <v>6</v>
      </c>
      <c r="F14">
        <f t="shared" ref="F14:BG14" si="8">_xlfn.FLOOR.MATH((F9-F13+1)/3)</f>
        <v>6</v>
      </c>
      <c r="G14">
        <f t="shared" si="8"/>
        <v>1</v>
      </c>
      <c r="H14">
        <f t="shared" si="8"/>
        <v>6</v>
      </c>
      <c r="I14">
        <f t="shared" si="8"/>
        <v>6</v>
      </c>
      <c r="J14">
        <f t="shared" si="8"/>
        <v>6</v>
      </c>
      <c r="K14">
        <f t="shared" si="8"/>
        <v>6</v>
      </c>
      <c r="L14">
        <f t="shared" si="8"/>
        <v>6</v>
      </c>
      <c r="M14">
        <f t="shared" si="8"/>
        <v>6</v>
      </c>
      <c r="N14">
        <f t="shared" si="8"/>
        <v>6</v>
      </c>
      <c r="O14">
        <f t="shared" si="8"/>
        <v>5</v>
      </c>
      <c r="P14">
        <f t="shared" si="8"/>
        <v>5</v>
      </c>
      <c r="Q14">
        <f t="shared" si="8"/>
        <v>3</v>
      </c>
      <c r="R14">
        <f t="shared" si="8"/>
        <v>-1</v>
      </c>
      <c r="S14">
        <f t="shared" si="8"/>
        <v>-1</v>
      </c>
      <c r="T14">
        <f t="shared" si="8"/>
        <v>-3</v>
      </c>
      <c r="U14">
        <f t="shared" si="8"/>
        <v>-3</v>
      </c>
      <c r="V14">
        <f t="shared" si="8"/>
        <v>-3</v>
      </c>
      <c r="W14">
        <f t="shared" si="8"/>
        <v>-15</v>
      </c>
      <c r="X14">
        <f t="shared" si="8"/>
        <v>6</v>
      </c>
      <c r="Y14">
        <f t="shared" si="8"/>
        <v>6</v>
      </c>
      <c r="Z14">
        <f t="shared" si="8"/>
        <v>6</v>
      </c>
      <c r="AA14">
        <f t="shared" si="8"/>
        <v>6</v>
      </c>
      <c r="AB14">
        <f t="shared" si="8"/>
        <v>6</v>
      </c>
      <c r="AC14">
        <f t="shared" si="8"/>
        <v>6</v>
      </c>
      <c r="AD14">
        <f t="shared" si="8"/>
        <v>6</v>
      </c>
      <c r="AE14">
        <f t="shared" si="8"/>
        <v>6</v>
      </c>
      <c r="AF14">
        <f t="shared" si="8"/>
        <v>6</v>
      </c>
      <c r="AG14">
        <f t="shared" si="8"/>
        <v>6</v>
      </c>
      <c r="AH14">
        <f t="shared" si="8"/>
        <v>6</v>
      </c>
      <c r="AI14">
        <f t="shared" si="8"/>
        <v>6</v>
      </c>
      <c r="AJ14">
        <f t="shared" si="8"/>
        <v>6</v>
      </c>
      <c r="AK14">
        <f t="shared" si="8"/>
        <v>6</v>
      </c>
      <c r="AL14">
        <f t="shared" si="8"/>
        <v>6</v>
      </c>
      <c r="AM14">
        <f t="shared" si="8"/>
        <v>6</v>
      </c>
      <c r="AN14">
        <f t="shared" si="8"/>
        <v>2</v>
      </c>
      <c r="AO14">
        <f t="shared" si="8"/>
        <v>6</v>
      </c>
      <c r="AP14">
        <f t="shared" si="8"/>
        <v>0</v>
      </c>
      <c r="AQ14">
        <f t="shared" si="8"/>
        <v>6</v>
      </c>
      <c r="AR14">
        <f t="shared" si="8"/>
        <v>6</v>
      </c>
      <c r="AS14">
        <f t="shared" si="8"/>
        <v>6</v>
      </c>
      <c r="AT14">
        <f t="shared" si="8"/>
        <v>6</v>
      </c>
      <c r="AU14">
        <f t="shared" si="8"/>
        <v>6</v>
      </c>
      <c r="AV14">
        <f t="shared" si="8"/>
        <v>6</v>
      </c>
      <c r="AW14">
        <f t="shared" si="8"/>
        <v>6</v>
      </c>
      <c r="AX14">
        <f t="shared" si="8"/>
        <v>6</v>
      </c>
      <c r="AY14">
        <f t="shared" si="8"/>
        <v>6</v>
      </c>
      <c r="AZ14">
        <f t="shared" si="8"/>
        <v>6</v>
      </c>
      <c r="BA14">
        <f t="shared" si="8"/>
        <v>6</v>
      </c>
      <c r="BB14">
        <f t="shared" si="8"/>
        <v>6</v>
      </c>
      <c r="BC14">
        <f t="shared" si="8"/>
        <v>6</v>
      </c>
      <c r="BD14">
        <f t="shared" si="8"/>
        <v>6</v>
      </c>
      <c r="BE14">
        <f t="shared" si="8"/>
        <v>6</v>
      </c>
      <c r="BF14">
        <f t="shared" si="8"/>
        <v>6</v>
      </c>
      <c r="BG14">
        <f t="shared" si="8"/>
        <v>6</v>
      </c>
    </row>
    <row r="15" spans="1:59" x14ac:dyDescent="0.25">
      <c r="B15">
        <v>67</v>
      </c>
      <c r="C15" t="s">
        <v>375</v>
      </c>
      <c r="D15" s="8" t="s">
        <v>241</v>
      </c>
      <c r="E15">
        <f>MOD((19*E8+E9-E11-E14+15),30)</f>
        <v>29</v>
      </c>
      <c r="F15">
        <f t="shared" ref="F15:BG15" si="9">MOD((19*F8+F9-F11-F14+15),30)</f>
        <v>24</v>
      </c>
      <c r="G15">
        <f t="shared" si="9"/>
        <v>27</v>
      </c>
      <c r="H15">
        <f t="shared" si="9"/>
        <v>29</v>
      </c>
      <c r="I15">
        <f t="shared" si="9"/>
        <v>10</v>
      </c>
      <c r="J15">
        <f t="shared" si="9"/>
        <v>23</v>
      </c>
      <c r="K15">
        <f t="shared" si="9"/>
        <v>23</v>
      </c>
      <c r="L15">
        <f t="shared" si="9"/>
        <v>12</v>
      </c>
      <c r="M15">
        <f t="shared" si="9"/>
        <v>12</v>
      </c>
      <c r="N15">
        <f t="shared" si="9"/>
        <v>24</v>
      </c>
      <c r="O15">
        <f t="shared" si="9"/>
        <v>8</v>
      </c>
      <c r="P15">
        <f t="shared" si="9"/>
        <v>8</v>
      </c>
      <c r="Q15">
        <f t="shared" si="9"/>
        <v>7</v>
      </c>
      <c r="R15">
        <f t="shared" si="9"/>
        <v>25</v>
      </c>
      <c r="S15">
        <f t="shared" si="9"/>
        <v>14</v>
      </c>
      <c r="T15">
        <f t="shared" si="9"/>
        <v>24</v>
      </c>
      <c r="U15">
        <f t="shared" si="9"/>
        <v>24</v>
      </c>
      <c r="V15">
        <f t="shared" si="9"/>
        <v>4</v>
      </c>
      <c r="W15">
        <f t="shared" si="9"/>
        <v>24</v>
      </c>
      <c r="X15">
        <f t="shared" si="9"/>
        <v>23</v>
      </c>
      <c r="Y15">
        <f t="shared" si="9"/>
        <v>28</v>
      </c>
      <c r="Z15">
        <f t="shared" si="9"/>
        <v>13</v>
      </c>
      <c r="AA15">
        <f t="shared" si="9"/>
        <v>23</v>
      </c>
      <c r="AB15">
        <f t="shared" si="9"/>
        <v>29</v>
      </c>
      <c r="AC15">
        <f t="shared" si="9"/>
        <v>28</v>
      </c>
      <c r="AD15">
        <f t="shared" si="9"/>
        <v>2</v>
      </c>
      <c r="AE15">
        <f t="shared" si="9"/>
        <v>12</v>
      </c>
      <c r="AF15">
        <f t="shared" si="9"/>
        <v>13</v>
      </c>
      <c r="AG15">
        <f t="shared" si="9"/>
        <v>28</v>
      </c>
      <c r="AH15">
        <f t="shared" si="9"/>
        <v>28</v>
      </c>
      <c r="AI15">
        <f t="shared" si="9"/>
        <v>9</v>
      </c>
      <c r="AJ15">
        <f t="shared" si="9"/>
        <v>28</v>
      </c>
      <c r="AK15">
        <f t="shared" si="9"/>
        <v>17</v>
      </c>
      <c r="AL15">
        <f t="shared" si="9"/>
        <v>0</v>
      </c>
      <c r="AM15">
        <f t="shared" si="9"/>
        <v>20</v>
      </c>
      <c r="AN15">
        <f t="shared" si="9"/>
        <v>14</v>
      </c>
      <c r="AO15">
        <f t="shared" si="9"/>
        <v>29</v>
      </c>
      <c r="AP15">
        <f t="shared" si="9"/>
        <v>4</v>
      </c>
      <c r="AQ15">
        <f t="shared" si="9"/>
        <v>29</v>
      </c>
      <c r="AR15">
        <f t="shared" si="9"/>
        <v>29</v>
      </c>
      <c r="AS15">
        <f t="shared" si="9"/>
        <v>29</v>
      </c>
      <c r="AT15">
        <f t="shared" si="9"/>
        <v>29</v>
      </c>
      <c r="AU15">
        <f t="shared" si="9"/>
        <v>29</v>
      </c>
      <c r="AV15">
        <f t="shared" si="9"/>
        <v>29</v>
      </c>
      <c r="AW15">
        <f t="shared" si="9"/>
        <v>29</v>
      </c>
      <c r="AX15">
        <f t="shared" si="9"/>
        <v>29</v>
      </c>
      <c r="AY15">
        <f t="shared" si="9"/>
        <v>29</v>
      </c>
      <c r="AZ15">
        <f t="shared" si="9"/>
        <v>29</v>
      </c>
      <c r="BA15">
        <f t="shared" si="9"/>
        <v>29</v>
      </c>
      <c r="BB15">
        <f t="shared" si="9"/>
        <v>29</v>
      </c>
      <c r="BC15">
        <f t="shared" si="9"/>
        <v>29</v>
      </c>
      <c r="BD15">
        <f t="shared" si="9"/>
        <v>29</v>
      </c>
      <c r="BE15">
        <f t="shared" si="9"/>
        <v>29</v>
      </c>
      <c r="BF15">
        <f t="shared" si="9"/>
        <v>29</v>
      </c>
      <c r="BG15">
        <f t="shared" si="9"/>
        <v>13</v>
      </c>
    </row>
    <row r="16" spans="1:59" x14ac:dyDescent="0.25">
      <c r="B16">
        <v>67</v>
      </c>
      <c r="C16" t="s">
        <v>376</v>
      </c>
      <c r="D16" s="8" t="s">
        <v>43</v>
      </c>
      <c r="E16">
        <f>_xlfn.FLOOR.MATH(E10/4)</f>
        <v>15</v>
      </c>
      <c r="F16">
        <f t="shared" ref="F16:BG16" si="10">_xlfn.FLOOR.MATH(F10/4)</f>
        <v>14</v>
      </c>
      <c r="G16">
        <f t="shared" si="10"/>
        <v>8</v>
      </c>
      <c r="H16">
        <f t="shared" si="10"/>
        <v>0</v>
      </c>
      <c r="I16">
        <f t="shared" si="10"/>
        <v>24</v>
      </c>
      <c r="J16">
        <f t="shared" si="10"/>
        <v>21</v>
      </c>
      <c r="K16">
        <f t="shared" si="10"/>
        <v>21</v>
      </c>
      <c r="L16">
        <f t="shared" si="10"/>
        <v>22</v>
      </c>
      <c r="M16">
        <f t="shared" si="10"/>
        <v>22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9</v>
      </c>
      <c r="R16">
        <f t="shared" si="10"/>
        <v>19</v>
      </c>
      <c r="S16">
        <f t="shared" si="10"/>
        <v>19</v>
      </c>
      <c r="T16">
        <f t="shared" si="10"/>
        <v>0</v>
      </c>
      <c r="U16">
        <f t="shared" si="10"/>
        <v>0</v>
      </c>
      <c r="V16">
        <f t="shared" si="10"/>
        <v>24</v>
      </c>
      <c r="W16">
        <f t="shared" si="10"/>
        <v>22</v>
      </c>
      <c r="X16">
        <f t="shared" si="10"/>
        <v>21</v>
      </c>
      <c r="Y16">
        <f t="shared" si="10"/>
        <v>23</v>
      </c>
      <c r="Z16">
        <f t="shared" si="10"/>
        <v>19</v>
      </c>
      <c r="AA16">
        <f t="shared" si="10"/>
        <v>11</v>
      </c>
      <c r="AB16">
        <f t="shared" si="10"/>
        <v>0</v>
      </c>
      <c r="AC16">
        <f t="shared" si="10"/>
        <v>13</v>
      </c>
      <c r="AD16">
        <f t="shared" si="10"/>
        <v>19</v>
      </c>
      <c r="AE16">
        <f t="shared" si="10"/>
        <v>22</v>
      </c>
      <c r="AF16">
        <f t="shared" si="10"/>
        <v>19</v>
      </c>
      <c r="AG16">
        <f t="shared" si="10"/>
        <v>23</v>
      </c>
      <c r="AH16">
        <f t="shared" si="10"/>
        <v>23</v>
      </c>
      <c r="AI16">
        <f t="shared" si="10"/>
        <v>22</v>
      </c>
      <c r="AJ16">
        <f t="shared" si="10"/>
        <v>23</v>
      </c>
      <c r="AK16">
        <f t="shared" si="10"/>
        <v>23</v>
      </c>
      <c r="AL16">
        <f t="shared" si="10"/>
        <v>4</v>
      </c>
      <c r="AM16">
        <f t="shared" si="10"/>
        <v>22</v>
      </c>
      <c r="AN16">
        <f t="shared" si="10"/>
        <v>5</v>
      </c>
      <c r="AO16">
        <f t="shared" si="10"/>
        <v>0</v>
      </c>
      <c r="AP16">
        <f t="shared" si="10"/>
        <v>0</v>
      </c>
      <c r="AQ16">
        <f t="shared" si="10"/>
        <v>15</v>
      </c>
      <c r="AR16">
        <f t="shared" si="10"/>
        <v>15</v>
      </c>
      <c r="AS16">
        <f t="shared" si="10"/>
        <v>15</v>
      </c>
      <c r="AT16">
        <f t="shared" si="10"/>
        <v>15</v>
      </c>
      <c r="AU16">
        <f t="shared" si="10"/>
        <v>15</v>
      </c>
      <c r="AV16">
        <f t="shared" si="10"/>
        <v>15</v>
      </c>
      <c r="AW16">
        <f t="shared" si="10"/>
        <v>15</v>
      </c>
      <c r="AX16">
        <f t="shared" si="10"/>
        <v>15</v>
      </c>
      <c r="AY16">
        <f t="shared" si="10"/>
        <v>15</v>
      </c>
      <c r="AZ16">
        <f t="shared" si="10"/>
        <v>15</v>
      </c>
      <c r="BA16">
        <f t="shared" si="10"/>
        <v>15</v>
      </c>
      <c r="BB16">
        <f t="shared" si="10"/>
        <v>15</v>
      </c>
      <c r="BC16">
        <f t="shared" si="10"/>
        <v>15</v>
      </c>
      <c r="BD16">
        <f t="shared" si="10"/>
        <v>15</v>
      </c>
      <c r="BE16">
        <f t="shared" si="10"/>
        <v>15</v>
      </c>
      <c r="BF16">
        <f t="shared" si="10"/>
        <v>15</v>
      </c>
      <c r="BG16">
        <f t="shared" si="10"/>
        <v>19</v>
      </c>
    </row>
    <row r="17" spans="2:59" x14ac:dyDescent="0.25">
      <c r="B17">
        <v>67</v>
      </c>
      <c r="C17" t="s">
        <v>377</v>
      </c>
      <c r="D17" s="8" t="s">
        <v>1</v>
      </c>
      <c r="E17">
        <f>MOD(E10,4)</f>
        <v>2</v>
      </c>
      <c r="F17">
        <f t="shared" ref="F17:BG17" si="11">MOD(F10,4)</f>
        <v>1</v>
      </c>
      <c r="G17">
        <f t="shared" si="11"/>
        <v>1</v>
      </c>
      <c r="H17">
        <f t="shared" si="11"/>
        <v>0</v>
      </c>
      <c r="I17">
        <f t="shared" si="11"/>
        <v>3</v>
      </c>
      <c r="J17">
        <f t="shared" si="11"/>
        <v>3</v>
      </c>
      <c r="K17">
        <f t="shared" si="11"/>
        <v>3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1</v>
      </c>
      <c r="R17">
        <f t="shared" si="11"/>
        <v>1</v>
      </c>
      <c r="S17">
        <f t="shared" si="11"/>
        <v>2</v>
      </c>
      <c r="T17">
        <f t="shared" si="11"/>
        <v>0</v>
      </c>
      <c r="U17">
        <f t="shared" si="11"/>
        <v>0</v>
      </c>
      <c r="V17">
        <f t="shared" si="11"/>
        <v>3</v>
      </c>
      <c r="W17">
        <f t="shared" si="11"/>
        <v>0</v>
      </c>
      <c r="X17">
        <f t="shared" si="11"/>
        <v>3</v>
      </c>
      <c r="Y17">
        <f t="shared" si="11"/>
        <v>0</v>
      </c>
      <c r="Z17">
        <f t="shared" si="11"/>
        <v>1</v>
      </c>
      <c r="AA17">
        <f t="shared" si="11"/>
        <v>0</v>
      </c>
      <c r="AB17">
        <f t="shared" si="11"/>
        <v>0</v>
      </c>
      <c r="AC17">
        <f t="shared" si="11"/>
        <v>2</v>
      </c>
      <c r="AD17">
        <f t="shared" si="11"/>
        <v>2</v>
      </c>
      <c r="AE17">
        <f t="shared" si="11"/>
        <v>0</v>
      </c>
      <c r="AF17">
        <f t="shared" si="11"/>
        <v>1</v>
      </c>
      <c r="AG17">
        <f t="shared" si="11"/>
        <v>0</v>
      </c>
      <c r="AH17">
        <f t="shared" si="11"/>
        <v>0</v>
      </c>
      <c r="AI17">
        <f t="shared" si="11"/>
        <v>3</v>
      </c>
      <c r="AJ17">
        <f t="shared" si="11"/>
        <v>0</v>
      </c>
      <c r="AK17">
        <f t="shared" si="11"/>
        <v>1</v>
      </c>
      <c r="AL17">
        <f t="shared" si="11"/>
        <v>2</v>
      </c>
      <c r="AM17">
        <f t="shared" si="11"/>
        <v>2</v>
      </c>
      <c r="AN17">
        <f t="shared" si="11"/>
        <v>2</v>
      </c>
      <c r="AO17">
        <f t="shared" si="11"/>
        <v>0</v>
      </c>
      <c r="AP17">
        <f t="shared" si="11"/>
        <v>1</v>
      </c>
      <c r="AQ17">
        <f t="shared" si="11"/>
        <v>2</v>
      </c>
      <c r="AR17">
        <f t="shared" si="11"/>
        <v>2</v>
      </c>
      <c r="AS17">
        <f t="shared" si="11"/>
        <v>2</v>
      </c>
      <c r="AT17">
        <f t="shared" si="11"/>
        <v>2</v>
      </c>
      <c r="AU17">
        <f t="shared" si="11"/>
        <v>2</v>
      </c>
      <c r="AV17">
        <f t="shared" si="11"/>
        <v>2</v>
      </c>
      <c r="AW17">
        <f t="shared" si="11"/>
        <v>2</v>
      </c>
      <c r="AX17">
        <f t="shared" si="11"/>
        <v>2</v>
      </c>
      <c r="AY17">
        <f t="shared" si="11"/>
        <v>2</v>
      </c>
      <c r="AZ17">
        <f t="shared" si="11"/>
        <v>2</v>
      </c>
      <c r="BA17">
        <f t="shared" si="11"/>
        <v>2</v>
      </c>
      <c r="BB17">
        <f t="shared" si="11"/>
        <v>2</v>
      </c>
      <c r="BC17">
        <f t="shared" si="11"/>
        <v>2</v>
      </c>
      <c r="BD17">
        <f t="shared" si="11"/>
        <v>2</v>
      </c>
      <c r="BE17">
        <f t="shared" si="11"/>
        <v>2</v>
      </c>
      <c r="BF17">
        <f t="shared" si="11"/>
        <v>2</v>
      </c>
      <c r="BG17">
        <f t="shared" si="11"/>
        <v>1</v>
      </c>
    </row>
    <row r="18" spans="2:59" x14ac:dyDescent="0.25">
      <c r="B18">
        <v>67</v>
      </c>
      <c r="C18" t="s">
        <v>378</v>
      </c>
      <c r="D18" s="8" t="s">
        <v>238</v>
      </c>
      <c r="E18">
        <f>MOD((32+2*E12+2*E16-E15-E17),7)</f>
        <v>2</v>
      </c>
      <c r="F18">
        <f t="shared" ref="F18:BG18" si="12">MOD((32+2*F12+2*F16-F15-F17),7)</f>
        <v>6</v>
      </c>
      <c r="G18">
        <f t="shared" si="12"/>
        <v>5</v>
      </c>
      <c r="H18">
        <f t="shared" si="12"/>
        <v>3</v>
      </c>
      <c r="I18">
        <f t="shared" si="12"/>
        <v>3</v>
      </c>
      <c r="J18">
        <f t="shared" si="12"/>
        <v>5</v>
      </c>
      <c r="K18">
        <f t="shared" si="12"/>
        <v>5</v>
      </c>
      <c r="L18">
        <f t="shared" si="12"/>
        <v>0</v>
      </c>
      <c r="M18">
        <f t="shared" si="12"/>
        <v>0</v>
      </c>
      <c r="N18">
        <f t="shared" si="12"/>
        <v>0</v>
      </c>
      <c r="O18">
        <f t="shared" si="12"/>
        <v>3</v>
      </c>
      <c r="P18">
        <f t="shared" si="12"/>
        <v>3</v>
      </c>
      <c r="Q18">
        <f t="shared" si="12"/>
        <v>0</v>
      </c>
      <c r="R18">
        <f t="shared" si="12"/>
        <v>6</v>
      </c>
      <c r="S18">
        <f t="shared" si="12"/>
        <v>2</v>
      </c>
      <c r="T18">
        <f t="shared" si="12"/>
        <v>5</v>
      </c>
      <c r="U18">
        <f t="shared" si="12"/>
        <v>5</v>
      </c>
      <c r="V18">
        <f t="shared" si="12"/>
        <v>5</v>
      </c>
      <c r="W18">
        <f t="shared" si="12"/>
        <v>3</v>
      </c>
      <c r="X18">
        <f t="shared" si="12"/>
        <v>5</v>
      </c>
      <c r="Y18">
        <f t="shared" si="12"/>
        <v>0</v>
      </c>
      <c r="Z18">
        <f t="shared" si="12"/>
        <v>6</v>
      </c>
      <c r="AA18">
        <f t="shared" si="12"/>
        <v>3</v>
      </c>
      <c r="AB18">
        <f t="shared" si="12"/>
        <v>3</v>
      </c>
      <c r="AC18">
        <f t="shared" si="12"/>
        <v>6</v>
      </c>
      <c r="AD18">
        <f t="shared" si="12"/>
        <v>2</v>
      </c>
      <c r="AE18">
        <f t="shared" si="12"/>
        <v>0</v>
      </c>
      <c r="AF18">
        <f t="shared" si="12"/>
        <v>6</v>
      </c>
      <c r="AG18">
        <f t="shared" si="12"/>
        <v>0</v>
      </c>
      <c r="AH18">
        <f t="shared" si="12"/>
        <v>0</v>
      </c>
      <c r="AI18">
        <f t="shared" si="12"/>
        <v>0</v>
      </c>
      <c r="AJ18">
        <f t="shared" si="12"/>
        <v>0</v>
      </c>
      <c r="AK18">
        <f t="shared" si="12"/>
        <v>3</v>
      </c>
      <c r="AL18">
        <f t="shared" si="12"/>
        <v>0</v>
      </c>
      <c r="AM18">
        <f t="shared" si="12"/>
        <v>4</v>
      </c>
      <c r="AN18">
        <f t="shared" si="12"/>
        <v>2</v>
      </c>
      <c r="AO18">
        <f t="shared" si="12"/>
        <v>3</v>
      </c>
      <c r="AP18">
        <f t="shared" si="12"/>
        <v>6</v>
      </c>
      <c r="AQ18">
        <f t="shared" si="12"/>
        <v>2</v>
      </c>
      <c r="AR18">
        <f t="shared" si="12"/>
        <v>2</v>
      </c>
      <c r="AS18">
        <f t="shared" si="12"/>
        <v>2</v>
      </c>
      <c r="AT18">
        <f t="shared" si="12"/>
        <v>2</v>
      </c>
      <c r="AU18">
        <f t="shared" si="12"/>
        <v>2</v>
      </c>
      <c r="AV18">
        <f t="shared" si="12"/>
        <v>2</v>
      </c>
      <c r="AW18">
        <f t="shared" si="12"/>
        <v>2</v>
      </c>
      <c r="AX18">
        <f t="shared" si="12"/>
        <v>2</v>
      </c>
      <c r="AY18">
        <f t="shared" si="12"/>
        <v>2</v>
      </c>
      <c r="AZ18">
        <f t="shared" si="12"/>
        <v>2</v>
      </c>
      <c r="BA18">
        <f t="shared" si="12"/>
        <v>2</v>
      </c>
      <c r="BB18">
        <f t="shared" si="12"/>
        <v>2</v>
      </c>
      <c r="BC18">
        <f t="shared" si="12"/>
        <v>2</v>
      </c>
      <c r="BD18">
        <f t="shared" si="12"/>
        <v>2</v>
      </c>
      <c r="BE18">
        <f t="shared" si="12"/>
        <v>2</v>
      </c>
      <c r="BF18">
        <f t="shared" si="12"/>
        <v>2</v>
      </c>
      <c r="BG18">
        <f t="shared" si="12"/>
        <v>6</v>
      </c>
    </row>
    <row r="19" spans="2:59" x14ac:dyDescent="0.25">
      <c r="B19">
        <v>67</v>
      </c>
      <c r="C19" t="s">
        <v>379</v>
      </c>
      <c r="D19" s="8" t="s">
        <v>135</v>
      </c>
      <c r="E19">
        <f>_xlfn.FLOOR.MATH((E8+11*E15+22*E18)/451)</f>
        <v>0</v>
      </c>
      <c r="F19">
        <f t="shared" ref="F19:BG19" si="13">_xlfn.FLOOR.MATH((F8+11*F15+22*F18)/451)</f>
        <v>0</v>
      </c>
      <c r="G19">
        <f t="shared" si="13"/>
        <v>0</v>
      </c>
      <c r="H19">
        <f t="shared" si="13"/>
        <v>0</v>
      </c>
      <c r="I19">
        <f t="shared" si="13"/>
        <v>0</v>
      </c>
      <c r="J19">
        <f t="shared" si="13"/>
        <v>0</v>
      </c>
      <c r="K19">
        <f t="shared" si="13"/>
        <v>0</v>
      </c>
      <c r="L19">
        <f t="shared" si="13"/>
        <v>0</v>
      </c>
      <c r="M19">
        <f t="shared" si="13"/>
        <v>0</v>
      </c>
      <c r="N19">
        <f t="shared" si="13"/>
        <v>0</v>
      </c>
      <c r="O19">
        <f t="shared" si="13"/>
        <v>0</v>
      </c>
      <c r="P19">
        <f t="shared" si="13"/>
        <v>0</v>
      </c>
      <c r="Q19">
        <f t="shared" si="13"/>
        <v>0</v>
      </c>
      <c r="R19">
        <f t="shared" si="13"/>
        <v>0</v>
      </c>
      <c r="S19">
        <f t="shared" si="13"/>
        <v>0</v>
      </c>
      <c r="T19">
        <f t="shared" si="13"/>
        <v>0</v>
      </c>
      <c r="U19">
        <f t="shared" si="13"/>
        <v>0</v>
      </c>
      <c r="V19">
        <f t="shared" si="13"/>
        <v>0</v>
      </c>
      <c r="W19">
        <f t="shared" si="13"/>
        <v>0</v>
      </c>
      <c r="X19">
        <f t="shared" si="13"/>
        <v>0</v>
      </c>
      <c r="Y19">
        <f t="shared" si="13"/>
        <v>0</v>
      </c>
      <c r="Z19">
        <f t="shared" si="13"/>
        <v>0</v>
      </c>
      <c r="AA19">
        <f t="shared" si="13"/>
        <v>0</v>
      </c>
      <c r="AB19">
        <f t="shared" si="13"/>
        <v>0</v>
      </c>
      <c r="AC19">
        <f t="shared" si="13"/>
        <v>1</v>
      </c>
      <c r="AD19">
        <f t="shared" si="13"/>
        <v>0</v>
      </c>
      <c r="AE19">
        <f t="shared" si="13"/>
        <v>0</v>
      </c>
      <c r="AF19">
        <f t="shared" si="13"/>
        <v>0</v>
      </c>
      <c r="AG19">
        <f t="shared" si="13"/>
        <v>0</v>
      </c>
      <c r="AH19">
        <f t="shared" si="13"/>
        <v>0</v>
      </c>
      <c r="AI19">
        <f t="shared" si="13"/>
        <v>0</v>
      </c>
      <c r="AJ19">
        <f t="shared" si="13"/>
        <v>0</v>
      </c>
      <c r="AK19">
        <f t="shared" si="13"/>
        <v>0</v>
      </c>
      <c r="AL19">
        <f t="shared" si="13"/>
        <v>0</v>
      </c>
      <c r="AM19">
        <f t="shared" si="13"/>
        <v>0</v>
      </c>
      <c r="AN19">
        <f t="shared" si="13"/>
        <v>0</v>
      </c>
      <c r="AO19">
        <f t="shared" si="13"/>
        <v>0</v>
      </c>
      <c r="AP19">
        <f t="shared" si="13"/>
        <v>0</v>
      </c>
      <c r="AQ19">
        <f t="shared" si="13"/>
        <v>0</v>
      </c>
      <c r="AR19">
        <f t="shared" si="13"/>
        <v>0</v>
      </c>
      <c r="AS19">
        <f t="shared" si="13"/>
        <v>0</v>
      </c>
      <c r="AT19">
        <f t="shared" si="13"/>
        <v>0</v>
      </c>
      <c r="AU19">
        <f t="shared" si="13"/>
        <v>0</v>
      </c>
      <c r="AV19">
        <f t="shared" si="13"/>
        <v>0</v>
      </c>
      <c r="AW19">
        <f t="shared" si="13"/>
        <v>0</v>
      </c>
      <c r="AX19">
        <f t="shared" si="13"/>
        <v>0</v>
      </c>
      <c r="AY19">
        <f t="shared" si="13"/>
        <v>0</v>
      </c>
      <c r="AZ19">
        <f t="shared" si="13"/>
        <v>0</v>
      </c>
      <c r="BA19">
        <f t="shared" si="13"/>
        <v>0</v>
      </c>
      <c r="BB19">
        <f t="shared" si="13"/>
        <v>0</v>
      </c>
      <c r="BC19">
        <f t="shared" si="13"/>
        <v>0</v>
      </c>
      <c r="BD19">
        <f t="shared" si="13"/>
        <v>0</v>
      </c>
      <c r="BE19">
        <f t="shared" si="13"/>
        <v>0</v>
      </c>
      <c r="BF19">
        <f t="shared" si="13"/>
        <v>0</v>
      </c>
      <c r="BG19">
        <f t="shared" si="13"/>
        <v>0</v>
      </c>
    </row>
    <row r="20" spans="2:59" x14ac:dyDescent="0.25">
      <c r="B20">
        <v>67</v>
      </c>
      <c r="C20" t="s">
        <v>380</v>
      </c>
      <c r="D20" s="8" t="s">
        <v>382</v>
      </c>
      <c r="E20">
        <f>_xlfn.FLOOR.MATH((E15+E18-7*E19+114)/31)</f>
        <v>4</v>
      </c>
      <c r="F20">
        <f t="shared" ref="F20:BG20" si="14">_xlfn.FLOOR.MATH((F15+F18-7*F19+114)/31)</f>
        <v>4</v>
      </c>
      <c r="G20">
        <f t="shared" si="14"/>
        <v>4</v>
      </c>
      <c r="H20">
        <f t="shared" si="14"/>
        <v>4</v>
      </c>
      <c r="I20">
        <f t="shared" si="14"/>
        <v>4</v>
      </c>
      <c r="J20">
        <f t="shared" si="14"/>
        <v>4</v>
      </c>
      <c r="K20">
        <f t="shared" si="14"/>
        <v>4</v>
      </c>
      <c r="L20">
        <f t="shared" si="14"/>
        <v>4</v>
      </c>
      <c r="M20">
        <f t="shared" si="14"/>
        <v>4</v>
      </c>
      <c r="N20">
        <f t="shared" si="14"/>
        <v>4</v>
      </c>
      <c r="O20">
        <f t="shared" si="14"/>
        <v>4</v>
      </c>
      <c r="P20">
        <f t="shared" si="14"/>
        <v>4</v>
      </c>
      <c r="Q20">
        <f t="shared" si="14"/>
        <v>3</v>
      </c>
      <c r="R20">
        <f t="shared" si="14"/>
        <v>4</v>
      </c>
      <c r="S20">
        <f t="shared" si="14"/>
        <v>4</v>
      </c>
      <c r="T20">
        <f t="shared" si="14"/>
        <v>4</v>
      </c>
      <c r="U20">
        <f t="shared" si="14"/>
        <v>4</v>
      </c>
      <c r="V20">
        <f t="shared" si="14"/>
        <v>3</v>
      </c>
      <c r="W20">
        <f t="shared" si="14"/>
        <v>4</v>
      </c>
      <c r="X20">
        <f t="shared" si="14"/>
        <v>4</v>
      </c>
      <c r="Y20">
        <f t="shared" si="14"/>
        <v>4</v>
      </c>
      <c r="Z20">
        <f t="shared" si="14"/>
        <v>4</v>
      </c>
      <c r="AA20">
        <f t="shared" si="14"/>
        <v>4</v>
      </c>
      <c r="AB20">
        <f t="shared" si="14"/>
        <v>4</v>
      </c>
      <c r="AC20">
        <f t="shared" si="14"/>
        <v>4</v>
      </c>
      <c r="AD20">
        <f t="shared" si="14"/>
        <v>3</v>
      </c>
      <c r="AE20">
        <f t="shared" si="14"/>
        <v>4</v>
      </c>
      <c r="AF20">
        <f t="shared" si="14"/>
        <v>4</v>
      </c>
      <c r="AG20">
        <f t="shared" si="14"/>
        <v>4</v>
      </c>
      <c r="AH20">
        <f t="shared" si="14"/>
        <v>4</v>
      </c>
      <c r="AI20">
        <f t="shared" si="14"/>
        <v>3</v>
      </c>
      <c r="AJ20">
        <f t="shared" si="14"/>
        <v>4</v>
      </c>
      <c r="AK20">
        <f t="shared" si="14"/>
        <v>4</v>
      </c>
      <c r="AL20">
        <f t="shared" si="14"/>
        <v>3</v>
      </c>
      <c r="AM20">
        <f t="shared" si="14"/>
        <v>4</v>
      </c>
      <c r="AN20">
        <f t="shared" si="14"/>
        <v>4</v>
      </c>
      <c r="AO20">
        <f t="shared" si="14"/>
        <v>4</v>
      </c>
      <c r="AP20">
        <f t="shared" si="14"/>
        <v>4</v>
      </c>
      <c r="AQ20">
        <f t="shared" si="14"/>
        <v>4</v>
      </c>
      <c r="AR20">
        <f t="shared" si="14"/>
        <v>4</v>
      </c>
      <c r="AS20">
        <f t="shared" si="14"/>
        <v>4</v>
      </c>
      <c r="AT20">
        <f t="shared" si="14"/>
        <v>4</v>
      </c>
      <c r="AU20">
        <f t="shared" si="14"/>
        <v>4</v>
      </c>
      <c r="AV20">
        <f t="shared" si="14"/>
        <v>4</v>
      </c>
      <c r="AW20">
        <f t="shared" si="14"/>
        <v>4</v>
      </c>
      <c r="AX20">
        <f t="shared" si="14"/>
        <v>4</v>
      </c>
      <c r="AY20">
        <f t="shared" si="14"/>
        <v>4</v>
      </c>
      <c r="AZ20">
        <f t="shared" si="14"/>
        <v>4</v>
      </c>
      <c r="BA20">
        <f t="shared" si="14"/>
        <v>4</v>
      </c>
      <c r="BB20">
        <f t="shared" si="14"/>
        <v>4</v>
      </c>
      <c r="BC20">
        <f t="shared" si="14"/>
        <v>4</v>
      </c>
      <c r="BD20">
        <f t="shared" si="14"/>
        <v>4</v>
      </c>
      <c r="BE20">
        <f t="shared" si="14"/>
        <v>4</v>
      </c>
      <c r="BF20">
        <f t="shared" si="14"/>
        <v>4</v>
      </c>
      <c r="BG20">
        <f t="shared" si="14"/>
        <v>4</v>
      </c>
    </row>
    <row r="21" spans="2:59" x14ac:dyDescent="0.25">
      <c r="B21">
        <v>67</v>
      </c>
      <c r="C21" t="s">
        <v>381</v>
      </c>
      <c r="D21" s="8" t="s">
        <v>0</v>
      </c>
      <c r="E21">
        <f>MOD((E15+E18-7*E19+114),31)</f>
        <v>21</v>
      </c>
      <c r="F21">
        <f t="shared" ref="F21:BG21" si="15">MOD((F15+F18-7*F19+114),31)</f>
        <v>20</v>
      </c>
      <c r="G21">
        <f t="shared" si="15"/>
        <v>22</v>
      </c>
      <c r="H21">
        <f t="shared" si="15"/>
        <v>22</v>
      </c>
      <c r="I21">
        <f t="shared" si="15"/>
        <v>3</v>
      </c>
      <c r="J21">
        <f t="shared" si="15"/>
        <v>18</v>
      </c>
      <c r="K21">
        <f t="shared" si="15"/>
        <v>18</v>
      </c>
      <c r="L21">
        <f t="shared" si="15"/>
        <v>2</v>
      </c>
      <c r="M21">
        <f t="shared" si="15"/>
        <v>2</v>
      </c>
      <c r="N21">
        <f t="shared" si="15"/>
        <v>14</v>
      </c>
      <c r="O21">
        <f t="shared" si="15"/>
        <v>1</v>
      </c>
      <c r="P21">
        <f t="shared" si="15"/>
        <v>1</v>
      </c>
      <c r="Q21">
        <f t="shared" si="15"/>
        <v>28</v>
      </c>
      <c r="R21">
        <f t="shared" si="15"/>
        <v>21</v>
      </c>
      <c r="S21">
        <f t="shared" si="15"/>
        <v>6</v>
      </c>
      <c r="T21">
        <f t="shared" si="15"/>
        <v>19</v>
      </c>
      <c r="U21">
        <f t="shared" si="15"/>
        <v>19</v>
      </c>
      <c r="V21">
        <f t="shared" si="15"/>
        <v>30</v>
      </c>
      <c r="W21">
        <f t="shared" si="15"/>
        <v>17</v>
      </c>
      <c r="X21">
        <f t="shared" si="15"/>
        <v>18</v>
      </c>
      <c r="Y21">
        <f t="shared" si="15"/>
        <v>18</v>
      </c>
      <c r="Z21">
        <f t="shared" si="15"/>
        <v>9</v>
      </c>
      <c r="AA21">
        <f t="shared" si="15"/>
        <v>16</v>
      </c>
      <c r="AB21">
        <f t="shared" si="15"/>
        <v>22</v>
      </c>
      <c r="AC21">
        <f t="shared" si="15"/>
        <v>17</v>
      </c>
      <c r="AD21">
        <f t="shared" si="15"/>
        <v>25</v>
      </c>
      <c r="AE21">
        <f t="shared" si="15"/>
        <v>2</v>
      </c>
      <c r="AF21">
        <f t="shared" si="15"/>
        <v>9</v>
      </c>
      <c r="AG21">
        <f t="shared" si="15"/>
        <v>18</v>
      </c>
      <c r="AH21">
        <f t="shared" si="15"/>
        <v>18</v>
      </c>
      <c r="AI21">
        <f t="shared" si="15"/>
        <v>30</v>
      </c>
      <c r="AJ21">
        <f t="shared" si="15"/>
        <v>18</v>
      </c>
      <c r="AK21">
        <f t="shared" si="15"/>
        <v>10</v>
      </c>
      <c r="AL21">
        <f t="shared" si="15"/>
        <v>21</v>
      </c>
      <c r="AM21">
        <f t="shared" si="15"/>
        <v>14</v>
      </c>
      <c r="AN21">
        <f t="shared" si="15"/>
        <v>6</v>
      </c>
      <c r="AO21">
        <f t="shared" si="15"/>
        <v>22</v>
      </c>
      <c r="AP21">
        <f t="shared" si="15"/>
        <v>0</v>
      </c>
      <c r="AQ21">
        <f t="shared" si="15"/>
        <v>21</v>
      </c>
      <c r="AR21">
        <f t="shared" si="15"/>
        <v>21</v>
      </c>
      <c r="AS21">
        <f t="shared" si="15"/>
        <v>21</v>
      </c>
      <c r="AT21">
        <f t="shared" si="15"/>
        <v>21</v>
      </c>
      <c r="AU21">
        <f t="shared" si="15"/>
        <v>21</v>
      </c>
      <c r="AV21">
        <f t="shared" si="15"/>
        <v>21</v>
      </c>
      <c r="AW21">
        <f t="shared" si="15"/>
        <v>21</v>
      </c>
      <c r="AX21">
        <f t="shared" si="15"/>
        <v>21</v>
      </c>
      <c r="AY21">
        <f t="shared" si="15"/>
        <v>21</v>
      </c>
      <c r="AZ21">
        <f t="shared" si="15"/>
        <v>21</v>
      </c>
      <c r="BA21">
        <f t="shared" si="15"/>
        <v>21</v>
      </c>
      <c r="BB21">
        <f t="shared" si="15"/>
        <v>21</v>
      </c>
      <c r="BC21">
        <f t="shared" si="15"/>
        <v>21</v>
      </c>
      <c r="BD21">
        <f t="shared" si="15"/>
        <v>21</v>
      </c>
      <c r="BE21">
        <f t="shared" si="15"/>
        <v>21</v>
      </c>
      <c r="BF21">
        <f t="shared" si="15"/>
        <v>21</v>
      </c>
      <c r="BG21">
        <f t="shared" si="15"/>
        <v>9</v>
      </c>
    </row>
    <row r="22" spans="2:59" x14ac:dyDescent="0.25">
      <c r="B22">
        <v>68</v>
      </c>
      <c r="C22" t="s">
        <v>383</v>
      </c>
      <c r="D22" s="8" t="s">
        <v>384</v>
      </c>
      <c r="E22">
        <f>E21+1</f>
        <v>22</v>
      </c>
      <c r="F22">
        <f t="shared" ref="F22:BG22" si="16">F21+1</f>
        <v>21</v>
      </c>
      <c r="G22">
        <f t="shared" si="16"/>
        <v>23</v>
      </c>
      <c r="H22">
        <f t="shared" si="16"/>
        <v>23</v>
      </c>
      <c r="I22">
        <f t="shared" si="16"/>
        <v>4</v>
      </c>
      <c r="J22">
        <f t="shared" si="16"/>
        <v>19</v>
      </c>
      <c r="K22">
        <f t="shared" si="16"/>
        <v>19</v>
      </c>
      <c r="L22">
        <f t="shared" si="16"/>
        <v>3</v>
      </c>
      <c r="M22">
        <f t="shared" si="16"/>
        <v>3</v>
      </c>
      <c r="N22">
        <f t="shared" si="16"/>
        <v>15</v>
      </c>
      <c r="O22">
        <f t="shared" si="16"/>
        <v>2</v>
      </c>
      <c r="P22">
        <f t="shared" si="16"/>
        <v>2</v>
      </c>
      <c r="Q22">
        <f t="shared" si="16"/>
        <v>29</v>
      </c>
      <c r="R22">
        <f t="shared" si="16"/>
        <v>22</v>
      </c>
      <c r="S22">
        <f t="shared" si="16"/>
        <v>7</v>
      </c>
      <c r="T22">
        <f t="shared" si="16"/>
        <v>20</v>
      </c>
      <c r="U22">
        <f t="shared" si="16"/>
        <v>20</v>
      </c>
      <c r="V22">
        <f t="shared" si="16"/>
        <v>31</v>
      </c>
      <c r="W22">
        <f t="shared" si="16"/>
        <v>18</v>
      </c>
      <c r="X22">
        <f t="shared" si="16"/>
        <v>19</v>
      </c>
      <c r="Y22">
        <f t="shared" si="16"/>
        <v>19</v>
      </c>
      <c r="Z22">
        <f t="shared" si="16"/>
        <v>10</v>
      </c>
      <c r="AA22">
        <f t="shared" si="16"/>
        <v>17</v>
      </c>
      <c r="AB22">
        <f t="shared" si="16"/>
        <v>23</v>
      </c>
      <c r="AC22">
        <f t="shared" si="16"/>
        <v>18</v>
      </c>
      <c r="AD22">
        <f t="shared" si="16"/>
        <v>26</v>
      </c>
      <c r="AE22">
        <f t="shared" si="16"/>
        <v>3</v>
      </c>
      <c r="AF22">
        <f t="shared" si="16"/>
        <v>10</v>
      </c>
      <c r="AG22">
        <f t="shared" si="16"/>
        <v>19</v>
      </c>
      <c r="AH22">
        <f t="shared" si="16"/>
        <v>19</v>
      </c>
      <c r="AI22">
        <f t="shared" si="16"/>
        <v>31</v>
      </c>
      <c r="AJ22">
        <f t="shared" si="16"/>
        <v>19</v>
      </c>
      <c r="AK22">
        <f t="shared" si="16"/>
        <v>11</v>
      </c>
      <c r="AL22">
        <f t="shared" si="16"/>
        <v>22</v>
      </c>
      <c r="AM22">
        <f t="shared" si="16"/>
        <v>15</v>
      </c>
      <c r="AN22">
        <f t="shared" si="16"/>
        <v>7</v>
      </c>
      <c r="AO22">
        <f t="shared" si="16"/>
        <v>23</v>
      </c>
      <c r="AP22">
        <f t="shared" si="16"/>
        <v>1</v>
      </c>
      <c r="AQ22">
        <f t="shared" si="16"/>
        <v>22</v>
      </c>
      <c r="AR22">
        <f t="shared" si="16"/>
        <v>22</v>
      </c>
      <c r="AS22">
        <f t="shared" si="16"/>
        <v>22</v>
      </c>
      <c r="AT22">
        <f t="shared" si="16"/>
        <v>22</v>
      </c>
      <c r="AU22">
        <f t="shared" si="16"/>
        <v>22</v>
      </c>
      <c r="AV22">
        <f t="shared" si="16"/>
        <v>22</v>
      </c>
      <c r="AW22">
        <f t="shared" si="16"/>
        <v>22</v>
      </c>
      <c r="AX22">
        <f t="shared" si="16"/>
        <v>22</v>
      </c>
      <c r="AY22">
        <f t="shared" si="16"/>
        <v>22</v>
      </c>
      <c r="AZ22">
        <f t="shared" si="16"/>
        <v>22</v>
      </c>
      <c r="BA22">
        <f t="shared" si="16"/>
        <v>22</v>
      </c>
      <c r="BB22">
        <f t="shared" si="16"/>
        <v>22</v>
      </c>
      <c r="BC22">
        <f t="shared" si="16"/>
        <v>22</v>
      </c>
      <c r="BD22">
        <f t="shared" si="16"/>
        <v>22</v>
      </c>
      <c r="BE22">
        <f t="shared" si="16"/>
        <v>22</v>
      </c>
      <c r="BF22">
        <f t="shared" si="16"/>
        <v>22</v>
      </c>
      <c r="BG22">
        <f t="shared" si="16"/>
        <v>10</v>
      </c>
    </row>
    <row r="24" spans="2:59" x14ac:dyDescent="0.25">
      <c r="B24">
        <v>68</v>
      </c>
      <c r="C24" t="s">
        <v>385</v>
      </c>
      <c r="E24" s="169">
        <f>IF(E3&gt;1899,DATE(E3,E20,E22),IF(E7=1,E3&amp;"-"&amp;RIGHT("00"&amp;E20,2)&amp;"-"&amp;RIGHT("00"&amp;E22,2),"--"))</f>
        <v>22758</v>
      </c>
      <c r="F24" s="169">
        <f t="shared" ref="F24:BG24" si="17">IF(F3&gt;1899,DATE(F3,F20,F22),IF(F7=1,F3&amp;"-"&amp;RIGHT("00"&amp;F20,2)&amp;"-"&amp;RIGHT("00"&amp;F22,2),"--"))</f>
        <v>20931</v>
      </c>
      <c r="G24" s="169" t="str">
        <f t="shared" si="17"/>
        <v>--</v>
      </c>
      <c r="H24" s="169">
        <f t="shared" si="17"/>
        <v>36639</v>
      </c>
      <c r="I24" s="169">
        <f t="shared" si="17"/>
        <v>36254</v>
      </c>
      <c r="J24" s="169">
        <f t="shared" si="17"/>
        <v>31886</v>
      </c>
      <c r="K24" s="169">
        <f t="shared" si="17"/>
        <v>31886</v>
      </c>
      <c r="L24" s="169">
        <f t="shared" si="17"/>
        <v>32236</v>
      </c>
      <c r="M24" s="169">
        <f t="shared" si="17"/>
        <v>32236</v>
      </c>
      <c r="N24" s="169">
        <f t="shared" si="17"/>
        <v>106</v>
      </c>
      <c r="O24" s="169" t="str">
        <f t="shared" si="17"/>
        <v>1600-04-02</v>
      </c>
      <c r="P24" s="169" t="str">
        <f t="shared" si="17"/>
        <v>1600-04-02</v>
      </c>
      <c r="Q24" s="169" t="str">
        <f t="shared" si="17"/>
        <v>--</v>
      </c>
      <c r="R24" s="169" t="str">
        <f t="shared" si="17"/>
        <v>--</v>
      </c>
      <c r="S24" s="169" t="str">
        <f t="shared" si="17"/>
        <v>--</v>
      </c>
      <c r="T24" s="169" t="str">
        <f t="shared" si="17"/>
        <v>--</v>
      </c>
      <c r="U24" s="169" t="str">
        <f t="shared" si="17"/>
        <v>--</v>
      </c>
      <c r="V24" s="169" t="str">
        <f t="shared" si="17"/>
        <v>--</v>
      </c>
      <c r="W24" s="169" t="str">
        <f t="shared" si="17"/>
        <v>--</v>
      </c>
      <c r="X24" s="169">
        <f t="shared" si="17"/>
        <v>31886</v>
      </c>
      <c r="Y24" s="169">
        <f t="shared" si="17"/>
        <v>33713</v>
      </c>
      <c r="Z24" s="169">
        <f t="shared" si="17"/>
        <v>28225</v>
      </c>
      <c r="AA24" s="169">
        <f t="shared" si="17"/>
        <v>52704</v>
      </c>
      <c r="AB24" s="169">
        <f t="shared" si="17"/>
        <v>36639</v>
      </c>
      <c r="AC24" s="169">
        <f t="shared" si="17"/>
        <v>19832</v>
      </c>
      <c r="AD24" s="169">
        <f t="shared" si="17"/>
        <v>28575</v>
      </c>
      <c r="AE24" s="169">
        <f t="shared" si="17"/>
        <v>32236</v>
      </c>
      <c r="AF24" s="169">
        <f t="shared" si="17"/>
        <v>28225</v>
      </c>
      <c r="AG24" s="169">
        <f t="shared" si="17"/>
        <v>33713</v>
      </c>
      <c r="AH24" s="169">
        <f t="shared" si="17"/>
        <v>33713</v>
      </c>
      <c r="AI24" s="169">
        <f t="shared" si="17"/>
        <v>33328</v>
      </c>
      <c r="AJ24" s="169">
        <f t="shared" si="17"/>
        <v>33713</v>
      </c>
      <c r="AK24" s="169">
        <f t="shared" si="17"/>
        <v>34070</v>
      </c>
      <c r="AL24" s="169" t="str">
        <f t="shared" si="17"/>
        <v>1818-03-22</v>
      </c>
      <c r="AM24" s="169">
        <f t="shared" si="17"/>
        <v>32978</v>
      </c>
      <c r="AN24" s="169" t="str">
        <f t="shared" si="17"/>
        <v>--</v>
      </c>
      <c r="AO24" s="169">
        <f t="shared" si="17"/>
        <v>36639</v>
      </c>
      <c r="AP24" s="169" t="str">
        <f t="shared" si="17"/>
        <v>--</v>
      </c>
      <c r="AQ24" s="169">
        <f t="shared" si="17"/>
        <v>22758</v>
      </c>
      <c r="AR24" s="169">
        <f t="shared" si="17"/>
        <v>22758</v>
      </c>
      <c r="AS24" s="169">
        <f t="shared" si="17"/>
        <v>22758</v>
      </c>
      <c r="AT24" s="169">
        <f t="shared" si="17"/>
        <v>22758</v>
      </c>
      <c r="AU24" s="169">
        <f t="shared" si="17"/>
        <v>22758</v>
      </c>
      <c r="AV24" s="169">
        <f t="shared" si="17"/>
        <v>22758</v>
      </c>
      <c r="AW24" s="169">
        <f t="shared" si="17"/>
        <v>22758</v>
      </c>
      <c r="AX24" s="169">
        <f t="shared" si="17"/>
        <v>22758</v>
      </c>
      <c r="AY24" s="169">
        <f t="shared" si="17"/>
        <v>22758</v>
      </c>
      <c r="AZ24" s="169">
        <f t="shared" si="17"/>
        <v>22758</v>
      </c>
      <c r="BA24" s="169">
        <f t="shared" si="17"/>
        <v>22758</v>
      </c>
      <c r="BB24" s="169">
        <f t="shared" si="17"/>
        <v>22758</v>
      </c>
      <c r="BC24" s="169">
        <f t="shared" si="17"/>
        <v>22758</v>
      </c>
      <c r="BD24" s="169">
        <f t="shared" si="17"/>
        <v>22758</v>
      </c>
      <c r="BE24" s="169">
        <f t="shared" si="17"/>
        <v>22758</v>
      </c>
      <c r="BF24" s="169">
        <f t="shared" si="17"/>
        <v>22758</v>
      </c>
      <c r="BG24" s="169">
        <f t="shared" si="17"/>
        <v>28225</v>
      </c>
    </row>
    <row r="26" spans="2:59" x14ac:dyDescent="0.25">
      <c r="C26" s="9" t="s">
        <v>386</v>
      </c>
    </row>
    <row r="27" spans="2:59" x14ac:dyDescent="0.25">
      <c r="B27">
        <v>69</v>
      </c>
      <c r="C27" t="s">
        <v>387</v>
      </c>
      <c r="D27" s="8" t="s">
        <v>49</v>
      </c>
      <c r="E27">
        <f>MOD(E3,4)</f>
        <v>2</v>
      </c>
      <c r="F27">
        <f t="shared" ref="F27:BG27" si="18">MOD(F3,4)</f>
        <v>1</v>
      </c>
      <c r="G27">
        <f t="shared" si="18"/>
        <v>1</v>
      </c>
      <c r="H27">
        <f t="shared" si="18"/>
        <v>0</v>
      </c>
      <c r="I27">
        <f t="shared" si="18"/>
        <v>3</v>
      </c>
      <c r="J27">
        <f t="shared" si="18"/>
        <v>3</v>
      </c>
      <c r="K27">
        <f t="shared" si="18"/>
        <v>3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1</v>
      </c>
      <c r="R27">
        <f t="shared" si="18"/>
        <v>1</v>
      </c>
      <c r="S27">
        <f t="shared" si="18"/>
        <v>2</v>
      </c>
      <c r="T27">
        <f t="shared" si="18"/>
        <v>0</v>
      </c>
      <c r="U27">
        <f t="shared" si="18"/>
        <v>0</v>
      </c>
      <c r="V27">
        <f t="shared" si="18"/>
        <v>3</v>
      </c>
      <c r="W27">
        <f t="shared" si="18"/>
        <v>0</v>
      </c>
      <c r="X27">
        <f t="shared" si="18"/>
        <v>3</v>
      </c>
      <c r="Y27">
        <f t="shared" si="18"/>
        <v>0</v>
      </c>
      <c r="Z27">
        <f t="shared" si="18"/>
        <v>1</v>
      </c>
      <c r="AA27">
        <f t="shared" si="18"/>
        <v>0</v>
      </c>
      <c r="AB27">
        <f t="shared" si="18"/>
        <v>0</v>
      </c>
      <c r="AC27">
        <f t="shared" si="18"/>
        <v>2</v>
      </c>
      <c r="AD27">
        <f t="shared" si="18"/>
        <v>2</v>
      </c>
      <c r="AE27">
        <f t="shared" si="18"/>
        <v>0</v>
      </c>
      <c r="AF27">
        <f t="shared" si="18"/>
        <v>1</v>
      </c>
      <c r="AG27">
        <f t="shared" si="18"/>
        <v>0</v>
      </c>
      <c r="AH27">
        <f t="shared" si="18"/>
        <v>0</v>
      </c>
      <c r="AI27">
        <f t="shared" si="18"/>
        <v>3</v>
      </c>
      <c r="AJ27">
        <f t="shared" si="18"/>
        <v>0</v>
      </c>
      <c r="AK27">
        <f t="shared" si="18"/>
        <v>1</v>
      </c>
      <c r="AL27">
        <f t="shared" si="18"/>
        <v>2</v>
      </c>
      <c r="AM27">
        <f t="shared" si="18"/>
        <v>2</v>
      </c>
      <c r="AN27">
        <f t="shared" si="18"/>
        <v>2</v>
      </c>
      <c r="AO27">
        <f t="shared" si="18"/>
        <v>0</v>
      </c>
      <c r="AP27">
        <f t="shared" si="18"/>
        <v>1</v>
      </c>
      <c r="AQ27">
        <f t="shared" si="18"/>
        <v>2</v>
      </c>
      <c r="AR27">
        <f t="shared" si="18"/>
        <v>2</v>
      </c>
      <c r="AS27">
        <f t="shared" si="18"/>
        <v>2</v>
      </c>
      <c r="AT27">
        <f t="shared" si="18"/>
        <v>2</v>
      </c>
      <c r="AU27">
        <f t="shared" si="18"/>
        <v>2</v>
      </c>
      <c r="AV27">
        <f t="shared" si="18"/>
        <v>2</v>
      </c>
      <c r="AW27">
        <f t="shared" si="18"/>
        <v>2</v>
      </c>
      <c r="AX27">
        <f t="shared" si="18"/>
        <v>2</v>
      </c>
      <c r="AY27">
        <f t="shared" si="18"/>
        <v>2</v>
      </c>
      <c r="AZ27">
        <f t="shared" si="18"/>
        <v>2</v>
      </c>
      <c r="BA27">
        <f t="shared" si="18"/>
        <v>2</v>
      </c>
      <c r="BB27">
        <f t="shared" si="18"/>
        <v>2</v>
      </c>
      <c r="BC27">
        <f t="shared" si="18"/>
        <v>2</v>
      </c>
      <c r="BD27">
        <f t="shared" si="18"/>
        <v>2</v>
      </c>
      <c r="BE27">
        <f t="shared" si="18"/>
        <v>2</v>
      </c>
      <c r="BF27">
        <f t="shared" si="18"/>
        <v>2</v>
      </c>
      <c r="BG27">
        <f t="shared" si="18"/>
        <v>1</v>
      </c>
    </row>
    <row r="28" spans="2:59" x14ac:dyDescent="0.25">
      <c r="B28">
        <v>69</v>
      </c>
      <c r="C28" t="s">
        <v>388</v>
      </c>
      <c r="D28" s="8" t="s">
        <v>239</v>
      </c>
      <c r="E28">
        <f>MOD(E3,7)</f>
        <v>2</v>
      </c>
      <c r="F28">
        <f t="shared" ref="F28:BG28" si="19">MOD(F3,7)</f>
        <v>4</v>
      </c>
      <c r="G28">
        <f t="shared" si="19"/>
        <v>4</v>
      </c>
      <c r="H28">
        <f t="shared" si="19"/>
        <v>5</v>
      </c>
      <c r="I28">
        <f t="shared" si="19"/>
        <v>4</v>
      </c>
      <c r="J28">
        <f t="shared" si="19"/>
        <v>6</v>
      </c>
      <c r="K28">
        <f t="shared" si="19"/>
        <v>6</v>
      </c>
      <c r="L28">
        <f t="shared" si="19"/>
        <v>0</v>
      </c>
      <c r="M28">
        <f t="shared" si="19"/>
        <v>0</v>
      </c>
      <c r="N28">
        <f t="shared" si="19"/>
        <v>3</v>
      </c>
      <c r="O28">
        <f t="shared" si="19"/>
        <v>4</v>
      </c>
      <c r="P28">
        <f t="shared" si="19"/>
        <v>4</v>
      </c>
      <c r="Q28">
        <f t="shared" si="19"/>
        <v>4</v>
      </c>
      <c r="R28">
        <f t="shared" si="19"/>
        <v>3</v>
      </c>
      <c r="S28">
        <f t="shared" si="19"/>
        <v>4</v>
      </c>
      <c r="T28">
        <f t="shared" si="19"/>
        <v>1</v>
      </c>
      <c r="U28">
        <f t="shared" si="19"/>
        <v>1</v>
      </c>
      <c r="V28">
        <f t="shared" si="19"/>
        <v>0</v>
      </c>
      <c r="W28">
        <f t="shared" si="19"/>
        <v>6</v>
      </c>
      <c r="X28">
        <f t="shared" si="19"/>
        <v>6</v>
      </c>
      <c r="Y28">
        <f t="shared" si="19"/>
        <v>4</v>
      </c>
      <c r="Z28">
        <f t="shared" si="19"/>
        <v>3</v>
      </c>
      <c r="AA28">
        <f t="shared" si="19"/>
        <v>0</v>
      </c>
      <c r="AB28">
        <f t="shared" si="19"/>
        <v>5</v>
      </c>
      <c r="AC28">
        <f t="shared" si="19"/>
        <v>1</v>
      </c>
      <c r="AD28">
        <f t="shared" si="19"/>
        <v>4</v>
      </c>
      <c r="AE28">
        <f t="shared" si="19"/>
        <v>0</v>
      </c>
      <c r="AF28">
        <f t="shared" si="19"/>
        <v>3</v>
      </c>
      <c r="AG28">
        <f t="shared" si="19"/>
        <v>4</v>
      </c>
      <c r="AH28">
        <f t="shared" si="19"/>
        <v>4</v>
      </c>
      <c r="AI28">
        <f t="shared" si="19"/>
        <v>3</v>
      </c>
      <c r="AJ28">
        <f t="shared" si="19"/>
        <v>4</v>
      </c>
      <c r="AK28">
        <f t="shared" si="19"/>
        <v>5</v>
      </c>
      <c r="AL28">
        <f t="shared" si="19"/>
        <v>5</v>
      </c>
      <c r="AM28">
        <f t="shared" si="19"/>
        <v>2</v>
      </c>
      <c r="AN28">
        <f t="shared" si="19"/>
        <v>6</v>
      </c>
      <c r="AO28">
        <f t="shared" si="19"/>
        <v>5</v>
      </c>
      <c r="AP28">
        <f t="shared" si="19"/>
        <v>1</v>
      </c>
      <c r="AQ28">
        <f t="shared" si="19"/>
        <v>2</v>
      </c>
      <c r="AR28">
        <f t="shared" si="19"/>
        <v>2</v>
      </c>
      <c r="AS28">
        <f t="shared" si="19"/>
        <v>2</v>
      </c>
      <c r="AT28">
        <f t="shared" si="19"/>
        <v>2</v>
      </c>
      <c r="AU28">
        <f t="shared" si="19"/>
        <v>2</v>
      </c>
      <c r="AV28">
        <f t="shared" si="19"/>
        <v>2</v>
      </c>
      <c r="AW28">
        <f t="shared" si="19"/>
        <v>2</v>
      </c>
      <c r="AX28">
        <f t="shared" si="19"/>
        <v>2</v>
      </c>
      <c r="AY28">
        <f t="shared" si="19"/>
        <v>2</v>
      </c>
      <c r="AZ28">
        <f t="shared" si="19"/>
        <v>2</v>
      </c>
      <c r="BA28">
        <f t="shared" si="19"/>
        <v>2</v>
      </c>
      <c r="BB28">
        <f t="shared" si="19"/>
        <v>2</v>
      </c>
      <c r="BC28">
        <f t="shared" si="19"/>
        <v>2</v>
      </c>
      <c r="BD28">
        <f t="shared" si="19"/>
        <v>2</v>
      </c>
      <c r="BE28">
        <f t="shared" si="19"/>
        <v>2</v>
      </c>
      <c r="BF28">
        <f t="shared" si="19"/>
        <v>2</v>
      </c>
      <c r="BG28">
        <f t="shared" si="19"/>
        <v>3</v>
      </c>
    </row>
    <row r="29" spans="2:59" x14ac:dyDescent="0.25">
      <c r="B29">
        <v>69</v>
      </c>
      <c r="C29" t="s">
        <v>368</v>
      </c>
      <c r="D29" s="8" t="s">
        <v>52</v>
      </c>
      <c r="E29">
        <f>MOD(E3,19)</f>
        <v>5</v>
      </c>
      <c r="F29">
        <f t="shared" ref="F29:BG29" si="20">MOD(F3,19)</f>
        <v>0</v>
      </c>
      <c r="G29">
        <f t="shared" si="20"/>
        <v>10</v>
      </c>
      <c r="H29">
        <f t="shared" si="20"/>
        <v>5</v>
      </c>
      <c r="I29">
        <f t="shared" si="20"/>
        <v>4</v>
      </c>
      <c r="J29">
        <f t="shared" si="20"/>
        <v>11</v>
      </c>
      <c r="K29">
        <f t="shared" si="20"/>
        <v>11</v>
      </c>
      <c r="L29">
        <f t="shared" si="20"/>
        <v>12</v>
      </c>
      <c r="M29">
        <f t="shared" si="20"/>
        <v>12</v>
      </c>
      <c r="N29">
        <f t="shared" si="20"/>
        <v>0</v>
      </c>
      <c r="O29">
        <f t="shared" si="20"/>
        <v>4</v>
      </c>
      <c r="P29">
        <f t="shared" si="20"/>
        <v>4</v>
      </c>
      <c r="Q29">
        <f t="shared" si="20"/>
        <v>1</v>
      </c>
      <c r="R29">
        <f t="shared" si="20"/>
        <v>10</v>
      </c>
      <c r="S29">
        <f t="shared" si="20"/>
        <v>11</v>
      </c>
      <c r="T29">
        <f t="shared" si="20"/>
        <v>7</v>
      </c>
      <c r="U29">
        <f t="shared" si="20"/>
        <v>7</v>
      </c>
      <c r="V29">
        <f t="shared" si="20"/>
        <v>6</v>
      </c>
      <c r="W29">
        <f t="shared" si="20"/>
        <v>0</v>
      </c>
      <c r="X29">
        <f t="shared" si="20"/>
        <v>11</v>
      </c>
      <c r="Y29">
        <f t="shared" si="20"/>
        <v>16</v>
      </c>
      <c r="Z29">
        <f t="shared" si="20"/>
        <v>1</v>
      </c>
      <c r="AA29">
        <f t="shared" si="20"/>
        <v>11</v>
      </c>
      <c r="AB29">
        <f t="shared" si="20"/>
        <v>5</v>
      </c>
      <c r="AC29">
        <f t="shared" si="20"/>
        <v>16</v>
      </c>
      <c r="AD29">
        <f t="shared" si="20"/>
        <v>2</v>
      </c>
      <c r="AE29">
        <f t="shared" si="20"/>
        <v>12</v>
      </c>
      <c r="AF29">
        <f t="shared" si="20"/>
        <v>1</v>
      </c>
      <c r="AG29">
        <f t="shared" si="20"/>
        <v>16</v>
      </c>
      <c r="AH29">
        <f t="shared" si="20"/>
        <v>16</v>
      </c>
      <c r="AI29">
        <f t="shared" si="20"/>
        <v>15</v>
      </c>
      <c r="AJ29">
        <f t="shared" si="20"/>
        <v>16</v>
      </c>
      <c r="AK29">
        <f t="shared" si="20"/>
        <v>17</v>
      </c>
      <c r="AL29">
        <f t="shared" si="20"/>
        <v>13</v>
      </c>
      <c r="AM29">
        <f t="shared" si="20"/>
        <v>14</v>
      </c>
      <c r="AN29">
        <f t="shared" si="20"/>
        <v>14</v>
      </c>
      <c r="AO29">
        <f t="shared" si="20"/>
        <v>5</v>
      </c>
      <c r="AP29">
        <f t="shared" si="20"/>
        <v>1</v>
      </c>
      <c r="AQ29">
        <f t="shared" si="20"/>
        <v>5</v>
      </c>
      <c r="AR29">
        <f t="shared" si="20"/>
        <v>5</v>
      </c>
      <c r="AS29">
        <f t="shared" si="20"/>
        <v>5</v>
      </c>
      <c r="AT29">
        <f t="shared" si="20"/>
        <v>5</v>
      </c>
      <c r="AU29">
        <f t="shared" si="20"/>
        <v>5</v>
      </c>
      <c r="AV29">
        <f t="shared" si="20"/>
        <v>5</v>
      </c>
      <c r="AW29">
        <f t="shared" si="20"/>
        <v>5</v>
      </c>
      <c r="AX29">
        <f t="shared" si="20"/>
        <v>5</v>
      </c>
      <c r="AY29">
        <f t="shared" si="20"/>
        <v>5</v>
      </c>
      <c r="AZ29">
        <f t="shared" si="20"/>
        <v>5</v>
      </c>
      <c r="BA29">
        <f t="shared" si="20"/>
        <v>5</v>
      </c>
      <c r="BB29">
        <f t="shared" si="20"/>
        <v>5</v>
      </c>
      <c r="BC29">
        <f t="shared" si="20"/>
        <v>5</v>
      </c>
      <c r="BD29">
        <f t="shared" si="20"/>
        <v>5</v>
      </c>
      <c r="BE29">
        <f t="shared" si="20"/>
        <v>5</v>
      </c>
      <c r="BF29">
        <f t="shared" si="20"/>
        <v>5</v>
      </c>
      <c r="BG29">
        <f t="shared" si="20"/>
        <v>1</v>
      </c>
    </row>
    <row r="30" spans="2:59" x14ac:dyDescent="0.25">
      <c r="B30">
        <v>69</v>
      </c>
      <c r="C30" t="s">
        <v>389</v>
      </c>
      <c r="D30" s="8" t="s">
        <v>44</v>
      </c>
      <c r="E30">
        <f>MOD((19*E29+15),30)</f>
        <v>20</v>
      </c>
      <c r="F30">
        <f t="shared" ref="F30:BG30" si="21">MOD((19*F29+15),30)</f>
        <v>15</v>
      </c>
      <c r="G30">
        <f t="shared" si="21"/>
        <v>25</v>
      </c>
      <c r="H30">
        <f t="shared" si="21"/>
        <v>20</v>
      </c>
      <c r="I30">
        <f t="shared" si="21"/>
        <v>1</v>
      </c>
      <c r="J30">
        <f t="shared" si="21"/>
        <v>14</v>
      </c>
      <c r="K30">
        <f t="shared" si="21"/>
        <v>14</v>
      </c>
      <c r="L30">
        <f t="shared" si="21"/>
        <v>3</v>
      </c>
      <c r="M30">
        <f t="shared" si="21"/>
        <v>3</v>
      </c>
      <c r="N30">
        <f t="shared" si="21"/>
        <v>15</v>
      </c>
      <c r="O30">
        <f t="shared" si="21"/>
        <v>1</v>
      </c>
      <c r="P30">
        <f t="shared" si="21"/>
        <v>1</v>
      </c>
      <c r="Q30">
        <f t="shared" si="21"/>
        <v>4</v>
      </c>
      <c r="R30">
        <f t="shared" si="21"/>
        <v>25</v>
      </c>
      <c r="S30">
        <f t="shared" si="21"/>
        <v>14</v>
      </c>
      <c r="T30">
        <f t="shared" si="21"/>
        <v>28</v>
      </c>
      <c r="U30">
        <f t="shared" si="21"/>
        <v>28</v>
      </c>
      <c r="V30">
        <f t="shared" si="21"/>
        <v>9</v>
      </c>
      <c r="W30">
        <f t="shared" si="21"/>
        <v>15</v>
      </c>
      <c r="X30">
        <f t="shared" si="21"/>
        <v>14</v>
      </c>
      <c r="Y30">
        <f t="shared" si="21"/>
        <v>19</v>
      </c>
      <c r="Z30">
        <f t="shared" si="21"/>
        <v>4</v>
      </c>
      <c r="AA30">
        <f t="shared" si="21"/>
        <v>14</v>
      </c>
      <c r="AB30">
        <f t="shared" si="21"/>
        <v>20</v>
      </c>
      <c r="AC30">
        <f t="shared" si="21"/>
        <v>19</v>
      </c>
      <c r="AD30">
        <f t="shared" si="21"/>
        <v>23</v>
      </c>
      <c r="AE30">
        <f t="shared" si="21"/>
        <v>3</v>
      </c>
      <c r="AF30">
        <f t="shared" si="21"/>
        <v>4</v>
      </c>
      <c r="AG30">
        <f t="shared" si="21"/>
        <v>19</v>
      </c>
      <c r="AH30">
        <f t="shared" si="21"/>
        <v>19</v>
      </c>
      <c r="AI30">
        <f t="shared" si="21"/>
        <v>0</v>
      </c>
      <c r="AJ30">
        <f t="shared" si="21"/>
        <v>19</v>
      </c>
      <c r="AK30">
        <f t="shared" si="21"/>
        <v>8</v>
      </c>
      <c r="AL30">
        <f t="shared" si="21"/>
        <v>22</v>
      </c>
      <c r="AM30">
        <f t="shared" si="21"/>
        <v>11</v>
      </c>
      <c r="AN30">
        <f t="shared" si="21"/>
        <v>11</v>
      </c>
      <c r="AO30">
        <f t="shared" si="21"/>
        <v>20</v>
      </c>
      <c r="AP30">
        <f t="shared" si="21"/>
        <v>4</v>
      </c>
      <c r="AQ30">
        <f t="shared" si="21"/>
        <v>20</v>
      </c>
      <c r="AR30">
        <f t="shared" si="21"/>
        <v>20</v>
      </c>
      <c r="AS30">
        <f t="shared" si="21"/>
        <v>20</v>
      </c>
      <c r="AT30">
        <f t="shared" si="21"/>
        <v>20</v>
      </c>
      <c r="AU30">
        <f t="shared" si="21"/>
        <v>20</v>
      </c>
      <c r="AV30">
        <f t="shared" si="21"/>
        <v>20</v>
      </c>
      <c r="AW30">
        <f t="shared" si="21"/>
        <v>20</v>
      </c>
      <c r="AX30">
        <f t="shared" si="21"/>
        <v>20</v>
      </c>
      <c r="AY30">
        <f t="shared" si="21"/>
        <v>20</v>
      </c>
      <c r="AZ30">
        <f t="shared" si="21"/>
        <v>20</v>
      </c>
      <c r="BA30">
        <f t="shared" si="21"/>
        <v>20</v>
      </c>
      <c r="BB30">
        <f t="shared" si="21"/>
        <v>20</v>
      </c>
      <c r="BC30">
        <f t="shared" si="21"/>
        <v>20</v>
      </c>
      <c r="BD30">
        <f t="shared" si="21"/>
        <v>20</v>
      </c>
      <c r="BE30">
        <f t="shared" si="21"/>
        <v>20</v>
      </c>
      <c r="BF30">
        <f t="shared" si="21"/>
        <v>20</v>
      </c>
      <c r="BG30">
        <f t="shared" si="21"/>
        <v>4</v>
      </c>
    </row>
    <row r="31" spans="2:59" x14ac:dyDescent="0.25">
      <c r="B31">
        <v>69</v>
      </c>
      <c r="C31" t="s">
        <v>390</v>
      </c>
      <c r="D31" s="8" t="s">
        <v>313</v>
      </c>
      <c r="E31">
        <f>MOD((2*E27+4*E28-E30+34),7)</f>
        <v>5</v>
      </c>
      <c r="F31">
        <f t="shared" ref="F31:BG31" si="22">MOD((2*F27+4*F28-F30+34),7)</f>
        <v>2</v>
      </c>
      <c r="G31">
        <f t="shared" si="22"/>
        <v>6</v>
      </c>
      <c r="H31">
        <f t="shared" si="22"/>
        <v>6</v>
      </c>
      <c r="I31">
        <f t="shared" si="22"/>
        <v>6</v>
      </c>
      <c r="J31">
        <f t="shared" si="22"/>
        <v>1</v>
      </c>
      <c r="K31">
        <f t="shared" si="22"/>
        <v>1</v>
      </c>
      <c r="L31">
        <f t="shared" si="22"/>
        <v>3</v>
      </c>
      <c r="M31">
        <f t="shared" si="22"/>
        <v>3</v>
      </c>
      <c r="N31">
        <f t="shared" si="22"/>
        <v>3</v>
      </c>
      <c r="O31">
        <f t="shared" si="22"/>
        <v>0</v>
      </c>
      <c r="P31">
        <f t="shared" si="22"/>
        <v>0</v>
      </c>
      <c r="Q31">
        <f t="shared" si="22"/>
        <v>6</v>
      </c>
      <c r="R31">
        <f t="shared" si="22"/>
        <v>2</v>
      </c>
      <c r="S31">
        <f t="shared" si="22"/>
        <v>5</v>
      </c>
      <c r="T31">
        <f t="shared" si="22"/>
        <v>3</v>
      </c>
      <c r="U31">
        <f t="shared" si="22"/>
        <v>3</v>
      </c>
      <c r="V31">
        <f t="shared" si="22"/>
        <v>3</v>
      </c>
      <c r="W31">
        <f t="shared" si="22"/>
        <v>1</v>
      </c>
      <c r="X31">
        <f t="shared" si="22"/>
        <v>1</v>
      </c>
      <c r="Y31">
        <f t="shared" si="22"/>
        <v>3</v>
      </c>
      <c r="Z31">
        <f t="shared" si="22"/>
        <v>2</v>
      </c>
      <c r="AA31">
        <f t="shared" si="22"/>
        <v>6</v>
      </c>
      <c r="AB31">
        <f t="shared" si="22"/>
        <v>6</v>
      </c>
      <c r="AC31">
        <f t="shared" si="22"/>
        <v>2</v>
      </c>
      <c r="AD31">
        <f t="shared" si="22"/>
        <v>3</v>
      </c>
      <c r="AE31">
        <f t="shared" si="22"/>
        <v>3</v>
      </c>
      <c r="AF31">
        <f t="shared" si="22"/>
        <v>2</v>
      </c>
      <c r="AG31">
        <f t="shared" si="22"/>
        <v>3</v>
      </c>
      <c r="AH31">
        <f t="shared" si="22"/>
        <v>3</v>
      </c>
      <c r="AI31">
        <f t="shared" si="22"/>
        <v>3</v>
      </c>
      <c r="AJ31">
        <f t="shared" si="22"/>
        <v>3</v>
      </c>
      <c r="AK31">
        <f t="shared" si="22"/>
        <v>6</v>
      </c>
      <c r="AL31">
        <f t="shared" si="22"/>
        <v>1</v>
      </c>
      <c r="AM31">
        <f t="shared" si="22"/>
        <v>0</v>
      </c>
      <c r="AN31">
        <f t="shared" si="22"/>
        <v>2</v>
      </c>
      <c r="AO31">
        <f t="shared" si="22"/>
        <v>6</v>
      </c>
      <c r="AP31">
        <f t="shared" si="22"/>
        <v>1</v>
      </c>
      <c r="AQ31">
        <f t="shared" si="22"/>
        <v>5</v>
      </c>
      <c r="AR31">
        <f t="shared" si="22"/>
        <v>5</v>
      </c>
      <c r="AS31">
        <f t="shared" si="22"/>
        <v>5</v>
      </c>
      <c r="AT31">
        <f t="shared" si="22"/>
        <v>5</v>
      </c>
      <c r="AU31">
        <f t="shared" si="22"/>
        <v>5</v>
      </c>
      <c r="AV31">
        <f t="shared" si="22"/>
        <v>5</v>
      </c>
      <c r="AW31">
        <f t="shared" si="22"/>
        <v>5</v>
      </c>
      <c r="AX31">
        <f t="shared" si="22"/>
        <v>5</v>
      </c>
      <c r="AY31">
        <f t="shared" si="22"/>
        <v>5</v>
      </c>
      <c r="AZ31">
        <f t="shared" si="22"/>
        <v>5</v>
      </c>
      <c r="BA31">
        <f t="shared" si="22"/>
        <v>5</v>
      </c>
      <c r="BB31">
        <f t="shared" si="22"/>
        <v>5</v>
      </c>
      <c r="BC31">
        <f t="shared" si="22"/>
        <v>5</v>
      </c>
      <c r="BD31">
        <f t="shared" si="22"/>
        <v>5</v>
      </c>
      <c r="BE31">
        <f t="shared" si="22"/>
        <v>5</v>
      </c>
      <c r="BF31">
        <f t="shared" si="22"/>
        <v>5</v>
      </c>
      <c r="BG31">
        <f t="shared" si="22"/>
        <v>2</v>
      </c>
    </row>
    <row r="32" spans="2:59" x14ac:dyDescent="0.25">
      <c r="B32">
        <v>69</v>
      </c>
      <c r="C32" t="s">
        <v>391</v>
      </c>
      <c r="D32" s="8" t="s">
        <v>393</v>
      </c>
      <c r="E32">
        <f>_xlfn.FLOOR.MATH((E30+E31+114)/31)</f>
        <v>4</v>
      </c>
      <c r="F32">
        <f t="shared" ref="F32:BG32" si="23">_xlfn.FLOOR.MATH((F30+F31+114)/31)</f>
        <v>4</v>
      </c>
      <c r="G32">
        <f t="shared" si="23"/>
        <v>4</v>
      </c>
      <c r="H32">
        <f t="shared" si="23"/>
        <v>4</v>
      </c>
      <c r="I32">
        <f t="shared" si="23"/>
        <v>3</v>
      </c>
      <c r="J32">
        <f t="shared" si="23"/>
        <v>4</v>
      </c>
      <c r="K32">
        <f t="shared" si="23"/>
        <v>4</v>
      </c>
      <c r="L32">
        <f t="shared" si="23"/>
        <v>3</v>
      </c>
      <c r="M32">
        <f t="shared" si="23"/>
        <v>3</v>
      </c>
      <c r="N32">
        <f t="shared" si="23"/>
        <v>4</v>
      </c>
      <c r="O32">
        <f t="shared" si="23"/>
        <v>3</v>
      </c>
      <c r="P32">
        <f t="shared" si="23"/>
        <v>3</v>
      </c>
      <c r="Q32">
        <f t="shared" si="23"/>
        <v>4</v>
      </c>
      <c r="R32">
        <f t="shared" si="23"/>
        <v>4</v>
      </c>
      <c r="S32">
        <f t="shared" si="23"/>
        <v>4</v>
      </c>
      <c r="T32">
        <f t="shared" si="23"/>
        <v>4</v>
      </c>
      <c r="U32">
        <f t="shared" si="23"/>
        <v>4</v>
      </c>
      <c r="V32">
        <f t="shared" si="23"/>
        <v>4</v>
      </c>
      <c r="W32">
        <f t="shared" si="23"/>
        <v>4</v>
      </c>
      <c r="X32">
        <f t="shared" si="23"/>
        <v>4</v>
      </c>
      <c r="Y32">
        <f t="shared" si="23"/>
        <v>4</v>
      </c>
      <c r="Z32">
        <f t="shared" si="23"/>
        <v>3</v>
      </c>
      <c r="AA32">
        <f t="shared" si="23"/>
        <v>4</v>
      </c>
      <c r="AB32">
        <f t="shared" si="23"/>
        <v>4</v>
      </c>
      <c r="AC32">
        <f t="shared" si="23"/>
        <v>4</v>
      </c>
      <c r="AD32">
        <f t="shared" si="23"/>
        <v>4</v>
      </c>
      <c r="AE32">
        <f t="shared" si="23"/>
        <v>3</v>
      </c>
      <c r="AF32">
        <f t="shared" si="23"/>
        <v>3</v>
      </c>
      <c r="AG32">
        <f t="shared" si="23"/>
        <v>4</v>
      </c>
      <c r="AH32">
        <f t="shared" si="23"/>
        <v>4</v>
      </c>
      <c r="AI32">
        <f t="shared" si="23"/>
        <v>3</v>
      </c>
      <c r="AJ32">
        <f t="shared" si="23"/>
        <v>4</v>
      </c>
      <c r="AK32">
        <f t="shared" si="23"/>
        <v>4</v>
      </c>
      <c r="AL32">
        <f t="shared" si="23"/>
        <v>4</v>
      </c>
      <c r="AM32">
        <f t="shared" si="23"/>
        <v>4</v>
      </c>
      <c r="AN32">
        <f t="shared" si="23"/>
        <v>4</v>
      </c>
      <c r="AO32">
        <f t="shared" si="23"/>
        <v>4</v>
      </c>
      <c r="AP32">
        <f t="shared" si="23"/>
        <v>3</v>
      </c>
      <c r="AQ32">
        <f t="shared" si="23"/>
        <v>4</v>
      </c>
      <c r="AR32">
        <f t="shared" si="23"/>
        <v>4</v>
      </c>
      <c r="AS32">
        <f t="shared" si="23"/>
        <v>4</v>
      </c>
      <c r="AT32">
        <f t="shared" si="23"/>
        <v>4</v>
      </c>
      <c r="AU32">
        <f t="shared" si="23"/>
        <v>4</v>
      </c>
      <c r="AV32">
        <f t="shared" si="23"/>
        <v>4</v>
      </c>
      <c r="AW32">
        <f t="shared" si="23"/>
        <v>4</v>
      </c>
      <c r="AX32">
        <f t="shared" si="23"/>
        <v>4</v>
      </c>
      <c r="AY32">
        <f t="shared" si="23"/>
        <v>4</v>
      </c>
      <c r="AZ32">
        <f t="shared" si="23"/>
        <v>4</v>
      </c>
      <c r="BA32">
        <f t="shared" si="23"/>
        <v>4</v>
      </c>
      <c r="BB32">
        <f t="shared" si="23"/>
        <v>4</v>
      </c>
      <c r="BC32">
        <f t="shared" si="23"/>
        <v>4</v>
      </c>
      <c r="BD32">
        <f t="shared" si="23"/>
        <v>4</v>
      </c>
      <c r="BE32">
        <f t="shared" si="23"/>
        <v>4</v>
      </c>
      <c r="BF32">
        <f t="shared" si="23"/>
        <v>4</v>
      </c>
      <c r="BG32">
        <f t="shared" si="23"/>
        <v>3</v>
      </c>
    </row>
    <row r="33" spans="2:59" x14ac:dyDescent="0.25">
      <c r="B33">
        <v>69</v>
      </c>
      <c r="C33" t="s">
        <v>392</v>
      </c>
      <c r="D33" s="8" t="s">
        <v>346</v>
      </c>
      <c r="E33">
        <f>MOD((E30+E31+114),31)</f>
        <v>15</v>
      </c>
      <c r="F33">
        <f t="shared" ref="F33:BG33" si="24">MOD((F30+F31+114),31)</f>
        <v>7</v>
      </c>
      <c r="G33">
        <f t="shared" si="24"/>
        <v>21</v>
      </c>
      <c r="H33">
        <f t="shared" si="24"/>
        <v>16</v>
      </c>
      <c r="I33">
        <f t="shared" si="24"/>
        <v>28</v>
      </c>
      <c r="J33">
        <f t="shared" si="24"/>
        <v>5</v>
      </c>
      <c r="K33">
        <f t="shared" si="24"/>
        <v>5</v>
      </c>
      <c r="L33">
        <f t="shared" si="24"/>
        <v>27</v>
      </c>
      <c r="M33">
        <f t="shared" si="24"/>
        <v>27</v>
      </c>
      <c r="N33">
        <f t="shared" si="24"/>
        <v>8</v>
      </c>
      <c r="O33">
        <f t="shared" si="24"/>
        <v>22</v>
      </c>
      <c r="P33">
        <f t="shared" si="24"/>
        <v>22</v>
      </c>
      <c r="Q33">
        <f t="shared" si="24"/>
        <v>0</v>
      </c>
      <c r="R33">
        <f t="shared" si="24"/>
        <v>17</v>
      </c>
      <c r="S33">
        <f t="shared" si="24"/>
        <v>9</v>
      </c>
      <c r="T33">
        <f t="shared" si="24"/>
        <v>21</v>
      </c>
      <c r="U33">
        <f t="shared" si="24"/>
        <v>21</v>
      </c>
      <c r="V33">
        <f t="shared" si="24"/>
        <v>2</v>
      </c>
      <c r="W33">
        <f t="shared" si="24"/>
        <v>6</v>
      </c>
      <c r="X33">
        <f t="shared" si="24"/>
        <v>5</v>
      </c>
      <c r="Y33">
        <f t="shared" si="24"/>
        <v>12</v>
      </c>
      <c r="Z33">
        <f t="shared" si="24"/>
        <v>27</v>
      </c>
      <c r="AA33">
        <f t="shared" si="24"/>
        <v>10</v>
      </c>
      <c r="AB33">
        <f t="shared" si="24"/>
        <v>16</v>
      </c>
      <c r="AC33">
        <f t="shared" si="24"/>
        <v>11</v>
      </c>
      <c r="AD33">
        <f t="shared" si="24"/>
        <v>16</v>
      </c>
      <c r="AE33">
        <f t="shared" si="24"/>
        <v>27</v>
      </c>
      <c r="AF33">
        <f t="shared" si="24"/>
        <v>27</v>
      </c>
      <c r="AG33">
        <f t="shared" si="24"/>
        <v>12</v>
      </c>
      <c r="AH33">
        <f t="shared" si="24"/>
        <v>12</v>
      </c>
      <c r="AI33">
        <f t="shared" si="24"/>
        <v>24</v>
      </c>
      <c r="AJ33">
        <f t="shared" si="24"/>
        <v>12</v>
      </c>
      <c r="AK33">
        <f t="shared" si="24"/>
        <v>4</v>
      </c>
      <c r="AL33">
        <f t="shared" si="24"/>
        <v>13</v>
      </c>
      <c r="AM33">
        <f t="shared" si="24"/>
        <v>1</v>
      </c>
      <c r="AN33">
        <f t="shared" si="24"/>
        <v>3</v>
      </c>
      <c r="AO33">
        <f t="shared" si="24"/>
        <v>16</v>
      </c>
      <c r="AP33">
        <f t="shared" si="24"/>
        <v>26</v>
      </c>
      <c r="AQ33">
        <f t="shared" si="24"/>
        <v>15</v>
      </c>
      <c r="AR33">
        <f t="shared" si="24"/>
        <v>15</v>
      </c>
      <c r="AS33">
        <f t="shared" si="24"/>
        <v>15</v>
      </c>
      <c r="AT33">
        <f t="shared" si="24"/>
        <v>15</v>
      </c>
      <c r="AU33">
        <f t="shared" si="24"/>
        <v>15</v>
      </c>
      <c r="AV33">
        <f t="shared" si="24"/>
        <v>15</v>
      </c>
      <c r="AW33">
        <f t="shared" si="24"/>
        <v>15</v>
      </c>
      <c r="AX33">
        <f t="shared" si="24"/>
        <v>15</v>
      </c>
      <c r="AY33">
        <f t="shared" si="24"/>
        <v>15</v>
      </c>
      <c r="AZ33">
        <f t="shared" si="24"/>
        <v>15</v>
      </c>
      <c r="BA33">
        <f t="shared" si="24"/>
        <v>15</v>
      </c>
      <c r="BB33">
        <f t="shared" si="24"/>
        <v>15</v>
      </c>
      <c r="BC33">
        <f t="shared" si="24"/>
        <v>15</v>
      </c>
      <c r="BD33">
        <f t="shared" si="24"/>
        <v>15</v>
      </c>
      <c r="BE33">
        <f t="shared" si="24"/>
        <v>15</v>
      </c>
      <c r="BF33">
        <f t="shared" si="24"/>
        <v>15</v>
      </c>
      <c r="BG33">
        <f t="shared" si="24"/>
        <v>27</v>
      </c>
    </row>
    <row r="34" spans="2:59" x14ac:dyDescent="0.25">
      <c r="B34">
        <v>69</v>
      </c>
      <c r="C34" t="s">
        <v>394</v>
      </c>
      <c r="D34" s="8" t="s">
        <v>384</v>
      </c>
      <c r="E34">
        <f>E33+1</f>
        <v>16</v>
      </c>
      <c r="F34">
        <f t="shared" ref="F34:BG34" si="25">F33+1</f>
        <v>8</v>
      </c>
      <c r="G34">
        <f t="shared" si="25"/>
        <v>22</v>
      </c>
      <c r="H34">
        <f t="shared" si="25"/>
        <v>17</v>
      </c>
      <c r="I34">
        <f t="shared" si="25"/>
        <v>29</v>
      </c>
      <c r="J34">
        <f t="shared" si="25"/>
        <v>6</v>
      </c>
      <c r="K34">
        <f t="shared" si="25"/>
        <v>6</v>
      </c>
      <c r="L34">
        <f t="shared" si="25"/>
        <v>28</v>
      </c>
      <c r="M34">
        <f t="shared" si="25"/>
        <v>28</v>
      </c>
      <c r="N34">
        <f t="shared" si="25"/>
        <v>9</v>
      </c>
      <c r="O34">
        <f t="shared" si="25"/>
        <v>23</v>
      </c>
      <c r="P34">
        <f t="shared" si="25"/>
        <v>23</v>
      </c>
      <c r="Q34">
        <f t="shared" si="25"/>
        <v>1</v>
      </c>
      <c r="R34">
        <f t="shared" si="25"/>
        <v>18</v>
      </c>
      <c r="S34">
        <f t="shared" si="25"/>
        <v>10</v>
      </c>
      <c r="T34">
        <f t="shared" si="25"/>
        <v>22</v>
      </c>
      <c r="U34">
        <f t="shared" si="25"/>
        <v>22</v>
      </c>
      <c r="V34">
        <f t="shared" si="25"/>
        <v>3</v>
      </c>
      <c r="W34">
        <f t="shared" si="25"/>
        <v>7</v>
      </c>
      <c r="X34">
        <f t="shared" si="25"/>
        <v>6</v>
      </c>
      <c r="Y34">
        <f t="shared" si="25"/>
        <v>13</v>
      </c>
      <c r="Z34">
        <f t="shared" si="25"/>
        <v>28</v>
      </c>
      <c r="AA34">
        <f t="shared" si="25"/>
        <v>11</v>
      </c>
      <c r="AB34">
        <f t="shared" si="25"/>
        <v>17</v>
      </c>
      <c r="AC34">
        <f t="shared" si="25"/>
        <v>12</v>
      </c>
      <c r="AD34">
        <f t="shared" si="25"/>
        <v>17</v>
      </c>
      <c r="AE34">
        <f t="shared" si="25"/>
        <v>28</v>
      </c>
      <c r="AF34">
        <f t="shared" si="25"/>
        <v>28</v>
      </c>
      <c r="AG34">
        <f t="shared" si="25"/>
        <v>13</v>
      </c>
      <c r="AH34">
        <f t="shared" si="25"/>
        <v>13</v>
      </c>
      <c r="AI34">
        <f t="shared" si="25"/>
        <v>25</v>
      </c>
      <c r="AJ34">
        <f t="shared" si="25"/>
        <v>13</v>
      </c>
      <c r="AK34">
        <f t="shared" si="25"/>
        <v>5</v>
      </c>
      <c r="AL34">
        <f t="shared" si="25"/>
        <v>14</v>
      </c>
      <c r="AM34">
        <f t="shared" si="25"/>
        <v>2</v>
      </c>
      <c r="AN34">
        <f t="shared" si="25"/>
        <v>4</v>
      </c>
      <c r="AO34">
        <f t="shared" si="25"/>
        <v>17</v>
      </c>
      <c r="AP34">
        <f t="shared" si="25"/>
        <v>27</v>
      </c>
      <c r="AQ34">
        <f t="shared" si="25"/>
        <v>16</v>
      </c>
      <c r="AR34">
        <f t="shared" si="25"/>
        <v>16</v>
      </c>
      <c r="AS34">
        <f t="shared" si="25"/>
        <v>16</v>
      </c>
      <c r="AT34">
        <f t="shared" si="25"/>
        <v>16</v>
      </c>
      <c r="AU34">
        <f t="shared" si="25"/>
        <v>16</v>
      </c>
      <c r="AV34">
        <f t="shared" si="25"/>
        <v>16</v>
      </c>
      <c r="AW34">
        <f t="shared" si="25"/>
        <v>16</v>
      </c>
      <c r="AX34">
        <f t="shared" si="25"/>
        <v>16</v>
      </c>
      <c r="AY34">
        <f t="shared" si="25"/>
        <v>16</v>
      </c>
      <c r="AZ34">
        <f t="shared" si="25"/>
        <v>16</v>
      </c>
      <c r="BA34">
        <f t="shared" si="25"/>
        <v>16</v>
      </c>
      <c r="BB34">
        <f t="shared" si="25"/>
        <v>16</v>
      </c>
      <c r="BC34">
        <f t="shared" si="25"/>
        <v>16</v>
      </c>
      <c r="BD34">
        <f t="shared" si="25"/>
        <v>16</v>
      </c>
      <c r="BE34">
        <f t="shared" si="25"/>
        <v>16</v>
      </c>
      <c r="BF34">
        <f t="shared" si="25"/>
        <v>16</v>
      </c>
      <c r="BG34">
        <f t="shared" si="25"/>
        <v>28</v>
      </c>
    </row>
    <row r="36" spans="2:59" x14ac:dyDescent="0.25">
      <c r="B36">
        <v>69</v>
      </c>
      <c r="C36" t="s">
        <v>385</v>
      </c>
      <c r="E36" t="str">
        <f>E3&amp;"-"&amp;RIGHT("00"&amp;E32,2)&amp;"-"&amp;RIGHT("00"&amp;E34,2)</f>
        <v>1962-04-16</v>
      </c>
      <c r="F36" t="str">
        <f t="shared" ref="F36:BG36" si="26">F3&amp;"-"&amp;RIGHT("00"&amp;F32,2)&amp;"-"&amp;RIGHT("00"&amp;F34,2)</f>
        <v>1957-04-08</v>
      </c>
      <c r="G36" t="str">
        <f t="shared" si="26"/>
        <v>333-04-22</v>
      </c>
      <c r="H36" t="str">
        <f t="shared" si="26"/>
        <v>2000-04-17</v>
      </c>
      <c r="I36" t="str">
        <f t="shared" si="26"/>
        <v>1999-03-29</v>
      </c>
      <c r="J36" t="str">
        <f t="shared" si="26"/>
        <v>1987-04-06</v>
      </c>
      <c r="K36" t="str">
        <f t="shared" si="26"/>
        <v>1987-04-06</v>
      </c>
      <c r="L36" t="str">
        <f t="shared" si="26"/>
        <v>1988-03-28</v>
      </c>
      <c r="M36" t="str">
        <f t="shared" si="26"/>
        <v>1988-03-28</v>
      </c>
      <c r="N36" t="str">
        <f t="shared" si="26"/>
        <v>1900-04-09</v>
      </c>
      <c r="O36" t="str">
        <f t="shared" si="26"/>
        <v>1600-03-23</v>
      </c>
      <c r="P36" t="str">
        <f t="shared" si="26"/>
        <v>1600-03-23</v>
      </c>
      <c r="Q36" t="str">
        <f t="shared" si="26"/>
        <v>837-04-01</v>
      </c>
      <c r="R36" t="str">
        <f t="shared" si="26"/>
        <v>-123-04-18</v>
      </c>
      <c r="S36" t="str">
        <f t="shared" si="26"/>
        <v>-122-04-10</v>
      </c>
      <c r="T36" t="str">
        <f t="shared" si="26"/>
        <v>-1000-04-22</v>
      </c>
      <c r="U36" t="str">
        <f t="shared" si="26"/>
        <v>-1000-04-22</v>
      </c>
      <c r="V36" t="str">
        <f t="shared" si="26"/>
        <v>-1001-04-03</v>
      </c>
      <c r="W36" t="str">
        <f t="shared" si="26"/>
        <v>-4712-04-07</v>
      </c>
      <c r="X36" t="str">
        <f t="shared" si="26"/>
        <v>1987-04-06</v>
      </c>
      <c r="Y36" t="str">
        <f t="shared" si="26"/>
        <v>1992-04-13</v>
      </c>
      <c r="Z36" t="str">
        <f t="shared" si="26"/>
        <v>1977-03-28</v>
      </c>
      <c r="AA36" t="str">
        <f t="shared" si="26"/>
        <v>2044-04-11</v>
      </c>
      <c r="AB36" t="str">
        <f t="shared" si="26"/>
        <v>2000-04-17</v>
      </c>
      <c r="AC36" t="str">
        <f t="shared" si="26"/>
        <v>1954-04-12</v>
      </c>
      <c r="AD36" t="str">
        <f t="shared" si="26"/>
        <v>1978-04-17</v>
      </c>
      <c r="AE36" t="str">
        <f t="shared" si="26"/>
        <v>1988-03-28</v>
      </c>
      <c r="AF36" t="str">
        <f t="shared" si="26"/>
        <v>1977-03-28</v>
      </c>
      <c r="AG36" t="str">
        <f t="shared" si="26"/>
        <v>1992-04-13</v>
      </c>
      <c r="AH36" t="str">
        <f t="shared" si="26"/>
        <v>1992-04-13</v>
      </c>
      <c r="AI36" t="str">
        <f t="shared" si="26"/>
        <v>1991-03-25</v>
      </c>
      <c r="AJ36" t="str">
        <f t="shared" si="26"/>
        <v>1992-04-13</v>
      </c>
      <c r="AK36" t="str">
        <f t="shared" si="26"/>
        <v>1993-04-05</v>
      </c>
      <c r="AL36" t="str">
        <f t="shared" si="26"/>
        <v>1818-04-14</v>
      </c>
      <c r="AM36" t="str">
        <f t="shared" si="26"/>
        <v>1990-04-02</v>
      </c>
      <c r="AN36" t="str">
        <f t="shared" si="26"/>
        <v>622-04-04</v>
      </c>
      <c r="AO36" t="str">
        <f t="shared" si="26"/>
        <v>2000-04-17</v>
      </c>
      <c r="AP36" t="str">
        <f t="shared" si="26"/>
        <v>1-03-27</v>
      </c>
      <c r="AQ36" t="str">
        <f t="shared" si="26"/>
        <v>1962-04-16</v>
      </c>
      <c r="AR36" t="str">
        <f t="shared" si="26"/>
        <v>1962-04-16</v>
      </c>
      <c r="AS36" t="str">
        <f t="shared" si="26"/>
        <v>1962-04-16</v>
      </c>
      <c r="AT36" t="str">
        <f t="shared" si="26"/>
        <v>1962-04-16</v>
      </c>
      <c r="AU36" t="str">
        <f t="shared" si="26"/>
        <v>1962-04-16</v>
      </c>
      <c r="AV36" t="str">
        <f t="shared" si="26"/>
        <v>1962-04-16</v>
      </c>
      <c r="AW36" t="str">
        <f t="shared" si="26"/>
        <v>1962-04-16</v>
      </c>
      <c r="AX36" t="str">
        <f t="shared" si="26"/>
        <v>1962-04-16</v>
      </c>
      <c r="AY36" t="str">
        <f t="shared" si="26"/>
        <v>1962-04-16</v>
      </c>
      <c r="AZ36" t="str">
        <f t="shared" si="26"/>
        <v>1962-04-16</v>
      </c>
      <c r="BA36" t="str">
        <f t="shared" si="26"/>
        <v>1962-04-16</v>
      </c>
      <c r="BB36" t="str">
        <f t="shared" si="26"/>
        <v>1962-04-16</v>
      </c>
      <c r="BC36" t="str">
        <f t="shared" si="26"/>
        <v>1962-04-16</v>
      </c>
      <c r="BD36" t="str">
        <f t="shared" si="26"/>
        <v>1962-04-16</v>
      </c>
      <c r="BE36" t="str">
        <f t="shared" si="26"/>
        <v>1962-04-16</v>
      </c>
      <c r="BF36" t="str">
        <f t="shared" si="26"/>
        <v>1962-04-16</v>
      </c>
      <c r="BG36" t="str">
        <f t="shared" si="26"/>
        <v>1977-03-28</v>
      </c>
    </row>
    <row r="40" spans="2:59" x14ac:dyDescent="0.25">
      <c r="E40">
        <v>1818</v>
      </c>
      <c r="F40">
        <v>1954</v>
      </c>
      <c r="G40">
        <v>1954</v>
      </c>
    </row>
    <row r="44" spans="2:59" x14ac:dyDescent="0.25">
      <c r="E44">
        <v>1</v>
      </c>
    </row>
    <row r="45" spans="2:59" x14ac:dyDescent="0.25">
      <c r="C45" t="s">
        <v>368</v>
      </c>
      <c r="D45" s="8" t="s">
        <v>49</v>
      </c>
      <c r="E45">
        <f>MOD(E40,19)</f>
        <v>13</v>
      </c>
      <c r="F45">
        <f>MOD(F40,19)</f>
        <v>16</v>
      </c>
      <c r="G45">
        <f>MOD(G40,19)</f>
        <v>16</v>
      </c>
    </row>
    <row r="46" spans="2:59" x14ac:dyDescent="0.25">
      <c r="C46" t="s">
        <v>369</v>
      </c>
      <c r="D46" s="8" t="s">
        <v>239</v>
      </c>
      <c r="E46">
        <f>_xlfn.FLOOR.MATH(E40/100)</f>
        <v>18</v>
      </c>
      <c r="F46">
        <f>(F40/100)</f>
        <v>19.54</v>
      </c>
      <c r="G46">
        <v>19</v>
      </c>
    </row>
    <row r="47" spans="2:59" x14ac:dyDescent="0.25">
      <c r="C47" t="s">
        <v>370</v>
      </c>
      <c r="D47" s="8" t="s">
        <v>52</v>
      </c>
      <c r="E47">
        <f>MOD(E40,100)</f>
        <v>18</v>
      </c>
      <c r="F47">
        <f>MOD(F40,100)</f>
        <v>54</v>
      </c>
      <c r="G47">
        <f>MOD(G40,100)</f>
        <v>54</v>
      </c>
    </row>
    <row r="48" spans="2:59" x14ac:dyDescent="0.25">
      <c r="C48" t="s">
        <v>371</v>
      </c>
      <c r="D48" s="8" t="s">
        <v>44</v>
      </c>
      <c r="E48">
        <f>_xlfn.FLOOR.MATH(E46/4)</f>
        <v>4</v>
      </c>
      <c r="F48">
        <f>(F46/4)</f>
        <v>4.8849999999999998</v>
      </c>
      <c r="G48">
        <v>4</v>
      </c>
    </row>
    <row r="49" spans="3:7" x14ac:dyDescent="0.25">
      <c r="C49" t="s">
        <v>372</v>
      </c>
      <c r="D49" s="8" t="s">
        <v>313</v>
      </c>
      <c r="E49">
        <f>MOD(E46,4)</f>
        <v>2</v>
      </c>
      <c r="F49">
        <f>MOD(F46,4)</f>
        <v>3.5399999999999991</v>
      </c>
      <c r="G49">
        <f>MOD(G46,4)</f>
        <v>3</v>
      </c>
    </row>
    <row r="50" spans="3:7" x14ac:dyDescent="0.25">
      <c r="C50" t="s">
        <v>373</v>
      </c>
      <c r="D50" s="8" t="s">
        <v>345</v>
      </c>
      <c r="E50">
        <f>_xlfn.FLOOR.MATH((E46+8)/25)</f>
        <v>1</v>
      </c>
      <c r="F50">
        <f>((F46+8)/25)</f>
        <v>1.1015999999999999</v>
      </c>
      <c r="G50">
        <v>1</v>
      </c>
    </row>
    <row r="51" spans="3:7" x14ac:dyDescent="0.25">
      <c r="C51" t="s">
        <v>374</v>
      </c>
      <c r="D51" s="8" t="s">
        <v>346</v>
      </c>
      <c r="E51">
        <f>_xlfn.FLOOR.MATH((E46-E50+1)/3)</f>
        <v>6</v>
      </c>
      <c r="F51">
        <f>((F46-F50+1)/3)</f>
        <v>6.4794666666666663</v>
      </c>
      <c r="G51">
        <v>6</v>
      </c>
    </row>
    <row r="52" spans="3:7" x14ac:dyDescent="0.25">
      <c r="C52" t="s">
        <v>375</v>
      </c>
      <c r="D52" s="8" t="s">
        <v>241</v>
      </c>
      <c r="E52">
        <f>MOD((19*E45+E46-E48-E51+15),30)</f>
        <v>0</v>
      </c>
      <c r="F52">
        <f>MOD((19*F45+F46-F48-F51+15),30)</f>
        <v>27.175533333333362</v>
      </c>
      <c r="G52">
        <f>MOD((19*G45+G46-G48-G51+15),30)</f>
        <v>28</v>
      </c>
    </row>
    <row r="53" spans="3:7" x14ac:dyDescent="0.25">
      <c r="C53" t="s">
        <v>376</v>
      </c>
      <c r="D53" s="8" t="s">
        <v>43</v>
      </c>
      <c r="E53">
        <f>_xlfn.FLOOR.MATH(E47/4)</f>
        <v>4</v>
      </c>
      <c r="F53">
        <f>(F47/4)</f>
        <v>13.5</v>
      </c>
      <c r="G53">
        <v>13</v>
      </c>
    </row>
    <row r="54" spans="3:7" x14ac:dyDescent="0.25">
      <c r="C54" t="s">
        <v>377</v>
      </c>
      <c r="D54" s="8" t="s">
        <v>1</v>
      </c>
      <c r="E54">
        <f>MOD(E47,4)</f>
        <v>2</v>
      </c>
      <c r="F54">
        <f>MOD(F47,4)</f>
        <v>2</v>
      </c>
      <c r="G54">
        <f>MOD(G47,4)</f>
        <v>2</v>
      </c>
    </row>
    <row r="55" spans="3:7" x14ac:dyDescent="0.25">
      <c r="C55" t="s">
        <v>378</v>
      </c>
      <c r="D55" s="8" t="s">
        <v>238</v>
      </c>
      <c r="E55">
        <f>MOD((32+2*E49+2*E53-E52-E54),7)</f>
        <v>0</v>
      </c>
      <c r="F55">
        <f>MOD((32+2*F49+2*F53-F52-F54),7)</f>
        <v>1.9044666666666359</v>
      </c>
      <c r="G55">
        <f>MOD((32+2*G49+2*G53-G52-G54),7)</f>
        <v>6</v>
      </c>
    </row>
    <row r="56" spans="3:7" x14ac:dyDescent="0.25">
      <c r="C56" t="s">
        <v>379</v>
      </c>
      <c r="D56" s="8" t="s">
        <v>135</v>
      </c>
      <c r="E56">
        <f>_xlfn.FLOOR.MATH((E45+11*E52+22*E55)/451)</f>
        <v>0</v>
      </c>
      <c r="F56">
        <f>((F45+11*F52+22*F55)/451)</f>
        <v>0.79119541759053869</v>
      </c>
      <c r="G56">
        <v>1</v>
      </c>
    </row>
    <row r="57" spans="3:7" x14ac:dyDescent="0.25">
      <c r="C57" t="s">
        <v>380</v>
      </c>
      <c r="D57" s="8" t="s">
        <v>382</v>
      </c>
      <c r="E57">
        <f>_xlfn.FLOOR.MATH((E52+E55-7*E56+114)/31)</f>
        <v>3</v>
      </c>
      <c r="F57">
        <f>((F52+F55+7*F56+114)/31)</f>
        <v>4.7941409007462505</v>
      </c>
      <c r="G57">
        <f>((G52+G55+7*G56+114)/31)</f>
        <v>5</v>
      </c>
    </row>
    <row r="58" spans="3:7" x14ac:dyDescent="0.25">
      <c r="C58" t="s">
        <v>381</v>
      </c>
      <c r="D58" s="8" t="s">
        <v>0</v>
      </c>
      <c r="E58">
        <f>MOD((E52+E55-7*E56+114),31)</f>
        <v>21</v>
      </c>
      <c r="F58">
        <f>MOD((F52+F55+7*F56+114),31)</f>
        <v>24.618367923133775</v>
      </c>
      <c r="G58">
        <f>MOD((G52+G55+7*G56+114),31)</f>
        <v>0</v>
      </c>
    </row>
    <row r="59" spans="3:7" x14ac:dyDescent="0.25">
      <c r="C59" t="s">
        <v>383</v>
      </c>
      <c r="D59" s="8" t="s">
        <v>384</v>
      </c>
      <c r="E59">
        <f>E58+1</f>
        <v>22</v>
      </c>
      <c r="F59">
        <f>F58+1</f>
        <v>25.618367923133775</v>
      </c>
      <c r="G59">
        <f>G58+1</f>
        <v>1</v>
      </c>
    </row>
    <row r="61" spans="3:7" x14ac:dyDescent="0.25">
      <c r="E61" s="169" t="str">
        <f>IF(E40&gt;1899,DATE(E40,E57,E59),IF(E44=1,E40&amp;"-"&amp;RIGHT("00"&amp;E57,2)&amp;"-"&amp;RIGHT("00"&amp;E59,2),"--"))</f>
        <v>1818-03-22</v>
      </c>
      <c r="F61" s="169">
        <f>IF(F40&gt;1899,DATE(F40,F57,F59),IF(F44=1,F40&amp;"-"&amp;RIGHT("00"&amp;F57,2)&amp;"-"&amp;RIGHT("00"&amp;F59,2),"--"))</f>
        <v>19839</v>
      </c>
      <c r="G61" s="169">
        <f>IF(G40&gt;1899,DATE(G40,G57,G59),IF(G44=1,G40&amp;"-"&amp;RIGHT("00"&amp;G57,2)&amp;"-"&amp;RIGHT("00"&amp;G59,2),"--"))</f>
        <v>19845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429E-ED51-479F-8102-F51C950BA683}">
  <dimension ref="A1:BG231"/>
  <sheetViews>
    <sheetView workbookViewId="0">
      <selection activeCell="C7" sqref="C7:D8"/>
    </sheetView>
  </sheetViews>
  <sheetFormatPr defaultRowHeight="15" x14ac:dyDescent="0.25"/>
  <cols>
    <col min="1" max="1" width="5.7109375" bestFit="1" customWidth="1"/>
    <col min="2" max="2" width="3.140625" bestFit="1" customWidth="1"/>
    <col min="3" max="3" width="22.5703125" style="6" bestFit="1" customWidth="1"/>
    <col min="4" max="4" width="8" style="8" bestFit="1" customWidth="1"/>
    <col min="5" max="5" width="18.28515625" bestFit="1" customWidth="1"/>
    <col min="6" max="6" width="18.28515625" hidden="1" customWidth="1"/>
    <col min="7" max="12" width="18.28515625" bestFit="1" customWidth="1"/>
    <col min="13" max="22" width="18.28515625" hidden="1" customWidth="1"/>
    <col min="23" max="59" width="18.28515625" bestFit="1" customWidth="1"/>
  </cols>
  <sheetData>
    <row r="1" spans="1:59" ht="15.75" x14ac:dyDescent="0.25">
      <c r="A1" s="210" t="s">
        <v>523</v>
      </c>
      <c r="B1" s="210"/>
      <c r="C1" s="210"/>
      <c r="D1" s="210"/>
    </row>
    <row r="2" spans="1:59" x14ac:dyDescent="0.25">
      <c r="A2" s="9" t="s">
        <v>80</v>
      </c>
      <c r="B2" s="9" t="s">
        <v>11</v>
      </c>
      <c r="C2" s="35" t="s">
        <v>77</v>
      </c>
      <c r="D2" s="17" t="s">
        <v>78</v>
      </c>
      <c r="E2" s="177" t="str">
        <f>Examples!E2</f>
        <v>27.a</v>
      </c>
      <c r="F2" s="177" t="str">
        <f>Examples!F2</f>
        <v>7.a</v>
      </c>
      <c r="G2" s="177" t="str">
        <f>Examples!G2</f>
        <v>7.b</v>
      </c>
      <c r="H2" s="177" t="str">
        <f>Examples!H2</f>
        <v>7.c.1/8</v>
      </c>
      <c r="I2" s="177" t="str">
        <f>Examples!I2</f>
        <v>7.c.2</v>
      </c>
      <c r="J2" s="177" t="str">
        <f>Examples!J2</f>
        <v>7.c.3</v>
      </c>
      <c r="K2" s="177" t="str">
        <f>Examples!K2</f>
        <v>7.c.4</v>
      </c>
      <c r="L2" s="177" t="str">
        <f>Examples!L2</f>
        <v>7.c.5</v>
      </c>
      <c r="M2" s="177" t="str">
        <f>Examples!M2</f>
        <v>7.c.6</v>
      </c>
      <c r="N2" s="177" t="str">
        <f>Examples!N2</f>
        <v>7.c.7</v>
      </c>
      <c r="O2" s="177" t="str">
        <f>Examples!O2</f>
        <v>7.c.8</v>
      </c>
      <c r="P2" s="177" t="str">
        <f>Examples!P2</f>
        <v>7.c.9</v>
      </c>
      <c r="Q2" s="177" t="str">
        <f>Examples!Q2</f>
        <v>7.c.10</v>
      </c>
      <c r="R2" s="177" t="str">
        <f>Examples!R2</f>
        <v>7.c.11</v>
      </c>
      <c r="S2" s="177" t="str">
        <f>Examples!S2</f>
        <v>7.c.12</v>
      </c>
      <c r="T2" s="177" t="str">
        <f>Examples!T2</f>
        <v>7.c.13</v>
      </c>
      <c r="U2" s="177" t="str">
        <f>Examples!U2</f>
        <v>7.c.14</v>
      </c>
      <c r="V2" s="177" t="str">
        <f>Examples!V2</f>
        <v>7.c.15</v>
      </c>
      <c r="W2" s="177" t="str">
        <f>Examples!W2</f>
        <v>7.c.16</v>
      </c>
      <c r="X2" s="177" t="str">
        <f>Examples!X2</f>
        <v>22.a</v>
      </c>
      <c r="Y2" s="177" t="str">
        <f>Examples!Y2</f>
        <v>47.a/48.a</v>
      </c>
      <c r="Z2" s="177" t="str">
        <f>Examples!Z2</f>
        <v>49.a</v>
      </c>
      <c r="AA2" s="177" t="str">
        <f>Examples!AA2</f>
        <v>49.b</v>
      </c>
      <c r="AB2" s="177" t="str">
        <f>Examples!AB2</f>
        <v>1/1/2000/8</v>
      </c>
      <c r="AC2" s="177" t="str">
        <f>Examples!AC2</f>
        <v>7.e/8</v>
      </c>
      <c r="AD2" s="177" t="str">
        <f>Examples!AD2</f>
        <v>7.f</v>
      </c>
      <c r="AE2" s="177" t="str">
        <f>Examples!AE2</f>
        <v>7.g</v>
      </c>
      <c r="AF2" s="177" t="str">
        <f>Examples!AF2</f>
        <v>10.a</v>
      </c>
      <c r="AG2" s="177" t="str">
        <f>Examples!AG2</f>
        <v>32.a</v>
      </c>
      <c r="AH2" s="177" t="str">
        <f>Examples!AH2</f>
        <v>25.a</v>
      </c>
      <c r="AI2" s="177" t="str">
        <f>Examples!AI2</f>
        <v>8.a</v>
      </c>
      <c r="AJ2" s="177" t="str">
        <f>Examples!AJ2</f>
        <v>8.b</v>
      </c>
      <c r="AK2" s="177" t="str">
        <f>Examples!AK2</f>
        <v>8.c</v>
      </c>
      <c r="AL2" s="177" t="str">
        <f>Examples!AL2</f>
        <v>8.d</v>
      </c>
      <c r="AM2" s="177" t="str">
        <f>Examples!AM2</f>
        <v>9.a</v>
      </c>
      <c r="AN2" s="177" t="str">
        <f>Examples!AN2</f>
        <v>Muslim date 1-1-1</v>
      </c>
      <c r="AO2" s="177" t="str">
        <f>Examples!AO2</f>
        <v>9.b</v>
      </c>
      <c r="AP2" s="177" t="str">
        <f>Examples!AP2</f>
        <v>Gregorian Epoch</v>
      </c>
      <c r="AQ2" s="177" t="str">
        <f>Examples!AQ2</f>
        <v>27.b.1</v>
      </c>
      <c r="AR2" s="177" t="str">
        <f>Examples!AR2</f>
        <v>new+8</v>
      </c>
      <c r="AS2" s="177" t="str">
        <f>Examples!AS2</f>
        <v>new+9</v>
      </c>
      <c r="AT2" s="177" t="str">
        <f>Examples!AT2</f>
        <v>new+10</v>
      </c>
      <c r="AU2" s="177" t="str">
        <f>Examples!AU2</f>
        <v>new+11</v>
      </c>
      <c r="AV2" s="177" t="str">
        <f>Examples!AV2</f>
        <v>new+12</v>
      </c>
      <c r="AW2" s="177" t="str">
        <f>Examples!AW2</f>
        <v>new+13</v>
      </c>
      <c r="AX2" s="177" t="str">
        <f>Examples!AX2</f>
        <v>new+14 full</v>
      </c>
      <c r="AY2" s="177" t="str">
        <f>Examples!AY2</f>
        <v>new+15</v>
      </c>
      <c r="AZ2" s="177" t="str">
        <f>Examples!AZ2</f>
        <v>new+16</v>
      </c>
      <c r="BA2" s="177" t="str">
        <f>Examples!BA2</f>
        <v>new+17</v>
      </c>
      <c r="BB2" s="177" t="str">
        <f>Examples!BB2</f>
        <v>new+18</v>
      </c>
      <c r="BC2" s="177" t="str">
        <f>Examples!BC2</f>
        <v>new+19</v>
      </c>
      <c r="BD2" s="177" t="str">
        <f>Examples!BD2</f>
        <v>new+20</v>
      </c>
      <c r="BE2" s="177" t="str">
        <f>Examples!BE2</f>
        <v>new+21</v>
      </c>
      <c r="BF2" s="177" t="str">
        <f>Examples!BF2</f>
        <v>new+22 3rd</v>
      </c>
      <c r="BG2" s="177" t="str">
        <f>Examples!BG2</f>
        <v>z</v>
      </c>
    </row>
    <row r="3" spans="1:59" x14ac:dyDescent="0.25">
      <c r="C3" s="180" t="s">
        <v>405</v>
      </c>
      <c r="D3" s="183" t="s">
        <v>39</v>
      </c>
      <c r="E3" s="178">
        <f>Examples!E3</f>
        <v>22647</v>
      </c>
      <c r="F3" s="178">
        <f>Examples!F3</f>
        <v>21097.81</v>
      </c>
      <c r="G3" s="178" t="str">
        <f>Examples!G3</f>
        <v>0333-01-27 12:00:00</v>
      </c>
      <c r="H3" s="178">
        <f>Examples!H3</f>
        <v>36526.5</v>
      </c>
      <c r="I3" s="178">
        <f>Examples!I3</f>
        <v>36161</v>
      </c>
      <c r="J3" s="178">
        <f>Examples!J3</f>
        <v>31804</v>
      </c>
      <c r="K3" s="178">
        <f>Examples!K3</f>
        <v>31947.5</v>
      </c>
      <c r="L3" s="178">
        <f>Examples!L3</f>
        <v>32169</v>
      </c>
      <c r="M3" s="178">
        <f>Examples!M3</f>
        <v>32313.5</v>
      </c>
      <c r="N3" s="178">
        <f>Examples!N3</f>
        <v>1.000011574074074</v>
      </c>
      <c r="O3" s="178" t="str">
        <f>Examples!O3</f>
        <v>1600-01-01</v>
      </c>
      <c r="P3" s="178" t="str">
        <f>Examples!P3</f>
        <v>1600-12-31</v>
      </c>
      <c r="Q3" s="178" t="str">
        <f>Examples!Q3</f>
        <v>0837-04-10 07:12</v>
      </c>
      <c r="R3" s="178" t="str">
        <f>Examples!R3</f>
        <v>-0123-12-31</v>
      </c>
      <c r="S3" s="178" t="str">
        <f>Examples!S3</f>
        <v>-0122-01-01</v>
      </c>
      <c r="T3" s="178" t="str">
        <f>Examples!T3</f>
        <v>-1000-07-12 12:00</v>
      </c>
      <c r="U3" s="178" t="str">
        <f>Examples!U3</f>
        <v>-1000-02-29</v>
      </c>
      <c r="V3" s="178" t="str">
        <f>Examples!V3</f>
        <v>-1001-08-17 21:36</v>
      </c>
      <c r="W3" s="178" t="str">
        <f>Examples!W3</f>
        <v>-4712-01-01 12:00</v>
      </c>
      <c r="X3" s="178">
        <f>Examples!X3</f>
        <v>31877</v>
      </c>
      <c r="Y3" s="178">
        <f>Examples!Y3</f>
        <v>33706</v>
      </c>
      <c r="Z3" s="178">
        <f>Examples!Z3</f>
        <v>28171</v>
      </c>
      <c r="AA3" s="178">
        <f>Examples!AA3</f>
        <v>52597</v>
      </c>
      <c r="AB3" s="178">
        <f>Examples!AB3</f>
        <v>36526</v>
      </c>
      <c r="AC3" s="178">
        <f>Examples!AC3</f>
        <v>19905</v>
      </c>
      <c r="AD3" s="178">
        <f>Examples!AD3</f>
        <v>28808</v>
      </c>
      <c r="AE3" s="178">
        <f>Examples!AE3</f>
        <v>32255</v>
      </c>
      <c r="AF3" s="178">
        <f>Examples!AF3</f>
        <v>28174.151157407407</v>
      </c>
      <c r="AG3" s="178">
        <f>Examples!AG3</f>
        <v>33958</v>
      </c>
      <c r="AH3" s="178">
        <f>Examples!AH3</f>
        <v>33890</v>
      </c>
      <c r="AI3" s="178">
        <f>Examples!AI3</f>
        <v>33298</v>
      </c>
      <c r="AJ3" s="178">
        <f>Examples!AJ3</f>
        <v>33695</v>
      </c>
      <c r="AK3" s="178">
        <f>Examples!AK3</f>
        <v>34090</v>
      </c>
      <c r="AL3" s="178" t="str">
        <f>Examples!AL3</f>
        <v>1818-01-01</v>
      </c>
      <c r="AM3" s="178">
        <f>Examples!AM3</f>
        <v>33136</v>
      </c>
      <c r="AN3" s="178" t="str">
        <f>Examples!AN3</f>
        <v>0622-07-16</v>
      </c>
      <c r="AO3" s="178">
        <f>Examples!AO3</f>
        <v>36622</v>
      </c>
      <c r="AP3" s="178" t="str">
        <f>Examples!AP3</f>
        <v>0001-01-03</v>
      </c>
      <c r="AQ3" s="178">
        <f>Examples!AQ3</f>
        <v>22818.892448241357</v>
      </c>
      <c r="AR3" s="178">
        <f>Examples!AR3</f>
        <v>22819.892448241357</v>
      </c>
      <c r="AS3" s="178">
        <f>Examples!AS3</f>
        <v>22820.892448241357</v>
      </c>
      <c r="AT3" s="178">
        <f>Examples!AT3</f>
        <v>22821.892448241357</v>
      </c>
      <c r="AU3" s="178">
        <f>Examples!AU3</f>
        <v>22798</v>
      </c>
      <c r="AV3" s="178">
        <f>Examples!AV3</f>
        <v>22799</v>
      </c>
      <c r="AW3" s="178">
        <f>Examples!AW3</f>
        <v>22800</v>
      </c>
      <c r="AX3" s="178">
        <f>Examples!AX3</f>
        <v>22801</v>
      </c>
      <c r="AY3" s="178">
        <f>Examples!AY3</f>
        <v>22802</v>
      </c>
      <c r="AZ3" s="178">
        <f>Examples!AZ3</f>
        <v>22803</v>
      </c>
      <c r="BA3" s="178">
        <f>Examples!BA3</f>
        <v>22804</v>
      </c>
      <c r="BB3" s="178">
        <f>Examples!BB3</f>
        <v>22805</v>
      </c>
      <c r="BC3" s="178">
        <f>Examples!BC3</f>
        <v>22806</v>
      </c>
      <c r="BD3" s="178">
        <f>Examples!BD3</f>
        <v>22807</v>
      </c>
      <c r="BE3" s="178">
        <f>Examples!BE3</f>
        <v>22808</v>
      </c>
      <c r="BF3" s="178">
        <f>Examples!BF3</f>
        <v>22809</v>
      </c>
      <c r="BG3" s="178">
        <f>Examples!BG3</f>
        <v>28174</v>
      </c>
    </row>
    <row r="4" spans="1:59" x14ac:dyDescent="0.25">
      <c r="C4" s="181" t="s">
        <v>37</v>
      </c>
      <c r="D4" s="143" t="s">
        <v>302</v>
      </c>
      <c r="E4" s="59">
        <f>'07JD'!E5</f>
        <v>1962</v>
      </c>
      <c r="F4" s="59">
        <f>'07JD'!F5</f>
        <v>1957</v>
      </c>
      <c r="G4" s="59">
        <f>'07JD'!G5</f>
        <v>333</v>
      </c>
      <c r="H4" s="59">
        <f>'07JD'!H5</f>
        <v>2000</v>
      </c>
      <c r="I4" s="59">
        <f>'07JD'!I5</f>
        <v>1999</v>
      </c>
      <c r="J4" s="59">
        <f>'07JD'!J5</f>
        <v>1987</v>
      </c>
      <c r="K4" s="59">
        <f>'07JD'!K5</f>
        <v>1987</v>
      </c>
      <c r="L4" s="59">
        <f>'07JD'!L5</f>
        <v>1988</v>
      </c>
      <c r="M4" s="59">
        <f>'07JD'!M5</f>
        <v>1988</v>
      </c>
      <c r="N4" s="59">
        <f>'07JD'!N5</f>
        <v>1900</v>
      </c>
      <c r="O4" s="59">
        <f>'07JD'!O5</f>
        <v>1600</v>
      </c>
      <c r="P4" s="59">
        <f>'07JD'!P5</f>
        <v>1600</v>
      </c>
      <c r="Q4" s="59">
        <f>'07JD'!Q5</f>
        <v>837</v>
      </c>
      <c r="R4" s="59">
        <f>'07JD'!R5</f>
        <v>-123</v>
      </c>
      <c r="S4" s="59">
        <f>'07JD'!S5</f>
        <v>-122</v>
      </c>
      <c r="T4" s="59">
        <f>'07JD'!T5</f>
        <v>-1000</v>
      </c>
      <c r="U4" s="59">
        <f>'07JD'!U5</f>
        <v>-1000</v>
      </c>
      <c r="V4" s="59">
        <f>'07JD'!V5</f>
        <v>-1001</v>
      </c>
      <c r="W4" s="59">
        <f>'07JD'!W5</f>
        <v>-4712</v>
      </c>
      <c r="X4" s="59">
        <f>'07JD'!X5</f>
        <v>1987</v>
      </c>
      <c r="Y4" s="59">
        <f>'07JD'!Y5</f>
        <v>1992</v>
      </c>
      <c r="Z4" s="59">
        <f>'07JD'!Z5</f>
        <v>1977</v>
      </c>
      <c r="AA4" s="59">
        <f>'07JD'!AA5</f>
        <v>2044</v>
      </c>
      <c r="AB4" s="59">
        <f>'07JD'!AB5</f>
        <v>2000</v>
      </c>
      <c r="AC4" s="59">
        <f>'07JD'!AC5</f>
        <v>1954</v>
      </c>
      <c r="AD4" s="59">
        <f>'07JD'!AD5</f>
        <v>1978</v>
      </c>
      <c r="AE4" s="59">
        <f>'07JD'!AE5</f>
        <v>1988</v>
      </c>
      <c r="AF4" s="59">
        <f>'07JD'!AF5</f>
        <v>1977</v>
      </c>
      <c r="AG4" s="59">
        <f>'07JD'!AG5</f>
        <v>1992</v>
      </c>
      <c r="AH4" s="59">
        <f>'07JD'!AH5</f>
        <v>1992</v>
      </c>
      <c r="AI4" s="59">
        <f>'07JD'!AI5</f>
        <v>1991</v>
      </c>
      <c r="AJ4" s="59">
        <f>'07JD'!AJ5</f>
        <v>1992</v>
      </c>
      <c r="AK4" s="59">
        <f>'07JD'!AK5</f>
        <v>1993</v>
      </c>
      <c r="AL4" s="59">
        <f>'07JD'!AL5</f>
        <v>1818</v>
      </c>
      <c r="AM4" s="59">
        <f>'07JD'!AM5</f>
        <v>1990</v>
      </c>
      <c r="AN4" s="59">
        <f>'07JD'!AN5</f>
        <v>622</v>
      </c>
      <c r="AO4" s="59">
        <f>'07JD'!AO5</f>
        <v>2000</v>
      </c>
      <c r="AP4" s="59">
        <f>'07JD'!AP5</f>
        <v>1</v>
      </c>
      <c r="AQ4" s="59">
        <f>'07JD'!AQ5</f>
        <v>1962</v>
      </c>
      <c r="AR4" s="59">
        <f>'07JD'!AR5</f>
        <v>1962</v>
      </c>
      <c r="AS4" s="59">
        <f>'07JD'!AS5</f>
        <v>1962</v>
      </c>
      <c r="AT4" s="59">
        <f>'07JD'!AT5</f>
        <v>1962</v>
      </c>
      <c r="AU4" s="59">
        <f>'07JD'!AU5</f>
        <v>1962</v>
      </c>
      <c r="AV4" s="59">
        <f>'07JD'!AV5</f>
        <v>1962</v>
      </c>
      <c r="AW4" s="59">
        <f>'07JD'!AW5</f>
        <v>1962</v>
      </c>
      <c r="AX4" s="59">
        <f>'07JD'!AX5</f>
        <v>1962</v>
      </c>
      <c r="AY4" s="59">
        <f>'07JD'!AY5</f>
        <v>1962</v>
      </c>
      <c r="AZ4" s="59">
        <f>'07JD'!AZ5</f>
        <v>1962</v>
      </c>
      <c r="BA4" s="59">
        <f>'07JD'!BA5</f>
        <v>1962</v>
      </c>
      <c r="BB4" s="59">
        <f>'07JD'!BB5</f>
        <v>1962</v>
      </c>
      <c r="BC4" s="59">
        <f>'07JD'!BC5</f>
        <v>1962</v>
      </c>
      <c r="BD4" s="59">
        <f>'07JD'!BD5</f>
        <v>1962</v>
      </c>
      <c r="BE4" s="59">
        <f>'07JD'!BE5</f>
        <v>1962</v>
      </c>
      <c r="BF4" s="59">
        <f>'07JD'!BF5</f>
        <v>1962</v>
      </c>
      <c r="BG4" s="59">
        <f>'07JD'!BG5</f>
        <v>1977</v>
      </c>
    </row>
    <row r="5" spans="1:59" x14ac:dyDescent="0.25">
      <c r="C5" s="181" t="s">
        <v>36</v>
      </c>
      <c r="D5" s="143" t="s">
        <v>5</v>
      </c>
      <c r="E5" s="59">
        <f>'07JD'!E6</f>
        <v>1</v>
      </c>
      <c r="F5" s="59">
        <f>'07JD'!F6</f>
        <v>10</v>
      </c>
      <c r="G5" s="59">
        <f>'07JD'!G6</f>
        <v>1</v>
      </c>
      <c r="H5" s="59">
        <f>'07JD'!H6</f>
        <v>1</v>
      </c>
      <c r="I5" s="59">
        <f>'07JD'!I6</f>
        <v>1</v>
      </c>
      <c r="J5" s="59">
        <f>'07JD'!J6</f>
        <v>1</v>
      </c>
      <c r="K5" s="59">
        <f>'07JD'!K6</f>
        <v>6</v>
      </c>
      <c r="L5" s="59">
        <f>'07JD'!L6</f>
        <v>1</v>
      </c>
      <c r="M5" s="59">
        <f>'07JD'!M6</f>
        <v>6</v>
      </c>
      <c r="N5" s="59">
        <f>'07JD'!N6</f>
        <v>1</v>
      </c>
      <c r="O5" s="59">
        <f>'07JD'!O6</f>
        <v>1</v>
      </c>
      <c r="P5" s="59">
        <f>'07JD'!P6</f>
        <v>12</v>
      </c>
      <c r="Q5" s="59">
        <f>'07JD'!Q6</f>
        <v>4</v>
      </c>
      <c r="R5" s="59">
        <f>'07JD'!R6</f>
        <v>12</v>
      </c>
      <c r="S5" s="59">
        <f>'07JD'!S6</f>
        <v>1</v>
      </c>
      <c r="T5" s="59">
        <f>'07JD'!T6</f>
        <v>7</v>
      </c>
      <c r="U5" s="59">
        <f>'07JD'!U6</f>
        <v>2</v>
      </c>
      <c r="V5" s="59">
        <f>'07JD'!V6</f>
        <v>8</v>
      </c>
      <c r="W5" s="59">
        <f>'07JD'!W6</f>
        <v>1</v>
      </c>
      <c r="X5" s="59">
        <f>'07JD'!X6</f>
        <v>4</v>
      </c>
      <c r="Y5" s="59">
        <f>'07JD'!Y6</f>
        <v>4</v>
      </c>
      <c r="Z5" s="59">
        <f>'07JD'!Z6</f>
        <v>2</v>
      </c>
      <c r="AA5" s="59">
        <f>'07JD'!AA6</f>
        <v>1</v>
      </c>
      <c r="AB5" s="59">
        <f>'07JD'!AB6</f>
        <v>1</v>
      </c>
      <c r="AC5" s="59">
        <f>'07JD'!AC6</f>
        <v>6</v>
      </c>
      <c r="AD5" s="59">
        <f>'07JD'!AD6</f>
        <v>11</v>
      </c>
      <c r="AE5" s="59">
        <f>'07JD'!AE6</f>
        <v>4</v>
      </c>
      <c r="AF5" s="59">
        <f>'07JD'!AF6</f>
        <v>2</v>
      </c>
      <c r="AG5" s="59">
        <f>'07JD'!AG6</f>
        <v>12</v>
      </c>
      <c r="AH5" s="59">
        <f>'07JD'!AH6</f>
        <v>10</v>
      </c>
      <c r="AI5" s="59">
        <f>'07JD'!AI6</f>
        <v>3</v>
      </c>
      <c r="AJ5" s="59">
        <f>'07JD'!AJ6</f>
        <v>4</v>
      </c>
      <c r="AK5" s="59">
        <f>'07JD'!AK6</f>
        <v>5</v>
      </c>
      <c r="AL5" s="59">
        <f>'07JD'!AL6</f>
        <v>1</v>
      </c>
      <c r="AM5" s="59">
        <f>'07JD'!AM6</f>
        <v>9</v>
      </c>
      <c r="AN5" s="59">
        <f>'07JD'!AN6</f>
        <v>7</v>
      </c>
      <c r="AO5" s="59">
        <f>'07JD'!AO6</f>
        <v>4</v>
      </c>
      <c r="AP5" s="59">
        <f>'07JD'!AP6</f>
        <v>1</v>
      </c>
      <c r="AQ5" s="59">
        <f>'07JD'!AQ6</f>
        <v>6</v>
      </c>
      <c r="AR5" s="59">
        <f>'07JD'!AR6</f>
        <v>6</v>
      </c>
      <c r="AS5" s="59">
        <f>'07JD'!AS6</f>
        <v>6</v>
      </c>
      <c r="AT5" s="59">
        <f>'07JD'!AT6</f>
        <v>6</v>
      </c>
      <c r="AU5" s="59">
        <f>'07JD'!AU6</f>
        <v>6</v>
      </c>
      <c r="AV5" s="59">
        <f>'07JD'!AV6</f>
        <v>6</v>
      </c>
      <c r="AW5" s="59">
        <f>'07JD'!AW6</f>
        <v>6</v>
      </c>
      <c r="AX5" s="59">
        <f>'07JD'!AX6</f>
        <v>6</v>
      </c>
      <c r="AY5" s="59">
        <f>'07JD'!AY6</f>
        <v>6</v>
      </c>
      <c r="AZ5" s="59">
        <f>'07JD'!AZ6</f>
        <v>6</v>
      </c>
      <c r="BA5" s="59">
        <f>'07JD'!BA6</f>
        <v>6</v>
      </c>
      <c r="BB5" s="59">
        <f>'07JD'!BB6</f>
        <v>6</v>
      </c>
      <c r="BC5" s="59">
        <f>'07JD'!BC6</f>
        <v>6</v>
      </c>
      <c r="BD5" s="59">
        <f>'07JD'!BD6</f>
        <v>6</v>
      </c>
      <c r="BE5" s="59">
        <f>'07JD'!BE6</f>
        <v>6</v>
      </c>
      <c r="BF5" s="59">
        <f>'07JD'!BF6</f>
        <v>6</v>
      </c>
      <c r="BG5" s="59">
        <f>'07JD'!BG6</f>
        <v>2</v>
      </c>
    </row>
    <row r="6" spans="1:59" x14ac:dyDescent="0.25">
      <c r="C6" s="182" t="s">
        <v>35</v>
      </c>
      <c r="D6" s="179" t="s">
        <v>34</v>
      </c>
      <c r="E6" s="60">
        <f>'07JD'!E7</f>
        <v>1</v>
      </c>
      <c r="F6" s="60">
        <f>'07JD'!F7</f>
        <v>4</v>
      </c>
      <c r="G6" s="60">
        <f>'07JD'!G7</f>
        <v>27</v>
      </c>
      <c r="H6" s="60">
        <f>'07JD'!H7</f>
        <v>1</v>
      </c>
      <c r="I6" s="60">
        <f>'07JD'!I7</f>
        <v>1</v>
      </c>
      <c r="J6" s="60">
        <f>'07JD'!J7</f>
        <v>27</v>
      </c>
      <c r="K6" s="60">
        <f>'07JD'!K7</f>
        <v>19</v>
      </c>
      <c r="L6" s="60">
        <f>'07JD'!L7</f>
        <v>27</v>
      </c>
      <c r="M6" s="60">
        <f>'07JD'!M7</f>
        <v>19</v>
      </c>
      <c r="N6" s="60">
        <f>'07JD'!N7</f>
        <v>1</v>
      </c>
      <c r="O6" s="60">
        <f>'07JD'!O7</f>
        <v>1</v>
      </c>
      <c r="P6" s="60">
        <f>'07JD'!P7</f>
        <v>31</v>
      </c>
      <c r="Q6" s="60">
        <f>'07JD'!Q7</f>
        <v>10</v>
      </c>
      <c r="R6" s="60">
        <f>'07JD'!R7</f>
        <v>31</v>
      </c>
      <c r="S6" s="60">
        <f>'07JD'!S7</f>
        <v>1</v>
      </c>
      <c r="T6" s="60">
        <f>'07JD'!T7</f>
        <v>12</v>
      </c>
      <c r="U6" s="60">
        <f>'07JD'!U7</f>
        <v>29</v>
      </c>
      <c r="V6" s="60">
        <f>'07JD'!V7</f>
        <v>17</v>
      </c>
      <c r="W6" s="60">
        <f>'07JD'!W7</f>
        <v>1</v>
      </c>
      <c r="X6" s="60">
        <f>'07JD'!X7</f>
        <v>10</v>
      </c>
      <c r="Y6" s="60">
        <f>'07JD'!Y7</f>
        <v>12</v>
      </c>
      <c r="Z6" s="60">
        <f>'07JD'!Z7</f>
        <v>15</v>
      </c>
      <c r="AA6" s="60">
        <f>'07JD'!AA7</f>
        <v>1</v>
      </c>
      <c r="AB6" s="60">
        <f>'07JD'!AB7</f>
        <v>1</v>
      </c>
      <c r="AC6" s="60">
        <f>'07JD'!AC7</f>
        <v>30</v>
      </c>
      <c r="AD6" s="60">
        <f>'07JD'!AD7</f>
        <v>14</v>
      </c>
      <c r="AE6" s="60">
        <f>'07JD'!AE7</f>
        <v>22</v>
      </c>
      <c r="AF6" s="60">
        <f>'07JD'!AF7</f>
        <v>18</v>
      </c>
      <c r="AG6" s="60">
        <f>'07JD'!AG7</f>
        <v>20</v>
      </c>
      <c r="AH6" s="60">
        <f>'07JD'!AH7</f>
        <v>13</v>
      </c>
      <c r="AI6" s="60">
        <f>'07JD'!AI7</f>
        <v>1</v>
      </c>
      <c r="AJ6" s="60">
        <f>'07JD'!AJ7</f>
        <v>1</v>
      </c>
      <c r="AK6" s="60">
        <f>'07JD'!AK7</f>
        <v>1</v>
      </c>
      <c r="AL6" s="60">
        <f>'07JD'!AL7</f>
        <v>1</v>
      </c>
      <c r="AM6" s="60">
        <f>'07JD'!AM7</f>
        <v>20</v>
      </c>
      <c r="AN6" s="60">
        <f>'07JD'!AN7</f>
        <v>16</v>
      </c>
      <c r="AO6" s="60">
        <f>'07JD'!AO7</f>
        <v>6</v>
      </c>
      <c r="AP6" s="60">
        <f>'07JD'!AP7</f>
        <v>3</v>
      </c>
      <c r="AQ6" s="60">
        <f>'07JD'!AQ7</f>
        <v>20</v>
      </c>
      <c r="AR6" s="60">
        <f>'07JD'!AR7</f>
        <v>22</v>
      </c>
      <c r="AS6" s="60">
        <f>'07JD'!AS7</f>
        <v>23</v>
      </c>
      <c r="AT6" s="60">
        <f>'07JD'!AT7</f>
        <v>24</v>
      </c>
      <c r="AU6" s="60">
        <f>'07JD'!AU7</f>
        <v>1</v>
      </c>
      <c r="AV6" s="60">
        <f>'07JD'!AV7</f>
        <v>2</v>
      </c>
      <c r="AW6" s="60">
        <f>'07JD'!AW7</f>
        <v>3</v>
      </c>
      <c r="AX6" s="60">
        <f>'07JD'!AX7</f>
        <v>4</v>
      </c>
      <c r="AY6" s="60">
        <f>'07JD'!AY7</f>
        <v>5</v>
      </c>
      <c r="AZ6" s="60">
        <f>'07JD'!AZ7</f>
        <v>6</v>
      </c>
      <c r="BA6" s="60">
        <f>'07JD'!BA7</f>
        <v>7</v>
      </c>
      <c r="BB6" s="60">
        <f>'07JD'!BB7</f>
        <v>8</v>
      </c>
      <c r="BC6" s="60">
        <f>'07JD'!BC7</f>
        <v>9</v>
      </c>
      <c r="BD6" s="60">
        <f>'07JD'!BD7</f>
        <v>10</v>
      </c>
      <c r="BE6" s="60">
        <f>'07JD'!BE7</f>
        <v>11</v>
      </c>
      <c r="BF6" s="60">
        <f>'07JD'!BF7</f>
        <v>12</v>
      </c>
      <c r="BG6" s="60">
        <f>'07JD'!BG7</f>
        <v>18</v>
      </c>
    </row>
    <row r="8" spans="1:59" x14ac:dyDescent="0.25">
      <c r="G8" s="212" t="s">
        <v>521</v>
      </c>
      <c r="H8" s="212"/>
      <c r="I8" s="212"/>
      <c r="J8" s="212"/>
      <c r="K8" s="212"/>
      <c r="L8" s="212"/>
    </row>
    <row r="9" spans="1:59" x14ac:dyDescent="0.25">
      <c r="C9" s="55" t="s">
        <v>472</v>
      </c>
      <c r="D9" s="55"/>
      <c r="E9" s="194">
        <f>E144</f>
        <v>22181</v>
      </c>
      <c r="F9" s="191">
        <f t="shared" ref="F9:BG9" si="0">F144</f>
        <v>20349</v>
      </c>
      <c r="G9" s="191" t="str">
        <f t="shared" si="0"/>
        <v>--</v>
      </c>
      <c r="H9" s="191">
        <f t="shared" si="0"/>
        <v>36059</v>
      </c>
      <c r="I9" s="191">
        <f t="shared" si="0"/>
        <v>35705</v>
      </c>
      <c r="J9" s="191">
        <f t="shared" si="0"/>
        <v>31306</v>
      </c>
      <c r="K9" s="191">
        <f t="shared" si="0"/>
        <v>31306</v>
      </c>
      <c r="L9" s="191">
        <f t="shared" si="0"/>
        <v>31689</v>
      </c>
      <c r="M9" s="191">
        <f t="shared" si="0"/>
        <v>31689</v>
      </c>
      <c r="N9" s="191">
        <f t="shared" si="0"/>
        <v>693492</v>
      </c>
      <c r="O9" s="191" t="str">
        <f t="shared" si="0"/>
        <v>--</v>
      </c>
      <c r="P9" s="191" t="str">
        <f t="shared" si="0"/>
        <v>--</v>
      </c>
      <c r="Q9" s="191" t="str">
        <f t="shared" si="0"/>
        <v>--</v>
      </c>
      <c r="R9" s="191" t="str">
        <f t="shared" si="0"/>
        <v>--</v>
      </c>
      <c r="S9" s="191" t="str">
        <f t="shared" si="0"/>
        <v>--</v>
      </c>
      <c r="T9" s="191" t="str">
        <f t="shared" si="0"/>
        <v>--</v>
      </c>
      <c r="U9" s="191" t="str">
        <f t="shared" si="0"/>
        <v>--</v>
      </c>
      <c r="V9" s="191" t="str">
        <f t="shared" si="0"/>
        <v>--</v>
      </c>
      <c r="W9" s="191" t="str">
        <f t="shared" si="0"/>
        <v>--</v>
      </c>
      <c r="X9" s="191">
        <f t="shared" si="0"/>
        <v>31306</v>
      </c>
      <c r="Y9" s="191">
        <f t="shared" si="0"/>
        <v>33136</v>
      </c>
      <c r="Z9" s="191">
        <f t="shared" si="0"/>
        <v>27643</v>
      </c>
      <c r="AA9" s="191">
        <f t="shared" si="0"/>
        <v>52124</v>
      </c>
      <c r="AB9" s="191">
        <f t="shared" si="0"/>
        <v>36059</v>
      </c>
      <c r="AC9" s="191">
        <f t="shared" si="0"/>
        <v>19257</v>
      </c>
      <c r="AD9" s="191">
        <f t="shared" si="0"/>
        <v>28028</v>
      </c>
      <c r="AE9" s="191">
        <f t="shared" si="0"/>
        <v>31689</v>
      </c>
      <c r="AF9" s="191">
        <f t="shared" si="0"/>
        <v>27643</v>
      </c>
      <c r="AG9" s="191">
        <f t="shared" si="0"/>
        <v>33136</v>
      </c>
      <c r="AH9" s="191">
        <f t="shared" si="0"/>
        <v>33136</v>
      </c>
      <c r="AI9" s="191">
        <f t="shared" ref="AI9:AZ9" si="1">AI144</f>
        <v>32781</v>
      </c>
      <c r="AJ9" s="191">
        <f t="shared" si="1"/>
        <v>33136</v>
      </c>
      <c r="AK9" s="191">
        <f t="shared" si="1"/>
        <v>33490</v>
      </c>
      <c r="AL9" s="191" t="str">
        <f t="shared" si="1"/>
        <v>--</v>
      </c>
      <c r="AM9" s="191">
        <f t="shared" si="1"/>
        <v>32398</v>
      </c>
      <c r="AN9" s="191" t="str">
        <f t="shared" si="1"/>
        <v>--</v>
      </c>
      <c r="AO9" s="191">
        <f t="shared" si="1"/>
        <v>36059</v>
      </c>
      <c r="AP9" s="191" t="str">
        <f t="shared" si="1"/>
        <v>--</v>
      </c>
      <c r="AQ9" s="191">
        <f t="shared" si="1"/>
        <v>22181</v>
      </c>
      <c r="AR9" s="191">
        <f t="shared" si="1"/>
        <v>22181</v>
      </c>
      <c r="AS9" s="191">
        <f t="shared" si="1"/>
        <v>22181</v>
      </c>
      <c r="AT9" s="191">
        <f t="shared" si="1"/>
        <v>22181</v>
      </c>
      <c r="AU9" s="191">
        <f t="shared" si="1"/>
        <v>22181</v>
      </c>
      <c r="AV9" s="191">
        <f t="shared" si="1"/>
        <v>22181</v>
      </c>
      <c r="AW9" s="191">
        <f t="shared" si="1"/>
        <v>22181</v>
      </c>
      <c r="AX9" s="191">
        <f t="shared" si="1"/>
        <v>22181</v>
      </c>
      <c r="AY9" s="191">
        <f t="shared" si="1"/>
        <v>22181</v>
      </c>
      <c r="AZ9" s="191">
        <f t="shared" si="1"/>
        <v>22181</v>
      </c>
      <c r="BA9" s="191">
        <f t="shared" si="0"/>
        <v>22181</v>
      </c>
      <c r="BB9" s="191">
        <f t="shared" si="0"/>
        <v>22181</v>
      </c>
      <c r="BC9" s="191">
        <f t="shared" si="0"/>
        <v>22181</v>
      </c>
      <c r="BD9" s="191">
        <f t="shared" si="0"/>
        <v>22181</v>
      </c>
      <c r="BE9" s="191">
        <f t="shared" si="0"/>
        <v>22181</v>
      </c>
      <c r="BF9" s="191">
        <f t="shared" si="0"/>
        <v>22181</v>
      </c>
      <c r="BG9" s="191">
        <f t="shared" si="0"/>
        <v>27643</v>
      </c>
    </row>
    <row r="10" spans="1:59" x14ac:dyDescent="0.25">
      <c r="C10" s="55" t="s">
        <v>471</v>
      </c>
      <c r="D10" s="55"/>
      <c r="E10" s="194">
        <f>E107</f>
        <v>22535</v>
      </c>
      <c r="F10" s="191">
        <f t="shared" ref="F10:BG10" si="2">F107</f>
        <v>20704</v>
      </c>
      <c r="G10" s="191" t="str">
        <f t="shared" si="2"/>
        <v>--</v>
      </c>
      <c r="H10" s="191">
        <f t="shared" si="2"/>
        <v>36414</v>
      </c>
      <c r="I10" s="191">
        <f t="shared" si="2"/>
        <v>36059</v>
      </c>
      <c r="J10" s="191">
        <f t="shared" si="2"/>
        <v>31689</v>
      </c>
      <c r="K10" s="191">
        <f t="shared" si="2"/>
        <v>31689</v>
      </c>
      <c r="L10" s="191">
        <f t="shared" si="2"/>
        <v>32044</v>
      </c>
      <c r="M10" s="191">
        <f t="shared" si="2"/>
        <v>32044</v>
      </c>
      <c r="N10" s="191">
        <f t="shared" si="2"/>
        <v>693845</v>
      </c>
      <c r="O10" s="191" t="str">
        <f t="shared" si="2"/>
        <v>--</v>
      </c>
      <c r="P10" s="191" t="str">
        <f t="shared" si="2"/>
        <v>--</v>
      </c>
      <c r="Q10" s="191" t="str">
        <f t="shared" si="2"/>
        <v>--</v>
      </c>
      <c r="R10" s="191" t="str">
        <f t="shared" si="2"/>
        <v>--</v>
      </c>
      <c r="S10" s="191" t="str">
        <f t="shared" si="2"/>
        <v>--</v>
      </c>
      <c r="T10" s="191" t="str">
        <f t="shared" si="2"/>
        <v>--</v>
      </c>
      <c r="U10" s="191" t="str">
        <f t="shared" si="2"/>
        <v>--</v>
      </c>
      <c r="V10" s="191" t="str">
        <f t="shared" si="2"/>
        <v>--</v>
      </c>
      <c r="W10" s="191" t="str">
        <f t="shared" si="2"/>
        <v>--</v>
      </c>
      <c r="X10" s="191">
        <f t="shared" si="2"/>
        <v>31689</v>
      </c>
      <c r="Y10" s="191">
        <f t="shared" si="2"/>
        <v>33490</v>
      </c>
      <c r="Z10" s="191">
        <f t="shared" si="2"/>
        <v>28028</v>
      </c>
      <c r="AA10" s="191">
        <f t="shared" si="2"/>
        <v>52509</v>
      </c>
      <c r="AB10" s="191">
        <f t="shared" si="2"/>
        <v>36414</v>
      </c>
      <c r="AC10" s="191">
        <f t="shared" si="2"/>
        <v>19612</v>
      </c>
      <c r="AD10" s="191">
        <f t="shared" si="2"/>
        <v>28381</v>
      </c>
      <c r="AE10" s="191">
        <f t="shared" si="2"/>
        <v>32044</v>
      </c>
      <c r="AF10" s="191">
        <f t="shared" si="2"/>
        <v>28028</v>
      </c>
      <c r="AG10" s="191">
        <f t="shared" si="2"/>
        <v>33490</v>
      </c>
      <c r="AH10" s="191">
        <f t="shared" si="2"/>
        <v>33490</v>
      </c>
      <c r="AI10" s="191">
        <f t="shared" ref="AI10:AZ10" si="3">AI107</f>
        <v>33136</v>
      </c>
      <c r="AJ10" s="191">
        <f t="shared" si="3"/>
        <v>33490</v>
      </c>
      <c r="AK10" s="191">
        <f t="shared" si="3"/>
        <v>33875</v>
      </c>
      <c r="AL10" s="191" t="str">
        <f t="shared" si="3"/>
        <v>--</v>
      </c>
      <c r="AM10" s="191">
        <f t="shared" si="3"/>
        <v>32781</v>
      </c>
      <c r="AN10" s="191" t="str">
        <f t="shared" si="3"/>
        <v>--</v>
      </c>
      <c r="AO10" s="191">
        <f t="shared" si="3"/>
        <v>36414</v>
      </c>
      <c r="AP10" s="191" t="str">
        <f t="shared" si="3"/>
        <v>--</v>
      </c>
      <c r="AQ10" s="191">
        <f t="shared" si="3"/>
        <v>22535</v>
      </c>
      <c r="AR10" s="191">
        <f t="shared" si="3"/>
        <v>22535</v>
      </c>
      <c r="AS10" s="191">
        <f t="shared" si="3"/>
        <v>22535</v>
      </c>
      <c r="AT10" s="191">
        <f t="shared" si="3"/>
        <v>22535</v>
      </c>
      <c r="AU10" s="191">
        <f t="shared" si="3"/>
        <v>22535</v>
      </c>
      <c r="AV10" s="191">
        <f t="shared" si="3"/>
        <v>22535</v>
      </c>
      <c r="AW10" s="191">
        <f t="shared" si="3"/>
        <v>22535</v>
      </c>
      <c r="AX10" s="191">
        <f t="shared" si="3"/>
        <v>22535</v>
      </c>
      <c r="AY10" s="191">
        <f t="shared" si="3"/>
        <v>22535</v>
      </c>
      <c r="AZ10" s="191">
        <f t="shared" si="3"/>
        <v>22535</v>
      </c>
      <c r="BA10" s="191">
        <f t="shared" si="2"/>
        <v>22535</v>
      </c>
      <c r="BB10" s="191">
        <f t="shared" si="2"/>
        <v>22535</v>
      </c>
      <c r="BC10" s="191">
        <f t="shared" si="2"/>
        <v>22535</v>
      </c>
      <c r="BD10" s="191">
        <f t="shared" si="2"/>
        <v>22535</v>
      </c>
      <c r="BE10" s="191">
        <f t="shared" si="2"/>
        <v>22535</v>
      </c>
      <c r="BF10" s="191">
        <f t="shared" si="2"/>
        <v>22535</v>
      </c>
      <c r="BG10" s="191">
        <f t="shared" si="2"/>
        <v>28028</v>
      </c>
    </row>
    <row r="11" spans="1:59" x14ac:dyDescent="0.25">
      <c r="C11" s="55" t="s">
        <v>476</v>
      </c>
      <c r="D11" s="55"/>
      <c r="E11" s="194">
        <f>E69</f>
        <v>22918</v>
      </c>
      <c r="F11" s="191">
        <f t="shared" ref="F11:BG11" si="4">F69</f>
        <v>21089</v>
      </c>
      <c r="G11" s="191" t="str">
        <f t="shared" si="4"/>
        <v>--</v>
      </c>
      <c r="H11" s="191">
        <f t="shared" si="4"/>
        <v>36799</v>
      </c>
      <c r="I11" s="191">
        <f t="shared" si="4"/>
        <v>36414</v>
      </c>
      <c r="J11" s="191">
        <f t="shared" si="4"/>
        <v>32044</v>
      </c>
      <c r="K11" s="191">
        <f t="shared" si="4"/>
        <v>32044</v>
      </c>
      <c r="L11" s="191">
        <f t="shared" si="4"/>
        <v>32398</v>
      </c>
      <c r="M11" s="191">
        <f t="shared" si="4"/>
        <v>32398</v>
      </c>
      <c r="N11" s="191">
        <f t="shared" si="4"/>
        <v>268</v>
      </c>
      <c r="O11" s="191" t="str">
        <f t="shared" si="4"/>
        <v>--</v>
      </c>
      <c r="P11" s="191" t="str">
        <f t="shared" si="4"/>
        <v>--</v>
      </c>
      <c r="Q11" s="191" t="str">
        <f t="shared" si="4"/>
        <v>--</v>
      </c>
      <c r="R11" s="191" t="str">
        <f t="shared" si="4"/>
        <v>--</v>
      </c>
      <c r="S11" s="191" t="str">
        <f t="shared" si="4"/>
        <v>--</v>
      </c>
      <c r="T11" s="191" t="str">
        <f t="shared" si="4"/>
        <v>--</v>
      </c>
      <c r="U11" s="191" t="str">
        <f t="shared" si="4"/>
        <v>--</v>
      </c>
      <c r="V11" s="191" t="str">
        <f t="shared" si="4"/>
        <v>--</v>
      </c>
      <c r="W11" s="191" t="str">
        <f t="shared" si="4"/>
        <v>--</v>
      </c>
      <c r="X11" s="191">
        <f t="shared" si="4"/>
        <v>32044</v>
      </c>
      <c r="Y11" s="191">
        <f t="shared" si="4"/>
        <v>33875</v>
      </c>
      <c r="Z11" s="191">
        <f t="shared" si="4"/>
        <v>28381</v>
      </c>
      <c r="AA11" s="191">
        <f t="shared" si="4"/>
        <v>52862</v>
      </c>
      <c r="AB11" s="191">
        <f t="shared" si="4"/>
        <v>36799</v>
      </c>
      <c r="AC11" s="191">
        <f t="shared" si="4"/>
        <v>19995</v>
      </c>
      <c r="AD11" s="191">
        <f t="shared" si="4"/>
        <v>28765</v>
      </c>
      <c r="AE11" s="191">
        <f t="shared" si="4"/>
        <v>32398</v>
      </c>
      <c r="AF11" s="191">
        <f t="shared" si="4"/>
        <v>28381</v>
      </c>
      <c r="AG11" s="191">
        <f t="shared" si="4"/>
        <v>33875</v>
      </c>
      <c r="AH11" s="191">
        <f t="shared" si="4"/>
        <v>33875</v>
      </c>
      <c r="AI11" s="191">
        <f t="shared" ref="AI11:AZ11" si="5">AI69</f>
        <v>33490</v>
      </c>
      <c r="AJ11" s="191">
        <f t="shared" si="5"/>
        <v>33875</v>
      </c>
      <c r="AK11" s="191">
        <f t="shared" si="5"/>
        <v>34228</v>
      </c>
      <c r="AL11" s="191" t="str">
        <f t="shared" si="5"/>
        <v>--</v>
      </c>
      <c r="AM11" s="191">
        <f t="shared" si="5"/>
        <v>33136</v>
      </c>
      <c r="AN11" s="191" t="str">
        <f t="shared" si="5"/>
        <v>--</v>
      </c>
      <c r="AO11" s="191">
        <f t="shared" si="5"/>
        <v>36799</v>
      </c>
      <c r="AP11" s="191" t="str">
        <f t="shared" si="5"/>
        <v>--</v>
      </c>
      <c r="AQ11" s="191">
        <f t="shared" si="5"/>
        <v>22918</v>
      </c>
      <c r="AR11" s="191">
        <f t="shared" si="5"/>
        <v>22918</v>
      </c>
      <c r="AS11" s="191">
        <f t="shared" si="5"/>
        <v>22918</v>
      </c>
      <c r="AT11" s="191">
        <f t="shared" si="5"/>
        <v>22918</v>
      </c>
      <c r="AU11" s="191">
        <f t="shared" si="5"/>
        <v>22918</v>
      </c>
      <c r="AV11" s="191">
        <f t="shared" si="5"/>
        <v>22918</v>
      </c>
      <c r="AW11" s="191">
        <f t="shared" si="5"/>
        <v>22918</v>
      </c>
      <c r="AX11" s="191">
        <f t="shared" si="5"/>
        <v>22918</v>
      </c>
      <c r="AY11" s="191">
        <f t="shared" si="5"/>
        <v>22918</v>
      </c>
      <c r="AZ11" s="191">
        <f t="shared" si="5"/>
        <v>22918</v>
      </c>
      <c r="BA11" s="191">
        <f t="shared" si="4"/>
        <v>22918</v>
      </c>
      <c r="BB11" s="191">
        <f t="shared" si="4"/>
        <v>22918</v>
      </c>
      <c r="BC11" s="191">
        <f t="shared" si="4"/>
        <v>22918</v>
      </c>
      <c r="BD11" s="191">
        <f t="shared" si="4"/>
        <v>22918</v>
      </c>
      <c r="BE11" s="191">
        <f t="shared" si="4"/>
        <v>22918</v>
      </c>
      <c r="BF11" s="191">
        <f t="shared" si="4"/>
        <v>22918</v>
      </c>
      <c r="BG11" s="191">
        <f t="shared" si="4"/>
        <v>28381</v>
      </c>
    </row>
    <row r="12" spans="1:59" x14ac:dyDescent="0.25">
      <c r="C12" s="55" t="s">
        <v>475</v>
      </c>
      <c r="E12" s="195">
        <f>E178</f>
        <v>23273</v>
      </c>
      <c r="F12" s="169">
        <f t="shared" ref="F12:BG12" si="6">F178</f>
        <v>21443</v>
      </c>
      <c r="G12" s="169" t="str">
        <f t="shared" si="6"/>
        <v>--</v>
      </c>
      <c r="H12" s="169">
        <f t="shared" si="6"/>
        <v>37152</v>
      </c>
      <c r="I12" s="169">
        <f t="shared" si="6"/>
        <v>36799</v>
      </c>
      <c r="J12" s="169">
        <f t="shared" si="6"/>
        <v>32398</v>
      </c>
      <c r="K12" s="169">
        <f t="shared" si="6"/>
        <v>32398</v>
      </c>
      <c r="L12" s="169">
        <f t="shared" si="6"/>
        <v>32781</v>
      </c>
      <c r="M12" s="169">
        <f t="shared" si="6"/>
        <v>32781</v>
      </c>
      <c r="N12" s="169">
        <f t="shared" si="6"/>
        <v>623</v>
      </c>
      <c r="O12" s="169" t="str">
        <f t="shared" si="6"/>
        <v>--</v>
      </c>
      <c r="P12" s="169" t="str">
        <f t="shared" si="6"/>
        <v>--</v>
      </c>
      <c r="Q12" s="169" t="str">
        <f t="shared" si="6"/>
        <v>--</v>
      </c>
      <c r="R12" s="169" t="str">
        <f t="shared" si="6"/>
        <v>--</v>
      </c>
      <c r="S12" s="169" t="str">
        <f t="shared" si="6"/>
        <v>--</v>
      </c>
      <c r="T12" s="169" t="str">
        <f t="shared" si="6"/>
        <v>--</v>
      </c>
      <c r="U12" s="169" t="str">
        <f t="shared" si="6"/>
        <v>--</v>
      </c>
      <c r="V12" s="169" t="str">
        <f t="shared" si="6"/>
        <v>--</v>
      </c>
      <c r="W12" s="169" t="str">
        <f t="shared" si="6"/>
        <v>--</v>
      </c>
      <c r="X12" s="169">
        <f t="shared" si="6"/>
        <v>32398</v>
      </c>
      <c r="Y12" s="169">
        <f t="shared" si="6"/>
        <v>34228</v>
      </c>
      <c r="Z12" s="169">
        <f t="shared" si="6"/>
        <v>28765</v>
      </c>
      <c r="AA12" s="169">
        <f t="shared" si="6"/>
        <v>53217</v>
      </c>
      <c r="AB12" s="169">
        <f t="shared" si="6"/>
        <v>37152</v>
      </c>
      <c r="AC12" s="169">
        <f t="shared" si="6"/>
        <v>20349</v>
      </c>
      <c r="AD12" s="169">
        <f t="shared" si="6"/>
        <v>29120</v>
      </c>
      <c r="AE12" s="169">
        <f t="shared" si="6"/>
        <v>32781</v>
      </c>
      <c r="AF12" s="169">
        <f t="shared" si="6"/>
        <v>28765</v>
      </c>
      <c r="AG12" s="169">
        <f t="shared" si="6"/>
        <v>34228</v>
      </c>
      <c r="AH12" s="169">
        <f t="shared" si="6"/>
        <v>34228</v>
      </c>
      <c r="AI12" s="169">
        <f t="shared" ref="AI12:AZ12" si="7">AI178</f>
        <v>33875</v>
      </c>
      <c r="AJ12" s="169">
        <f t="shared" si="7"/>
        <v>34228</v>
      </c>
      <c r="AK12" s="169">
        <f t="shared" si="7"/>
        <v>34583</v>
      </c>
      <c r="AL12" s="169" t="str">
        <f t="shared" si="7"/>
        <v>--</v>
      </c>
      <c r="AM12" s="169">
        <f t="shared" si="7"/>
        <v>33490</v>
      </c>
      <c r="AN12" s="169" t="str">
        <f t="shared" si="7"/>
        <v>--</v>
      </c>
      <c r="AO12" s="169">
        <f t="shared" si="7"/>
        <v>37152</v>
      </c>
      <c r="AP12" s="169" t="str">
        <f t="shared" si="7"/>
        <v>--</v>
      </c>
      <c r="AQ12" s="169">
        <f t="shared" si="7"/>
        <v>23273</v>
      </c>
      <c r="AR12" s="169">
        <f t="shared" si="7"/>
        <v>23273</v>
      </c>
      <c r="AS12" s="169">
        <f t="shared" si="7"/>
        <v>23273</v>
      </c>
      <c r="AT12" s="169">
        <f t="shared" si="7"/>
        <v>23273</v>
      </c>
      <c r="AU12" s="169">
        <f t="shared" si="7"/>
        <v>23273</v>
      </c>
      <c r="AV12" s="169">
        <f t="shared" si="7"/>
        <v>23273</v>
      </c>
      <c r="AW12" s="169">
        <f t="shared" si="7"/>
        <v>23273</v>
      </c>
      <c r="AX12" s="169">
        <f t="shared" si="7"/>
        <v>23273</v>
      </c>
      <c r="AY12" s="169">
        <f t="shared" si="7"/>
        <v>23273</v>
      </c>
      <c r="AZ12" s="169">
        <f t="shared" si="7"/>
        <v>23273</v>
      </c>
      <c r="BA12" s="169">
        <f t="shared" si="6"/>
        <v>23273</v>
      </c>
      <c r="BB12" s="169">
        <f t="shared" si="6"/>
        <v>23273</v>
      </c>
      <c r="BC12" s="169">
        <f t="shared" si="6"/>
        <v>23273</v>
      </c>
      <c r="BD12" s="169">
        <f t="shared" si="6"/>
        <v>23273</v>
      </c>
      <c r="BE12" s="169">
        <f t="shared" si="6"/>
        <v>23273</v>
      </c>
      <c r="BF12" s="169">
        <f t="shared" si="6"/>
        <v>23273</v>
      </c>
      <c r="BG12" s="169">
        <f t="shared" si="6"/>
        <v>28765</v>
      </c>
    </row>
    <row r="13" spans="1:59" x14ac:dyDescent="0.25">
      <c r="C13" s="55" t="s">
        <v>478</v>
      </c>
      <c r="E13" s="169">
        <f>IF(ISNUMBER(E3),IF(E9&gt;E3,"X",IF(E10&gt;=E3,E10,IF(E11&gt;E3,E11,IF(E12&gt;E3,E12,"Y")))),"--")</f>
        <v>22918</v>
      </c>
      <c r="F13" s="169">
        <f>IF(ISNUMBER(F3),IF(F9&gt;F3,"X",IF(F10&gt;=F3,F10,IF(F11&gt;F3,F11,IF(F12&gt;F3,F12,"Y")))),"--")</f>
        <v>21443</v>
      </c>
      <c r="G13" s="169" t="str">
        <f>IF(ISNUMBER(G3),IF(G9&gt;G3,"X",IF(G10&gt;=G3,G10,IF(G11&gt;G3,G11,IF(G12&gt;G3,G12,"Y")))),"--")</f>
        <v>--</v>
      </c>
      <c r="H13" s="169">
        <f>IF(ISNUMBER(H3),IF(H9&gt;H3,"X",IF(H10&gt;=H3,H10,IF(H11&gt;H3,H11,IF(H12&gt;H3,H12,"Y")))),"--")</f>
        <v>36799</v>
      </c>
      <c r="I13" s="169">
        <f>IF(ISNUMBER(I3),IF(I9&gt;I3,"X",IF(I10&gt;=I3,I10,IF(I11&gt;I3,I11,IF(I12&gt;I3,I12,"Y")))),"--")</f>
        <v>36414</v>
      </c>
      <c r="J13" s="169">
        <f>IF(ISNUMBER(J3),IF(J9&gt;J3,"X",IF(J10&gt;=J3,J10,IF(J11&gt;J3,J11,IF(J12&gt;J3,J12,"Y")))),"--")</f>
        <v>32044</v>
      </c>
      <c r="K13" s="169">
        <f>IF(ISNUMBER(K3),IF(K9&gt;K3,"X",IF(K10&gt;=K3,K10,IF(K11&gt;K3,K11,IF(K12&gt;K3,K12,"Y")))),"--")</f>
        <v>32044</v>
      </c>
      <c r="L13" s="169">
        <f>IF(ISNUMBER(L3),IF(L9&gt;L3,"X",IF(L10&gt;=L3,L10,IF(L11&gt;L3,L11,IF(L12&gt;L3,L12,"Y")))),"--")</f>
        <v>32398</v>
      </c>
      <c r="M13" s="169">
        <f>IF(ISNUMBER(M3),IF(M9&gt;M3,"X",IF(M10&gt;=M3,M10,IF(M11&gt;M3,M11,IF(M12&gt;M3,M12,"Y")))),"--")</f>
        <v>32398</v>
      </c>
      <c r="N13" s="169" t="str">
        <f>IF(ISNUMBER(N3),IF(N9&gt;N3,"X",IF(N10&gt;=N3,N10,IF(N11&gt;N3,N11,IF(N12&gt;N3,N12,"Y")))),"--")</f>
        <v>X</v>
      </c>
      <c r="O13" s="169" t="str">
        <f>IF(ISNUMBER(O3),IF(O9&gt;O3,"X",IF(O10&gt;=O3,O10,IF(O11&gt;O3,O11,IF(O12&gt;O3,O12,"Y")))),"--")</f>
        <v>--</v>
      </c>
      <c r="P13" s="169" t="str">
        <f>IF(ISNUMBER(P3),IF(P9&gt;P3,"X",IF(P10&gt;=P3,P10,IF(P11&gt;P3,P11,IF(P12&gt;P3,P12,"Y")))),"--")</f>
        <v>--</v>
      </c>
      <c r="Q13" s="169" t="str">
        <f>IF(ISNUMBER(Q3),IF(Q9&gt;Q3,"X",IF(Q10&gt;=Q3,Q10,IF(Q11&gt;Q3,Q11,IF(Q12&gt;Q3,Q12,"Y")))),"--")</f>
        <v>--</v>
      </c>
      <c r="R13" s="169" t="str">
        <f>IF(ISNUMBER(R3),IF(R9&gt;R3,"X",IF(R10&gt;=R3,R10,IF(R11&gt;R3,R11,IF(R12&gt;R3,R12,"Y")))),"--")</f>
        <v>--</v>
      </c>
      <c r="S13" s="169" t="str">
        <f>IF(ISNUMBER(S3),IF(S9&gt;S3,"X",IF(S10&gt;=S3,S10,IF(S11&gt;S3,S11,IF(S12&gt;S3,S12,"Y")))),"--")</f>
        <v>--</v>
      </c>
      <c r="T13" s="169" t="str">
        <f>IF(ISNUMBER(T3),IF(T9&gt;T3,"X",IF(T10&gt;=T3,T10,IF(T11&gt;T3,T11,IF(T12&gt;T3,T12,"Y")))),"--")</f>
        <v>--</v>
      </c>
      <c r="U13" s="169" t="str">
        <f>IF(ISNUMBER(U3),IF(U9&gt;U3,"X",IF(U10&gt;=U3,U10,IF(U11&gt;U3,U11,IF(U12&gt;U3,U12,"Y")))),"--")</f>
        <v>--</v>
      </c>
      <c r="V13" s="169" t="str">
        <f>IF(ISNUMBER(V3),IF(V9&gt;V3,"X",IF(V10&gt;=V3,V10,IF(V11&gt;V3,V11,IF(V12&gt;V3,V12,"Y")))),"--")</f>
        <v>--</v>
      </c>
      <c r="W13" s="169" t="str">
        <f>IF(ISNUMBER(W3),IF(W9&gt;W3,"X",IF(W10&gt;=W3,W10,IF(W11&gt;W3,W11,IF(W12&gt;W3,W12,"Y")))),"--")</f>
        <v>--</v>
      </c>
      <c r="X13" s="169">
        <f>IF(ISNUMBER(X3),IF(X9&gt;X3,"X",IF(X10&gt;=X3,X10,IF(X11&gt;X3,X11,IF(X12&gt;X3,X12,"Y")))),"--")</f>
        <v>32044</v>
      </c>
      <c r="Y13" s="169">
        <f>IF(ISNUMBER(Y3),IF(Y9&gt;Y3,"X",IF(Y10&gt;=Y3,Y10,IF(Y11&gt;Y3,Y11,IF(Y12&gt;Y3,Y12,"Y")))),"--")</f>
        <v>33875</v>
      </c>
      <c r="Z13" s="169">
        <f>IF(ISNUMBER(Z3),IF(Z9&gt;Z3,"X",IF(Z10&gt;=Z3,Z10,IF(Z11&gt;Z3,Z11,IF(Z12&gt;Z3,Z12,"Y")))),"--")</f>
        <v>28381</v>
      </c>
      <c r="AA13" s="169">
        <f>IF(ISNUMBER(AA3),IF(AA9&gt;AA3,"X",IF(AA10&gt;=AA3,AA10,IF(AA11&gt;AA3,AA11,IF(AA12&gt;AA3,AA12,"Y")))),"--")</f>
        <v>52862</v>
      </c>
      <c r="AB13" s="169">
        <f>IF(ISNUMBER(AB3),IF(AB9&gt;AB3,"X",IF(AB10&gt;=AB3,AB10,IF(AB11&gt;AB3,AB11,IF(AB12&gt;AB3,AB12,"Y")))),"--")</f>
        <v>36799</v>
      </c>
      <c r="AC13" s="169">
        <f>IF(ISNUMBER(AC3),IF(AC9&gt;AC3,"X",IF(AC10&gt;=AC3,AC10,IF(AC11&gt;AC3,AC11,IF(AC12&gt;AC3,AC12,"Y")))),"--")</f>
        <v>19995</v>
      </c>
      <c r="AD13" s="169">
        <f>IF(ISNUMBER(AD3),IF(AD9&gt;AD3,"X",IF(AD10&gt;=AD3,AD10,IF(AD11&gt;AD3,AD11,IF(AD12&gt;AD3,AD12,"Y")))),"--")</f>
        <v>29120</v>
      </c>
      <c r="AE13" s="169">
        <f>IF(ISNUMBER(AE3),IF(AE9&gt;AE3,"X",IF(AE10&gt;=AE3,AE10,IF(AE11&gt;AE3,AE11,IF(AE12&gt;AE3,AE12,"Y")))),"--")</f>
        <v>32398</v>
      </c>
      <c r="AF13" s="169">
        <f>IF(ISNUMBER(AF3),IF(AF9&gt;AF3,"X",IF(AF10&gt;=AF3,AF10,IF(AF11&gt;AF3,AF11,IF(AF12&gt;AF3,AF12,"Y")))),"--")</f>
        <v>28381</v>
      </c>
      <c r="AG13" s="169">
        <f>IF(ISNUMBER(AG3),IF(AG9&gt;AG3,"X",IF(AG10&gt;=AG3,AG10,IF(AG11&gt;AG3,AG11,IF(AG12&gt;AG3,AG12,"Y")))),"--")</f>
        <v>34228</v>
      </c>
      <c r="AH13" s="169">
        <f>IF(ISNUMBER(AH3),IF(AH9&gt;AH3,"X",IF(AH10&gt;=AH3,AH10,IF(AH11&gt;AH3,AH11,IF(AH12&gt;AH3,AH12,"Y")))),"--")</f>
        <v>34228</v>
      </c>
      <c r="AI13" s="169">
        <f>IF(ISNUMBER(AI3),IF(AI9&gt;AI3,"X",IF(AI10&gt;=AI3,AI10,IF(AI11&gt;AI3,AI11,IF(AI12&gt;AI3,AI12,"Y")))),"--")</f>
        <v>33490</v>
      </c>
      <c r="AJ13" s="169">
        <f>IF(ISNUMBER(AJ3),IF(AJ9&gt;AJ3,"X",IF(AJ10&gt;=AJ3,AJ10,IF(AJ11&gt;AJ3,AJ11,IF(AJ12&gt;AJ3,AJ12,"Y")))),"--")</f>
        <v>33875</v>
      </c>
      <c r="AK13" s="169">
        <f>IF(ISNUMBER(AK3),IF(AK9&gt;AK3,"X",IF(AK10&gt;=AK3,AK10,IF(AK11&gt;AK3,AK11,IF(AK12&gt;AK3,AK12,"Y")))),"--")</f>
        <v>34228</v>
      </c>
      <c r="AL13" s="169" t="str">
        <f>IF(ISNUMBER(AL3),IF(AL9&gt;AL3,"X",IF(AL10&gt;=AL3,AL10,IF(AL11&gt;AL3,AL11,IF(AL12&gt;AL3,AL12,"Y")))),"--")</f>
        <v>--</v>
      </c>
      <c r="AM13" s="169">
        <f t="shared" ref="AM13:BG13" si="8">IF(ISNUMBER(AM3),IF(AM9&gt;AM3,"X",IF(AM10&gt;=AM3,AM10,IF(AM11&gt;AM3,AM11,IF(AM12&gt;AM3,AM12,"Y")))),"--")</f>
        <v>33490</v>
      </c>
      <c r="AN13" s="169" t="str">
        <f t="shared" si="8"/>
        <v>--</v>
      </c>
      <c r="AO13" s="169">
        <f t="shared" si="8"/>
        <v>36799</v>
      </c>
      <c r="AP13" s="169" t="str">
        <f t="shared" si="8"/>
        <v>--</v>
      </c>
      <c r="AQ13" s="169">
        <f t="shared" si="8"/>
        <v>22918</v>
      </c>
      <c r="AR13" s="169">
        <f t="shared" si="8"/>
        <v>22918</v>
      </c>
      <c r="AS13" s="169">
        <f t="shared" si="8"/>
        <v>22918</v>
      </c>
      <c r="AT13" s="169">
        <f t="shared" si="8"/>
        <v>22918</v>
      </c>
      <c r="AU13" s="169">
        <f t="shared" si="8"/>
        <v>22918</v>
      </c>
      <c r="AV13" s="169">
        <f t="shared" si="8"/>
        <v>22918</v>
      </c>
      <c r="AW13" s="169">
        <f t="shared" si="8"/>
        <v>22918</v>
      </c>
      <c r="AX13" s="169">
        <f t="shared" si="8"/>
        <v>22918</v>
      </c>
      <c r="AY13" s="169">
        <f t="shared" si="8"/>
        <v>22918</v>
      </c>
      <c r="AZ13" s="169">
        <f t="shared" si="8"/>
        <v>22918</v>
      </c>
      <c r="BA13" s="169">
        <f t="shared" si="8"/>
        <v>22918</v>
      </c>
      <c r="BB13" s="169">
        <f t="shared" si="8"/>
        <v>22918</v>
      </c>
      <c r="BC13" s="169">
        <f t="shared" si="8"/>
        <v>22918</v>
      </c>
      <c r="BD13" s="169">
        <f t="shared" si="8"/>
        <v>22918</v>
      </c>
      <c r="BE13" s="169">
        <f t="shared" si="8"/>
        <v>22918</v>
      </c>
      <c r="BF13" s="169">
        <f t="shared" si="8"/>
        <v>22918</v>
      </c>
      <c r="BG13" s="169">
        <f t="shared" si="8"/>
        <v>28381</v>
      </c>
    </row>
    <row r="14" spans="1:59" x14ac:dyDescent="0.25">
      <c r="C14" s="55" t="s">
        <v>479</v>
      </c>
      <c r="E14" s="169">
        <f>IF(ISNUMBER(E3),IF(E12&lt;E3,E12,IF(E11&lt;=E3,E11,IF(E10&lt;E3,E10,IF(E9&lt;E3,E9,"Z")))),"--")</f>
        <v>22535</v>
      </c>
      <c r="F14" s="169">
        <f>IF(ISNUMBER(F3),IF(F12&lt;F3,F12,IF(F11&lt;=F3,F11,IF(F10&lt;F3,F10,IF(F9&lt;F3,F9,"Z")))),"--")</f>
        <v>21089</v>
      </c>
      <c r="G14" s="169" t="str">
        <f>IF(ISNUMBER(G3),IF(G12&lt;G3,G12,IF(G11&lt;=G3,G11,IF(G10&lt;G3,G10,IF(G9&lt;G3,G9,"Z")))),"--")</f>
        <v>--</v>
      </c>
      <c r="H14" s="169">
        <f>IF(ISNUMBER(H3),IF(H12&lt;H3,H12,IF(H11&lt;=H3,H11,IF(H10&lt;H3,H10,IF(H9&lt;H3,H9,"Z")))),"--")</f>
        <v>36414</v>
      </c>
      <c r="I14" s="169">
        <f>IF(ISNUMBER(I3),IF(I12&lt;I3,I12,IF(I11&lt;=I3,I11,IF(I10&lt;I3,I10,IF(I9&lt;I3,I9,"Z")))),"--")</f>
        <v>36059</v>
      </c>
      <c r="J14" s="169">
        <f>IF(ISNUMBER(J3),IF(J12&lt;J3,J12,IF(J11&lt;=J3,J11,IF(J10&lt;J3,J10,IF(J9&lt;J3,J9,"Z")))),"--")</f>
        <v>31689</v>
      </c>
      <c r="K14" s="169">
        <f>IF(ISNUMBER(K3),IF(K12&lt;K3,K12,IF(K11&lt;=K3,K11,IF(K10&lt;K3,K10,IF(K9&lt;K3,K9,"Z")))),"--")</f>
        <v>31689</v>
      </c>
      <c r="L14" s="169">
        <f>IF(ISNUMBER(L3),IF(L12&lt;L3,L12,IF(L11&lt;=L3,L11,IF(L10&lt;L3,L10,IF(L9&lt;L3,L9,"Z")))),"--")</f>
        <v>32044</v>
      </c>
      <c r="M14" s="169">
        <f>IF(ISNUMBER(M3),IF(M12&lt;M3,M12,IF(M11&lt;=M3,M11,IF(M10&lt;M3,M10,IF(M9&lt;M3,M9,"Z")))),"--")</f>
        <v>32044</v>
      </c>
      <c r="N14" s="169" t="str">
        <f>IF(ISNUMBER(N3),IF(N12&lt;N3,N12,IF(N11&lt;=N3,N11,IF(N10&lt;N3,N10,IF(N9&lt;N3,N9,"Z")))),"--")</f>
        <v>Z</v>
      </c>
      <c r="O14" s="169" t="str">
        <f>IF(ISNUMBER(O3),IF(O12&lt;O3,O12,IF(O11&lt;=O3,O11,IF(O10&lt;O3,O10,IF(O9&lt;O3,O9,"Z")))),"--")</f>
        <v>--</v>
      </c>
      <c r="P14" s="169" t="str">
        <f>IF(ISNUMBER(P3),IF(P12&lt;P3,P12,IF(P11&lt;=P3,P11,IF(P10&lt;P3,P10,IF(P9&lt;P3,P9,"Z")))),"--")</f>
        <v>--</v>
      </c>
      <c r="Q14" s="169" t="str">
        <f>IF(ISNUMBER(Q3),IF(Q12&lt;Q3,Q12,IF(Q11&lt;=Q3,Q11,IF(Q10&lt;Q3,Q10,IF(Q9&lt;Q3,Q9,"Z")))),"--")</f>
        <v>--</v>
      </c>
      <c r="R14" s="169" t="str">
        <f>IF(ISNUMBER(R3),IF(R12&lt;R3,R12,IF(R11&lt;=R3,R11,IF(R10&lt;R3,R10,IF(R9&lt;R3,R9,"Z")))),"--")</f>
        <v>--</v>
      </c>
      <c r="S14" s="169" t="str">
        <f>IF(ISNUMBER(S3),IF(S12&lt;S3,S12,IF(S11&lt;=S3,S11,IF(S10&lt;S3,S10,IF(S9&lt;S3,S9,"Z")))),"--")</f>
        <v>--</v>
      </c>
      <c r="T14" s="169" t="str">
        <f>IF(ISNUMBER(T3),IF(T12&lt;T3,T12,IF(T11&lt;=T3,T11,IF(T10&lt;T3,T10,IF(T9&lt;T3,T9,"Z")))),"--")</f>
        <v>--</v>
      </c>
      <c r="U14" s="169" t="str">
        <f>IF(ISNUMBER(U3),IF(U12&lt;U3,U12,IF(U11&lt;=U3,U11,IF(U10&lt;U3,U10,IF(U9&lt;U3,U9,"Z")))),"--")</f>
        <v>--</v>
      </c>
      <c r="V14" s="169" t="str">
        <f>IF(ISNUMBER(V3),IF(V12&lt;V3,V12,IF(V11&lt;=V3,V11,IF(V10&lt;V3,V10,IF(V9&lt;V3,V9,"Z")))),"--")</f>
        <v>--</v>
      </c>
      <c r="W14" s="169" t="str">
        <f>IF(ISNUMBER(W3),IF(W12&lt;W3,W12,IF(W11&lt;=W3,W11,IF(W10&lt;W3,W10,IF(W9&lt;W3,W9,"Z")))),"--")</f>
        <v>--</v>
      </c>
      <c r="X14" s="169">
        <f>IF(ISNUMBER(X3),IF(X12&lt;X3,X12,IF(X11&lt;=X3,X11,IF(X10&lt;X3,X10,IF(X9&lt;X3,X9,"Z")))),"--")</f>
        <v>31689</v>
      </c>
      <c r="Y14" s="169">
        <f>IF(ISNUMBER(Y3),IF(Y12&lt;Y3,Y12,IF(Y11&lt;=Y3,Y11,IF(Y10&lt;Y3,Y10,IF(Y9&lt;Y3,Y9,"Z")))),"--")</f>
        <v>33490</v>
      </c>
      <c r="Z14" s="169">
        <f>IF(ISNUMBER(Z3),IF(Z12&lt;Z3,Z12,IF(Z11&lt;=Z3,Z11,IF(Z10&lt;Z3,Z10,IF(Z9&lt;Z3,Z9,"Z")))),"--")</f>
        <v>28028</v>
      </c>
      <c r="AA14" s="169">
        <f>IF(ISNUMBER(AA3),IF(AA12&lt;AA3,AA12,IF(AA11&lt;=AA3,AA11,IF(AA10&lt;AA3,AA10,IF(AA9&lt;AA3,AA9,"Z")))),"--")</f>
        <v>52509</v>
      </c>
      <c r="AB14" s="169">
        <f>IF(ISNUMBER(AB3),IF(AB12&lt;AB3,AB12,IF(AB11&lt;=AB3,AB11,IF(AB10&lt;AB3,AB10,IF(AB9&lt;AB3,AB9,"Z")))),"--")</f>
        <v>36414</v>
      </c>
      <c r="AC14" s="169">
        <f>IF(ISNUMBER(AC3),IF(AC12&lt;AC3,AC12,IF(AC11&lt;=AC3,AC11,IF(AC10&lt;AC3,AC10,IF(AC9&lt;AC3,AC9,"Z")))),"--")</f>
        <v>19612</v>
      </c>
      <c r="AD14" s="169">
        <f>IF(ISNUMBER(AD3),IF(AD12&lt;AD3,AD12,IF(AD11&lt;=AD3,AD11,IF(AD10&lt;AD3,AD10,IF(AD9&lt;AD3,AD9,"Z")))),"--")</f>
        <v>28765</v>
      </c>
      <c r="AE14" s="169">
        <f>IF(ISNUMBER(AE3),IF(AE12&lt;AE3,AE12,IF(AE11&lt;=AE3,AE11,IF(AE10&lt;AE3,AE10,IF(AE9&lt;AE3,AE9,"Z")))),"--")</f>
        <v>32044</v>
      </c>
      <c r="AF14" s="169">
        <f>IF(ISNUMBER(AF3),IF(AF12&lt;AF3,AF12,IF(AF11&lt;=AF3,AF11,IF(AF10&lt;AF3,AF10,IF(AF9&lt;AF3,AF9,"Z")))),"--")</f>
        <v>28028</v>
      </c>
      <c r="AG14" s="169">
        <f>IF(ISNUMBER(AG3),IF(AG12&lt;AG3,AG12,IF(AG11&lt;=AG3,AG11,IF(AG10&lt;AG3,AG10,IF(AG9&lt;AG3,AG9,"Z")))),"--")</f>
        <v>33875</v>
      </c>
      <c r="AH14" s="169">
        <f>IF(ISNUMBER(AH3),IF(AH12&lt;AH3,AH12,IF(AH11&lt;=AH3,AH11,IF(AH10&lt;AH3,AH10,IF(AH9&lt;AH3,AH9,"Z")))),"--")</f>
        <v>33875</v>
      </c>
      <c r="AI14" s="169">
        <f>IF(ISNUMBER(AI3),IF(AI12&lt;AI3,AI12,IF(AI11&lt;=AI3,AI11,IF(AI10&lt;AI3,AI10,IF(AI9&lt;AI3,AI9,"Z")))),"--")</f>
        <v>33136</v>
      </c>
      <c r="AJ14" s="169">
        <f>IF(ISNUMBER(AJ3),IF(AJ12&lt;AJ3,AJ12,IF(AJ11&lt;=AJ3,AJ11,IF(AJ10&lt;AJ3,AJ10,IF(AJ9&lt;AJ3,AJ9,"Z")))),"--")</f>
        <v>33490</v>
      </c>
      <c r="AK14" s="169">
        <f>IF(ISNUMBER(AK3),IF(AK12&lt;AK3,AK12,IF(AK11&lt;=AK3,AK11,IF(AK10&lt;AK3,AK10,IF(AK9&lt;AK3,AK9,"Z")))),"--")</f>
        <v>33875</v>
      </c>
      <c r="AL14" s="169" t="str">
        <f>IF(ISNUMBER(AL3),IF(AL12&lt;AL3,AL12,IF(AL11&lt;=AL3,AL11,IF(AL10&lt;AL3,AL10,IF(AL9&lt;AL3,AL9,"Z")))),"--")</f>
        <v>--</v>
      </c>
      <c r="AM14" s="169">
        <f t="shared" ref="AM14:BG14" si="9">IF(ISNUMBER(AM3),IF(AM12&lt;AM3,AM12,IF(AM11&lt;=AM3,AM11,IF(AM10&lt;AM3,AM10,IF(AM9&lt;AM3,AM9,"Z")))),"--")</f>
        <v>33136</v>
      </c>
      <c r="AN14" s="169" t="str">
        <f t="shared" si="9"/>
        <v>--</v>
      </c>
      <c r="AO14" s="169">
        <f t="shared" si="9"/>
        <v>36414</v>
      </c>
      <c r="AP14" s="169" t="str">
        <f t="shared" si="9"/>
        <v>--</v>
      </c>
      <c r="AQ14" s="169">
        <f t="shared" si="9"/>
        <v>22535</v>
      </c>
      <c r="AR14" s="169">
        <f t="shared" si="9"/>
        <v>22535</v>
      </c>
      <c r="AS14" s="169">
        <f t="shared" si="9"/>
        <v>22535</v>
      </c>
      <c r="AT14" s="169">
        <f t="shared" si="9"/>
        <v>22535</v>
      </c>
      <c r="AU14" s="169">
        <f t="shared" si="9"/>
        <v>22535</v>
      </c>
      <c r="AV14" s="169">
        <f t="shared" si="9"/>
        <v>22535</v>
      </c>
      <c r="AW14" s="169">
        <f t="shared" si="9"/>
        <v>22535</v>
      </c>
      <c r="AX14" s="169">
        <f t="shared" si="9"/>
        <v>22535</v>
      </c>
      <c r="AY14" s="169">
        <f t="shared" si="9"/>
        <v>22535</v>
      </c>
      <c r="AZ14" s="169">
        <f t="shared" si="9"/>
        <v>22535</v>
      </c>
      <c r="BA14" s="169">
        <f t="shared" si="9"/>
        <v>22535</v>
      </c>
      <c r="BB14" s="169">
        <f t="shared" si="9"/>
        <v>22535</v>
      </c>
      <c r="BC14" s="169">
        <f t="shared" si="9"/>
        <v>22535</v>
      </c>
      <c r="BD14" s="169">
        <f t="shared" si="9"/>
        <v>22535</v>
      </c>
      <c r="BE14" s="169">
        <f t="shared" si="9"/>
        <v>22535</v>
      </c>
      <c r="BF14" s="169">
        <f t="shared" si="9"/>
        <v>22535</v>
      </c>
      <c r="BG14" s="169">
        <f t="shared" si="9"/>
        <v>28028</v>
      </c>
    </row>
    <row r="15" spans="1:59" x14ac:dyDescent="0.25">
      <c r="C15" s="29" t="s">
        <v>520</v>
      </c>
      <c r="E15">
        <f>IF(ISNUMBER(E13),IF(ISNUMBER(E14),E13-E14,"--"),"--")</f>
        <v>383</v>
      </c>
      <c r="F15">
        <f>IF(ISNUMBER(F13),IF(ISNUMBER(F14),F13-F14,"--"),"--")</f>
        <v>354</v>
      </c>
      <c r="G15" t="str">
        <f>IF(ISNUMBER(G13),IF(ISNUMBER(G14),G13-G14,"--"),"--")</f>
        <v>--</v>
      </c>
      <c r="H15">
        <f>IF(ISNUMBER(H13),IF(ISNUMBER(H14),H13-H14,"--"),"--")</f>
        <v>385</v>
      </c>
      <c r="I15">
        <f>IF(ISNUMBER(I13),IF(ISNUMBER(I14),I13-I14,"--"),"--")</f>
        <v>355</v>
      </c>
      <c r="J15">
        <f>IF(ISNUMBER(J13),IF(ISNUMBER(J14),J13-J14,"--"),"--")</f>
        <v>355</v>
      </c>
      <c r="K15">
        <f>IF(ISNUMBER(K13),IF(ISNUMBER(K14),K13-K14,"--"),"--")</f>
        <v>355</v>
      </c>
      <c r="L15">
        <f>IF(ISNUMBER(L13),IF(ISNUMBER(L14),L13-L14,"--"),"--")</f>
        <v>354</v>
      </c>
      <c r="M15">
        <f>IF(ISNUMBER(M13),IF(ISNUMBER(M14),M13-M14,"--"),"--")</f>
        <v>354</v>
      </c>
      <c r="N15" t="str">
        <f>IF(ISNUMBER(N13),IF(ISNUMBER(N14),N13-N14,"--"),"--")</f>
        <v>--</v>
      </c>
      <c r="O15" t="str">
        <f>IF(ISNUMBER(O13),IF(ISNUMBER(O14),O13-O14,"--"),"--")</f>
        <v>--</v>
      </c>
      <c r="P15" t="str">
        <f>IF(ISNUMBER(P13),IF(ISNUMBER(P14),P13-P14,"--"),"--")</f>
        <v>--</v>
      </c>
      <c r="Q15" t="str">
        <f>IF(ISNUMBER(Q13),IF(ISNUMBER(Q14),Q13-Q14,"--"),"--")</f>
        <v>--</v>
      </c>
      <c r="R15" t="str">
        <f>IF(ISNUMBER(R13),IF(ISNUMBER(R14),R13-R14,"--"),"--")</f>
        <v>--</v>
      </c>
      <c r="S15" t="str">
        <f>IF(ISNUMBER(S13),IF(ISNUMBER(S14),S13-S14,"--"),"--")</f>
        <v>--</v>
      </c>
      <c r="T15" t="str">
        <f>IF(ISNUMBER(T13),IF(ISNUMBER(T14),T13-T14,"--"),"--")</f>
        <v>--</v>
      </c>
      <c r="U15" t="str">
        <f>IF(ISNUMBER(U13),IF(ISNUMBER(U14),U13-U14,"--"),"--")</f>
        <v>--</v>
      </c>
      <c r="V15" t="str">
        <f>IF(ISNUMBER(V13),IF(ISNUMBER(V14),V13-V14,"--"),"--")</f>
        <v>--</v>
      </c>
      <c r="W15" t="str">
        <f>IF(ISNUMBER(W13),IF(ISNUMBER(W14),W13-W14,"--"),"--")</f>
        <v>--</v>
      </c>
      <c r="X15">
        <f>IF(ISNUMBER(X13),IF(ISNUMBER(X14),X13-X14,"--"),"--")</f>
        <v>355</v>
      </c>
      <c r="Y15">
        <f>IF(ISNUMBER(Y13),IF(ISNUMBER(Y14),Y13-Y14,"--"),"--")</f>
        <v>385</v>
      </c>
      <c r="Z15">
        <f>IF(ISNUMBER(Z13),IF(ISNUMBER(Z14),Z13-Z14,"--"),"--")</f>
        <v>353</v>
      </c>
      <c r="AA15">
        <f>IF(ISNUMBER(AA13),IF(ISNUMBER(AA14),AA13-AA14,"--"),"--")</f>
        <v>353</v>
      </c>
      <c r="AB15">
        <f>IF(ISNUMBER(AB13),IF(ISNUMBER(AB14),AB13-AB14,"--"),"--")</f>
        <v>385</v>
      </c>
      <c r="AC15">
        <f>IF(ISNUMBER(AC13),IF(ISNUMBER(AC14),AC13-AC14,"--"),"--")</f>
        <v>383</v>
      </c>
      <c r="AD15">
        <f>IF(ISNUMBER(AD13),IF(ISNUMBER(AD14),AD13-AD14,"--"),"--")</f>
        <v>355</v>
      </c>
      <c r="AE15">
        <f>IF(ISNUMBER(AE13),IF(ISNUMBER(AE14),AE13-AE14,"--"),"--")</f>
        <v>354</v>
      </c>
      <c r="AF15">
        <f>IF(ISNUMBER(AF13),IF(ISNUMBER(AF14),AF13-AF14,"--"),"--")</f>
        <v>353</v>
      </c>
      <c r="AG15">
        <f>IF(ISNUMBER(AG13),IF(ISNUMBER(AG14),AG13-AG14,"--"),"--")</f>
        <v>353</v>
      </c>
      <c r="AH15">
        <f>IF(ISNUMBER(AH13),IF(ISNUMBER(AH14),AH13-AH14,"--"),"--")</f>
        <v>353</v>
      </c>
      <c r="AI15">
        <f t="shared" ref="AI15:AZ15" si="10">IF(ISNUMBER(AI13),IF(ISNUMBER(AI14),AI13-AI14,"--"),"--")</f>
        <v>354</v>
      </c>
      <c r="AJ15">
        <f t="shared" si="10"/>
        <v>385</v>
      </c>
      <c r="AK15">
        <f t="shared" si="10"/>
        <v>353</v>
      </c>
      <c r="AL15" t="str">
        <f t="shared" si="10"/>
        <v>--</v>
      </c>
      <c r="AM15">
        <f t="shared" si="10"/>
        <v>354</v>
      </c>
      <c r="AN15" t="str">
        <f t="shared" si="10"/>
        <v>--</v>
      </c>
      <c r="AO15">
        <f t="shared" si="10"/>
        <v>385</v>
      </c>
      <c r="AP15" t="str">
        <f t="shared" si="10"/>
        <v>--</v>
      </c>
      <c r="AQ15">
        <f t="shared" si="10"/>
        <v>383</v>
      </c>
      <c r="AR15">
        <f t="shared" si="10"/>
        <v>383</v>
      </c>
      <c r="AS15">
        <f t="shared" si="10"/>
        <v>383</v>
      </c>
      <c r="AT15">
        <f t="shared" si="10"/>
        <v>383</v>
      </c>
      <c r="AU15">
        <f t="shared" si="10"/>
        <v>383</v>
      </c>
      <c r="AV15">
        <f t="shared" si="10"/>
        <v>383</v>
      </c>
      <c r="AW15">
        <f t="shared" si="10"/>
        <v>383</v>
      </c>
      <c r="AX15">
        <f t="shared" si="10"/>
        <v>383</v>
      </c>
      <c r="AY15">
        <f t="shared" si="10"/>
        <v>383</v>
      </c>
      <c r="AZ15">
        <f t="shared" si="10"/>
        <v>383</v>
      </c>
      <c r="BA15">
        <f>IF(ISNUMBER(BA13),IF(ISNUMBER(BA14),BA13-BA14,"--"),"--")</f>
        <v>383</v>
      </c>
      <c r="BB15">
        <f>IF(ISNUMBER(BB13),IF(ISNUMBER(BB14),BB13-BB14,"--"),"--")</f>
        <v>383</v>
      </c>
      <c r="BC15">
        <f>IF(ISNUMBER(BC13),IF(ISNUMBER(BC14),BC13-BC14,"--"),"--")</f>
        <v>383</v>
      </c>
      <c r="BD15">
        <f>IF(ISNUMBER(BD13),IF(ISNUMBER(BD14),BD13-BD14,"--"),"--")</f>
        <v>383</v>
      </c>
      <c r="BE15">
        <f>IF(ISNUMBER(BE13),IF(ISNUMBER(BE14),BE13-BE14,"--"),"--")</f>
        <v>383</v>
      </c>
      <c r="BF15">
        <f>IF(ISNUMBER(BF13),IF(ISNUMBER(BF14),BF13-BF14,"--"),"--")</f>
        <v>383</v>
      </c>
      <c r="BG15">
        <f>IF(ISNUMBER(BG13),IF(ISNUMBER(BG14),BG13-BG14,"--"),"--")</f>
        <v>353</v>
      </c>
    </row>
    <row r="16" spans="1:59" x14ac:dyDescent="0.25">
      <c r="C16" s="55" t="s">
        <v>161</v>
      </c>
      <c r="E16">
        <f>IF(ISNUMBER(E$3),_xlfn.FLOOR.MATH(E3-E14)+1,"--")</f>
        <v>113</v>
      </c>
      <c r="F16">
        <f>IF(ISNUMBER(F$3),INT(F3-F14+0.5),"--")</f>
        <v>9</v>
      </c>
      <c r="G16" t="str">
        <f>IF(ISNUMBER(G$3),_xlfn.FLOOR.MATH(G3-G14)+1,"--")</f>
        <v>--</v>
      </c>
      <c r="H16">
        <f>IF(ISNUMBER(H$3),_xlfn.FLOOR.MATH(H3-H14)+1,"--")</f>
        <v>113</v>
      </c>
      <c r="I16">
        <f>IF(ISNUMBER(I$3),_xlfn.FLOOR.MATH(I3-I14)+1,"--")</f>
        <v>103</v>
      </c>
      <c r="J16">
        <f>IF(ISNUMBER(J$3),_xlfn.FLOOR.MATH(J3-J14)+1,"--")</f>
        <v>116</v>
      </c>
      <c r="K16">
        <f>IF(ISNUMBER(K$3),_xlfn.FLOOR.MATH(K3-K14)+1,"--")</f>
        <v>259</v>
      </c>
      <c r="L16">
        <f>IF(ISNUMBER(L$3),_xlfn.FLOOR.MATH(L3-L14)+1,"--")</f>
        <v>126</v>
      </c>
      <c r="M16">
        <f>IF(ISNUMBER(M$3),_xlfn.FLOOR.MATH(M3-M14)+1,"--")</f>
        <v>270</v>
      </c>
      <c r="N16" t="e">
        <f>IF(ISNUMBER(N$3),_xlfn.FLOOR.MATH(N3-N14)+1,"--")</f>
        <v>#VALUE!</v>
      </c>
      <c r="O16" t="str">
        <f>IF(ISNUMBER(O$3),_xlfn.FLOOR.MATH(O3-O14)+1,"--")</f>
        <v>--</v>
      </c>
      <c r="P16" t="str">
        <f>IF(ISNUMBER(P$3),_xlfn.FLOOR.MATH(P3-P14)+1,"--")</f>
        <v>--</v>
      </c>
      <c r="Q16" t="str">
        <f>IF(ISNUMBER(Q$3),_xlfn.FLOOR.MATH(Q3-Q14)+1,"--")</f>
        <v>--</v>
      </c>
      <c r="R16" t="str">
        <f>IF(ISNUMBER(R$3),_xlfn.FLOOR.MATH(R3-R14)+1,"--")</f>
        <v>--</v>
      </c>
      <c r="S16" t="str">
        <f>IF(ISNUMBER(S$3),_xlfn.FLOOR.MATH(S3-S14)+1,"--")</f>
        <v>--</v>
      </c>
      <c r="T16" t="str">
        <f>IF(ISNUMBER(T$3),_xlfn.FLOOR.MATH(T3-T14)+1,"--")</f>
        <v>--</v>
      </c>
      <c r="U16" t="str">
        <f>IF(ISNUMBER(U$3),_xlfn.FLOOR.MATH(U3-U14)+1,"--")</f>
        <v>--</v>
      </c>
      <c r="V16" t="str">
        <f>IF(ISNUMBER(V$3),_xlfn.FLOOR.MATH(V3-V14)+1,"--")</f>
        <v>--</v>
      </c>
      <c r="W16" t="str">
        <f>IF(ISNUMBER(W$3),_xlfn.FLOOR.MATH(W3-W14)+1,"--")</f>
        <v>--</v>
      </c>
      <c r="X16">
        <f>IF(ISNUMBER(X$3),_xlfn.FLOOR.MATH(X3-X14)+1,"--")</f>
        <v>189</v>
      </c>
      <c r="Y16">
        <f>IF(ISNUMBER(Y$3),_xlfn.FLOOR.MATH(Y3-Y14)+1,"--")</f>
        <v>217</v>
      </c>
      <c r="Z16">
        <f t="shared" ref="Z16:BG16" si="11">IF(ISNUMBER(Z$3),INT(Z3-Z14+1),"--")</f>
        <v>144</v>
      </c>
      <c r="AA16">
        <f t="shared" si="11"/>
        <v>89</v>
      </c>
      <c r="AB16">
        <f t="shared" si="11"/>
        <v>113</v>
      </c>
      <c r="AC16">
        <f t="shared" si="11"/>
        <v>294</v>
      </c>
      <c r="AD16">
        <f t="shared" si="11"/>
        <v>44</v>
      </c>
      <c r="AE16">
        <f t="shared" si="11"/>
        <v>212</v>
      </c>
      <c r="AF16">
        <f t="shared" si="11"/>
        <v>147</v>
      </c>
      <c r="AG16">
        <f t="shared" si="11"/>
        <v>84</v>
      </c>
      <c r="AH16">
        <f t="shared" si="11"/>
        <v>16</v>
      </c>
      <c r="AI16">
        <f t="shared" ref="AI16:AZ16" si="12">IF(ISNUMBER(AI$3),INT(AI3-AI14+1),"--")</f>
        <v>163</v>
      </c>
      <c r="AJ16">
        <f t="shared" si="12"/>
        <v>206</v>
      </c>
      <c r="AK16">
        <f t="shared" si="12"/>
        <v>216</v>
      </c>
      <c r="AL16" t="str">
        <f t="shared" si="12"/>
        <v>--</v>
      </c>
      <c r="AM16">
        <f t="shared" si="12"/>
        <v>1</v>
      </c>
      <c r="AN16" t="str">
        <f t="shared" si="12"/>
        <v>--</v>
      </c>
      <c r="AO16">
        <f t="shared" si="12"/>
        <v>209</v>
      </c>
      <c r="AP16" t="str">
        <f t="shared" si="12"/>
        <v>--</v>
      </c>
      <c r="AQ16">
        <f t="shared" si="12"/>
        <v>284</v>
      </c>
      <c r="AR16">
        <f t="shared" si="12"/>
        <v>285</v>
      </c>
      <c r="AS16">
        <f t="shared" si="12"/>
        <v>286</v>
      </c>
      <c r="AT16">
        <f t="shared" si="12"/>
        <v>287</v>
      </c>
      <c r="AU16">
        <f t="shared" si="12"/>
        <v>264</v>
      </c>
      <c r="AV16">
        <f t="shared" si="12"/>
        <v>265</v>
      </c>
      <c r="AW16">
        <f t="shared" si="12"/>
        <v>266</v>
      </c>
      <c r="AX16">
        <f t="shared" si="12"/>
        <v>267</v>
      </c>
      <c r="AY16">
        <f t="shared" si="12"/>
        <v>268</v>
      </c>
      <c r="AZ16">
        <f t="shared" si="12"/>
        <v>269</v>
      </c>
      <c r="BA16">
        <f t="shared" si="11"/>
        <v>270</v>
      </c>
      <c r="BB16">
        <f t="shared" si="11"/>
        <v>271</v>
      </c>
      <c r="BC16">
        <f t="shared" si="11"/>
        <v>272</v>
      </c>
      <c r="BD16">
        <f t="shared" si="11"/>
        <v>273</v>
      </c>
      <c r="BE16">
        <f t="shared" si="11"/>
        <v>274</v>
      </c>
      <c r="BF16">
        <f t="shared" si="11"/>
        <v>275</v>
      </c>
      <c r="BG16">
        <f t="shared" si="11"/>
        <v>147</v>
      </c>
    </row>
    <row r="17" spans="1:59" x14ac:dyDescent="0.25">
      <c r="C17" s="6" t="s">
        <v>503</v>
      </c>
    </row>
    <row r="18" spans="1:59" x14ac:dyDescent="0.25">
      <c r="D18" s="8">
        <v>353</v>
      </c>
      <c r="E18" s="55" t="str">
        <f>IF(E$15=$D18,_xlfn.IFNA(VLOOKUP(E$16,Lookups!$O$23:$R$35,4,1),""),"")</f>
        <v/>
      </c>
      <c r="F18" s="55" t="str">
        <f>IF(F$15=$D18,_xlfn.IFNA(VLOOKUP(F$16,Lookups!$O$23:$R$35,4,1),""),"")</f>
        <v/>
      </c>
      <c r="G18" s="55" t="str">
        <f>IF(G$15=$D18,_xlfn.IFNA(VLOOKUP(G$16,Lookups!$O$23:$R$35,4,1),""),"")</f>
        <v/>
      </c>
      <c r="H18" s="55" t="str">
        <f>IF(H$15=$D18,_xlfn.IFNA(VLOOKUP(H$16,Lookups!$O$23:$R$35,4,1),""),"")</f>
        <v/>
      </c>
      <c r="I18" s="55" t="str">
        <f>IF(I$15=$D18,_xlfn.IFNA(VLOOKUP(I$16,Lookups!$O$23:$R$35,4,1),""),"")</f>
        <v/>
      </c>
      <c r="J18" s="55" t="str">
        <f>IF(J$15=$D18,_xlfn.IFNA(VLOOKUP(J$16,Lookups!$O$23:$R$35,4,1),""),"")</f>
        <v/>
      </c>
      <c r="K18" s="55" t="str">
        <f>IF(K$15=$D18,_xlfn.IFNA(VLOOKUP(K$16,Lookups!$O$23:$R$35,4,1),""),"")</f>
        <v/>
      </c>
      <c r="L18" s="55" t="str">
        <f>IF(L$15=$D18,_xlfn.IFNA(VLOOKUP(L$16,Lookups!$O$23:$R$35,4,1),""),"")</f>
        <v/>
      </c>
      <c r="M18" s="55" t="str">
        <f>IF(M$15=$D18,_xlfn.IFNA(VLOOKUP(M$16,Lookups!$O$23:$R$35,4,1),""),"")</f>
        <v/>
      </c>
      <c r="N18" s="55" t="str">
        <f>IF(N$15=$D18,_xlfn.IFNA(VLOOKUP(N$16,Lookups!$O$23:$R$35,4,1),""),"")</f>
        <v/>
      </c>
      <c r="O18" s="55" t="str">
        <f>IF(O$15=$D18,_xlfn.IFNA(VLOOKUP(O$16,Lookups!$O$23:$R$35,4,1),""),"")</f>
        <v/>
      </c>
      <c r="P18" s="55" t="str">
        <f>IF(P$15=$D18,_xlfn.IFNA(VLOOKUP(P$16,Lookups!$O$23:$R$35,4,1),""),"")</f>
        <v/>
      </c>
      <c r="Q18" s="55" t="str">
        <f>IF(Q$15=$D18,_xlfn.IFNA(VLOOKUP(Q$16,Lookups!$O$23:$R$35,4,1),""),"")</f>
        <v/>
      </c>
      <c r="R18" s="55" t="str">
        <f>IF(R$15=$D18,_xlfn.IFNA(VLOOKUP(R$16,Lookups!$O$23:$R$35,4,1),""),"")</f>
        <v/>
      </c>
      <c r="S18" s="55" t="str">
        <f>IF(S$15=$D18,_xlfn.IFNA(VLOOKUP(S$16,Lookups!$O$23:$R$35,4,1),""),"")</f>
        <v/>
      </c>
      <c r="T18" s="55" t="str">
        <f>IF(T$15=$D18,_xlfn.IFNA(VLOOKUP(T$16,Lookups!$O$23:$R$35,4,1),""),"")</f>
        <v/>
      </c>
      <c r="U18" s="55" t="str">
        <f>IF(U$15=$D18,_xlfn.IFNA(VLOOKUP(U$16,Lookups!$O$23:$R$35,4,1),""),"")</f>
        <v/>
      </c>
      <c r="V18" s="55" t="str">
        <f>IF(V$15=$D18,_xlfn.IFNA(VLOOKUP(V$16,Lookups!$O$23:$R$35,4,1),""),"")</f>
        <v/>
      </c>
      <c r="W18" s="55" t="str">
        <f>IF(W$15=$D18,_xlfn.IFNA(VLOOKUP(W$16,Lookups!$O$23:$R$35,4,1),""),"")</f>
        <v/>
      </c>
      <c r="X18" s="55" t="str">
        <f>IF(X$15=$D18,_xlfn.IFNA(VLOOKUP(X$16,Lookups!$O$23:$R$35,4,1),""),"")</f>
        <v/>
      </c>
      <c r="Y18" s="55" t="str">
        <f>IF(Y$15=$D18,_xlfn.IFNA(VLOOKUP(Y$16,Lookups!$O$23:$R$35,4,1),""),"")</f>
        <v/>
      </c>
      <c r="Z18" s="55" t="str">
        <f>IF(Z$15=$D18,_xlfn.IFNA(VLOOKUP(Z$16,Lookups!$O$23:$R$35,4,1),""),"")</f>
        <v>Shevat</v>
      </c>
      <c r="AA18" s="55" t="str">
        <f>IF(AA$15=$D18,_xlfn.IFNA(VLOOKUP(AA$16,Lookups!$O$23:$R$35,4,1),""),"")</f>
        <v>Tevet</v>
      </c>
      <c r="AB18" s="55" t="str">
        <f>IF(AB$15=$D18,_xlfn.IFNA(VLOOKUP(AB$16,Lookups!$O$23:$R$35,4,1),""),"")</f>
        <v/>
      </c>
      <c r="AC18" s="55" t="str">
        <f>IF(AC$15=$D18,_xlfn.IFNA(VLOOKUP(AC$16,Lookups!$O$23:$R$35,4,1),""),"")</f>
        <v/>
      </c>
      <c r="AD18" s="55" t="str">
        <f>IF(AD$15=$D18,_xlfn.IFNA(VLOOKUP(AD$16,Lookups!$O$23:$R$35,4,1),""),"")</f>
        <v/>
      </c>
      <c r="AE18" s="55" t="str">
        <f>IF(AE$15=$D18,_xlfn.IFNA(VLOOKUP(AE$16,Lookups!$O$23:$R$35,4,1),""),"")</f>
        <v/>
      </c>
      <c r="AF18" s="55" t="str">
        <f>IF(AF$15=$D18,_xlfn.IFNA(VLOOKUP(AF$16,Lookups!$O$23:$R$35,4,1),""),"")</f>
        <v>Adar</v>
      </c>
      <c r="AG18" s="55" t="str">
        <f>IF(AG$15=$D18,_xlfn.IFNA(VLOOKUP(AG$16,Lookups!$O$23:$R$35,4,1),""),"")</f>
        <v>Kislev</v>
      </c>
      <c r="AH18" s="55" t="str">
        <f>IF(AH$15=$D18,_xlfn.IFNA(VLOOKUP(AH$16,Lookups!$O$23:$R$35,4,1),""),"")</f>
        <v>Tishri</v>
      </c>
      <c r="AI18" s="55" t="str">
        <f>IF(AI$15=$D18,_xlfn.IFNA(VLOOKUP(AI$16,Lookups!$O$23:$R$35,4,1),""),"")</f>
        <v/>
      </c>
      <c r="AJ18" s="55" t="str">
        <f>IF(AJ$15=$D18,_xlfn.IFNA(VLOOKUP(AJ$16,Lookups!$O$23:$R$35,4,1),""),"")</f>
        <v/>
      </c>
      <c r="AK18" s="55" t="str">
        <f>IF(AK$15=$D18,_xlfn.IFNA(VLOOKUP(AK$16,Lookups!$O$23:$R$35,4,1),""),"")</f>
        <v>Iyar</v>
      </c>
      <c r="AL18" s="55" t="str">
        <f>IF(AL$15=$D18,_xlfn.IFNA(VLOOKUP(AL$16,Lookups!$O$23:$R$35,4,1),""),"")</f>
        <v/>
      </c>
      <c r="AM18" s="55" t="str">
        <f>IF(AM$15=$D18,_xlfn.IFNA(VLOOKUP(AM$16,Lookups!$O$23:$R$35,4,1),""),"")</f>
        <v/>
      </c>
      <c r="AN18" s="55" t="str">
        <f>IF(AN$15=$D18,_xlfn.IFNA(VLOOKUP(AN$16,Lookups!$O$23:$R$35,4,1),""),"")</f>
        <v/>
      </c>
      <c r="AO18" s="55" t="str">
        <f>IF(AO$15=$D18,_xlfn.IFNA(VLOOKUP(AO$16,Lookups!$O$23:$R$35,4,1),""),"")</f>
        <v/>
      </c>
      <c r="AP18" s="55" t="str">
        <f>IF(AP$15=$D18,_xlfn.IFNA(VLOOKUP(AP$16,Lookups!$O$23:$R$35,4,1),""),"")</f>
        <v/>
      </c>
      <c r="AQ18" s="55" t="str">
        <f>IF(AQ$15=$D18,_xlfn.IFNA(VLOOKUP(AQ$16,Lookups!$O$23:$R$35,4,1),""),"")</f>
        <v/>
      </c>
      <c r="AR18" s="55" t="str">
        <f>IF(AR$15=$D18,_xlfn.IFNA(VLOOKUP(AR$16,Lookups!$O$23:$R$35,4,1),""),"")</f>
        <v/>
      </c>
      <c r="AS18" s="55" t="str">
        <f>IF(AS$15=$D18,_xlfn.IFNA(VLOOKUP(AS$16,Lookups!$O$23:$R$35,4,1),""),"")</f>
        <v/>
      </c>
      <c r="AT18" s="55" t="str">
        <f>IF(AT$15=$D18,_xlfn.IFNA(VLOOKUP(AT$16,Lookups!$O$23:$R$35,4,1),""),"")</f>
        <v/>
      </c>
      <c r="AU18" s="55" t="str">
        <f>IF(AU$15=$D18,_xlfn.IFNA(VLOOKUP(AU$16,Lookups!$O$23:$R$35,4,1),""),"")</f>
        <v/>
      </c>
      <c r="AV18" s="55" t="str">
        <f>IF(AV$15=$D18,_xlfn.IFNA(VLOOKUP(AV$16,Lookups!$O$23:$R$35,4,1),""),"")</f>
        <v/>
      </c>
      <c r="AW18" s="55" t="str">
        <f>IF(AW$15=$D18,_xlfn.IFNA(VLOOKUP(AW$16,Lookups!$O$23:$R$35,4,1),""),"")</f>
        <v/>
      </c>
      <c r="AX18" s="55" t="str">
        <f>IF(AX$15=$D18,_xlfn.IFNA(VLOOKUP(AX$16,Lookups!$O$23:$R$35,4,1),""),"")</f>
        <v/>
      </c>
      <c r="AY18" s="55" t="str">
        <f>IF(AY$15=$D18,_xlfn.IFNA(VLOOKUP(AY$16,Lookups!$O$23:$R$35,4,1),""),"")</f>
        <v/>
      </c>
      <c r="AZ18" s="55" t="str">
        <f>IF(AZ$15=$D18,_xlfn.IFNA(VLOOKUP(AZ$16,Lookups!$O$23:$R$35,4,1),""),"")</f>
        <v/>
      </c>
      <c r="BA18" s="55" t="str">
        <f>IF(BA$15=$D18,_xlfn.IFNA(VLOOKUP(BA$16,Lookups!$O$23:$R$35,4,1),""),"")</f>
        <v/>
      </c>
      <c r="BB18" s="55" t="str">
        <f>IF(BB$15=$D18,_xlfn.IFNA(VLOOKUP(BB$16,Lookups!$O$23:$R$35,4,1),""),"")</f>
        <v/>
      </c>
      <c r="BC18" s="55" t="str">
        <f>IF(BC$15=$D18,_xlfn.IFNA(VLOOKUP(BC$16,Lookups!$O$23:$R$35,4,1),""),"")</f>
        <v/>
      </c>
      <c r="BD18" s="55" t="str">
        <f>IF(BD$15=$D18,_xlfn.IFNA(VLOOKUP(BD$16,Lookups!$O$23:$R$35,4,1),""),"")</f>
        <v/>
      </c>
      <c r="BE18" s="55" t="str">
        <f>IF(BE$15=$D18,_xlfn.IFNA(VLOOKUP(BE$16,Lookups!$O$23:$R$35,4,1),""),"")</f>
        <v/>
      </c>
      <c r="BF18" s="55" t="str">
        <f>IF(BF$15=$D18,_xlfn.IFNA(VLOOKUP(BF$16,Lookups!$O$23:$R$35,4,1),""),"")</f>
        <v/>
      </c>
      <c r="BG18" s="55" t="str">
        <f>IF(BG$15=$D18,_xlfn.IFNA(VLOOKUP(BG$16,Lookups!$O$23:$R$35,4,1),""),"")</f>
        <v>Adar</v>
      </c>
    </row>
    <row r="19" spans="1:59" x14ac:dyDescent="0.25">
      <c r="C19" s="55"/>
      <c r="D19" s="8">
        <v>354</v>
      </c>
      <c r="E19" s="55" t="str">
        <f>IF(E$15=$D19,_xlfn.IFNA(VLOOKUP(E$16,Lookups!$P$23:$R$35,3,1),""),"")</f>
        <v/>
      </c>
      <c r="F19" s="55" t="str">
        <f>IF(F$15=$D19,_xlfn.IFNA(VLOOKUP(F$16,Lookups!$P$23:$R$35,3,1),""),"")</f>
        <v>Tishri</v>
      </c>
      <c r="G19" s="55" t="str">
        <f>IF(G$15=$D19,_xlfn.IFNA(VLOOKUP(G$16,Lookups!$P$23:$R$35,3,1),""),"")</f>
        <v/>
      </c>
      <c r="H19" s="55" t="str">
        <f>IF(H$15=$D19,_xlfn.IFNA(VLOOKUP(H$16,Lookups!$P$23:$R$35,3,1),""),"")</f>
        <v/>
      </c>
      <c r="I19" s="55" t="str">
        <f>IF(I$15=$D19,_xlfn.IFNA(VLOOKUP(I$16,Lookups!$P$23:$R$35,3,1),""),"")</f>
        <v/>
      </c>
      <c r="J19" s="55" t="str">
        <f>IF(J$15=$D19,_xlfn.IFNA(VLOOKUP(J$16,Lookups!$P$23:$R$35,3,1),""),"")</f>
        <v/>
      </c>
      <c r="K19" s="55" t="str">
        <f>IF(K$15=$D19,_xlfn.IFNA(VLOOKUP(K$16,Lookups!$P$23:$R$35,3,1),""),"")</f>
        <v/>
      </c>
      <c r="L19" s="55" t="str">
        <f>IF(L$15=$D19,_xlfn.IFNA(VLOOKUP(L$16,Lookups!$P$23:$R$35,3,1),""),"")</f>
        <v>Shevat</v>
      </c>
      <c r="M19" s="55" t="str">
        <f>IF(M$15=$D19,_xlfn.IFNA(VLOOKUP(M$16,Lookups!$P$23:$R$35,3,1),""),"")</f>
        <v>Tammuz</v>
      </c>
      <c r="N19" s="55" t="str">
        <f>IF(N$15=$D19,_xlfn.IFNA(VLOOKUP(N$16,Lookups!$P$23:$R$35,3,1),""),"")</f>
        <v/>
      </c>
      <c r="O19" s="55" t="str">
        <f>IF(O$15=$D19,_xlfn.IFNA(VLOOKUP(O$16,Lookups!$P$23:$R$35,3,1),""),"")</f>
        <v/>
      </c>
      <c r="P19" s="55" t="str">
        <f>IF(P$15=$D19,_xlfn.IFNA(VLOOKUP(P$16,Lookups!$P$23:$R$35,3,1),""),"")</f>
        <v/>
      </c>
      <c r="Q19" s="55" t="str">
        <f>IF(Q$15=$D19,_xlfn.IFNA(VLOOKUP(Q$16,Lookups!$P$23:$R$35,3,1),""),"")</f>
        <v/>
      </c>
      <c r="R19" s="55" t="str">
        <f>IF(R$15=$D19,_xlfn.IFNA(VLOOKUP(R$16,Lookups!$P$23:$R$35,3,1),""),"")</f>
        <v/>
      </c>
      <c r="S19" s="55" t="str">
        <f>IF(S$15=$D19,_xlfn.IFNA(VLOOKUP(S$16,Lookups!$P$23:$R$35,3,1),""),"")</f>
        <v/>
      </c>
      <c r="T19" s="55" t="str">
        <f>IF(T$15=$D19,_xlfn.IFNA(VLOOKUP(T$16,Lookups!$P$23:$R$35,3,1),""),"")</f>
        <v/>
      </c>
      <c r="U19" s="55" t="str">
        <f>IF(U$15=$D19,_xlfn.IFNA(VLOOKUP(U$16,Lookups!$P$23:$R$35,3,1),""),"")</f>
        <v/>
      </c>
      <c r="V19" s="55" t="str">
        <f>IF(V$15=$D19,_xlfn.IFNA(VLOOKUP(V$16,Lookups!$P$23:$R$35,3,1),""),"")</f>
        <v/>
      </c>
      <c r="W19" s="55" t="str">
        <f>IF(W$15=$D19,_xlfn.IFNA(VLOOKUP(W$16,Lookups!$P$23:$R$35,3,1),""),"")</f>
        <v/>
      </c>
      <c r="X19" s="55" t="str">
        <f>IF(X$15=$D19,_xlfn.IFNA(VLOOKUP(X$16,Lookups!$P$23:$R$35,3,1),""),"")</f>
        <v/>
      </c>
      <c r="Y19" s="55" t="str">
        <f>IF(Y$15=$D19,_xlfn.IFNA(VLOOKUP(Y$16,Lookups!$P$23:$R$35,3,1),""),"")</f>
        <v/>
      </c>
      <c r="Z19" s="55" t="str">
        <f>IF(Z$15=$D19,_xlfn.IFNA(VLOOKUP(Z$16,Lookups!$P$23:$R$35,3,1),""),"")</f>
        <v/>
      </c>
      <c r="AA19" s="55" t="str">
        <f>IF(AA$15=$D19,_xlfn.IFNA(VLOOKUP(AA$16,Lookups!$P$23:$R$35,3,1),""),"")</f>
        <v/>
      </c>
      <c r="AB19" s="55" t="str">
        <f>IF(AB$15=$D19,_xlfn.IFNA(VLOOKUP(AB$16,Lookups!$P$23:$R$35,3,1),""),"")</f>
        <v/>
      </c>
      <c r="AC19" s="55" t="str">
        <f>IF(AC$15=$D19,_xlfn.IFNA(VLOOKUP(AC$16,Lookups!$P$23:$R$35,3,1),""),"")</f>
        <v/>
      </c>
      <c r="AD19" s="55" t="str">
        <f>IF(AD$15=$D19,_xlfn.IFNA(VLOOKUP(AD$16,Lookups!$P$23:$R$35,3,1),""),"")</f>
        <v/>
      </c>
      <c r="AE19" s="55" t="str">
        <f>IF(AE$15=$D19,_xlfn.IFNA(VLOOKUP(AE$16,Lookups!$P$23:$R$35,3,1),""),"")</f>
        <v>Iyar</v>
      </c>
      <c r="AF19" s="55" t="str">
        <f>IF(AF$15=$D19,_xlfn.IFNA(VLOOKUP(AF$16,Lookups!$P$23:$R$35,3,1),""),"")</f>
        <v/>
      </c>
      <c r="AG19" s="55" t="str">
        <f>IF(AG$15=$D19,_xlfn.IFNA(VLOOKUP(AG$16,Lookups!$P$23:$R$35,3,1),""),"")</f>
        <v/>
      </c>
      <c r="AH19" s="55" t="str">
        <f>IF(AH$15=$D19,_xlfn.IFNA(VLOOKUP(AH$16,Lookups!$P$23:$R$35,3,1),""),"")</f>
        <v/>
      </c>
      <c r="AI19" s="55" t="str">
        <f>IF(AI$15=$D19,_xlfn.IFNA(VLOOKUP(AI$16,Lookups!$P$23:$R$35,3,1),""),"")</f>
        <v>Adar</v>
      </c>
      <c r="AJ19" s="55" t="str">
        <f>IF(AJ$15=$D19,_xlfn.IFNA(VLOOKUP(AJ$16,Lookups!$P$23:$R$35,3,1),""),"")</f>
        <v/>
      </c>
      <c r="AK19" s="55" t="str">
        <f>IF(AK$15=$D19,_xlfn.IFNA(VLOOKUP(AK$16,Lookups!$P$23:$R$35,3,1),""),"")</f>
        <v/>
      </c>
      <c r="AL19" s="55" t="str">
        <f>IF(AL$15=$D19,_xlfn.IFNA(VLOOKUP(AL$16,Lookups!$P$23:$R$35,3,1),""),"")</f>
        <v/>
      </c>
      <c r="AM19" s="55" t="str">
        <f>IF(AM$15=$D19,_xlfn.IFNA(VLOOKUP(AM$16,Lookups!$P$23:$R$35,3,1),""),"")</f>
        <v>Tishri</v>
      </c>
      <c r="AN19" s="55" t="str">
        <f>IF(AN$15=$D19,_xlfn.IFNA(VLOOKUP(AN$16,Lookups!$P$23:$R$35,3,1),""),"")</f>
        <v/>
      </c>
      <c r="AO19" s="55" t="str">
        <f>IF(AO$15=$D19,_xlfn.IFNA(VLOOKUP(AO$16,Lookups!$P$23:$R$35,3,1),""),"")</f>
        <v/>
      </c>
      <c r="AP19" s="55" t="str">
        <f>IF(AP$15=$D19,_xlfn.IFNA(VLOOKUP(AP$16,Lookups!$P$23:$R$35,3,1),""),"")</f>
        <v/>
      </c>
      <c r="AQ19" s="55" t="str">
        <f>IF(AQ$15=$D19,_xlfn.IFNA(VLOOKUP(AQ$16,Lookups!$P$23:$R$35,3,1),""),"")</f>
        <v/>
      </c>
      <c r="AR19" s="55" t="str">
        <f>IF(AR$15=$D19,_xlfn.IFNA(VLOOKUP(AR$16,Lookups!$P$23:$R$35,3,1),""),"")</f>
        <v/>
      </c>
      <c r="AS19" s="55" t="str">
        <f>IF(AS$15=$D19,_xlfn.IFNA(VLOOKUP(AS$16,Lookups!$P$23:$R$35,3,1),""),"")</f>
        <v/>
      </c>
      <c r="AT19" s="55" t="str">
        <f>IF(AT$15=$D19,_xlfn.IFNA(VLOOKUP(AT$16,Lookups!$P$23:$R$35,3,1),""),"")</f>
        <v/>
      </c>
      <c r="AU19" s="55" t="str">
        <f>IF(AU$15=$D19,_xlfn.IFNA(VLOOKUP(AU$16,Lookups!$P$23:$R$35,3,1),""),"")</f>
        <v/>
      </c>
      <c r="AV19" s="55" t="str">
        <f>IF(AV$15=$D19,_xlfn.IFNA(VLOOKUP(AV$16,Lookups!$P$23:$R$35,3,1),""),"")</f>
        <v/>
      </c>
      <c r="AW19" s="55" t="str">
        <f>IF(AW$15=$D19,_xlfn.IFNA(VLOOKUP(AW$16,Lookups!$P$23:$R$35,3,1),""),"")</f>
        <v/>
      </c>
      <c r="AX19" s="55" t="str">
        <f>IF(AX$15=$D19,_xlfn.IFNA(VLOOKUP(AX$16,Lookups!$P$23:$R$35,3,1),""),"")</f>
        <v/>
      </c>
      <c r="AY19" s="55" t="str">
        <f>IF(AY$15=$D19,_xlfn.IFNA(VLOOKUP(AY$16,Lookups!$P$23:$R$35,3,1),""),"")</f>
        <v/>
      </c>
      <c r="AZ19" s="55" t="str">
        <f>IF(AZ$15=$D19,_xlfn.IFNA(VLOOKUP(AZ$16,Lookups!$P$23:$R$35,3,1),""),"")</f>
        <v/>
      </c>
      <c r="BA19" s="55" t="str">
        <f>IF(BA$15=$D19,_xlfn.IFNA(VLOOKUP(BA$16,Lookups!$P$23:$R$35,3,1),""),"")</f>
        <v/>
      </c>
      <c r="BB19" s="55" t="str">
        <f>IF(BB$15=$D19,_xlfn.IFNA(VLOOKUP(BB$16,Lookups!$P$23:$R$35,3,1),""),"")</f>
        <v/>
      </c>
      <c r="BC19" s="55" t="str">
        <f>IF(BC$15=$D19,_xlfn.IFNA(VLOOKUP(BC$16,Lookups!$P$23:$R$35,3,1),""),"")</f>
        <v/>
      </c>
      <c r="BD19" s="55" t="str">
        <f>IF(BD$15=$D19,_xlfn.IFNA(VLOOKUP(BD$16,Lookups!$P$23:$R$35,3,1),""),"")</f>
        <v/>
      </c>
      <c r="BE19" s="55" t="str">
        <f>IF(BE$15=$D19,_xlfn.IFNA(VLOOKUP(BE$16,Lookups!$P$23:$R$35,3,1),""),"")</f>
        <v/>
      </c>
      <c r="BF19" s="55" t="str">
        <f>IF(BF$15=$D19,_xlfn.IFNA(VLOOKUP(BF$16,Lookups!$P$23:$R$35,3,1),""),"")</f>
        <v/>
      </c>
      <c r="BG19" s="55" t="str">
        <f>IF(BG$15=$D19,_xlfn.IFNA(VLOOKUP(BG$16,Lookups!$P$23:$R$35,3,1),""),"")</f>
        <v/>
      </c>
    </row>
    <row r="20" spans="1:59" x14ac:dyDescent="0.25">
      <c r="D20" s="8">
        <v>355</v>
      </c>
      <c r="E20" s="55" t="str">
        <f>IF(E$15=$D20,_xlfn.IFNA(VLOOKUP(E$16,Lookups!$Q$23:$R$35,2,1),""),"")</f>
        <v/>
      </c>
      <c r="F20" s="55" t="str">
        <f>IF(F$15=$D20,_xlfn.IFNA(VLOOKUP(F$16,Lookups!$Q$23:$R$35,2,1),""),"")</f>
        <v/>
      </c>
      <c r="G20" s="55" t="str">
        <f>IF(G$15=$D20,_xlfn.IFNA(VLOOKUP(G$16,Lookups!$Q$23:$R$35,2,1),""),"")</f>
        <v/>
      </c>
      <c r="H20" s="55" t="str">
        <f>IF(H$15=$D20,_xlfn.IFNA(VLOOKUP(H$16,Lookups!$Q$23:$R$35,2,1),""),"")</f>
        <v/>
      </c>
      <c r="I20" s="55" t="str">
        <f>IF(I$15=$D20,_xlfn.IFNA(VLOOKUP(I$16,Lookups!$Q$23:$R$35,2,1),""),"")</f>
        <v>Tevet</v>
      </c>
      <c r="J20" s="55" t="str">
        <f>IF(J$15=$D20,_xlfn.IFNA(VLOOKUP(J$16,Lookups!$Q$23:$R$35,2,1),""),"")</f>
        <v>Tevet</v>
      </c>
      <c r="K20" s="55" t="str">
        <f>IF(K$15=$D20,_xlfn.IFNA(VLOOKUP(K$16,Lookups!$Q$23:$R$35,2,1),""),"")</f>
        <v>Sivan</v>
      </c>
      <c r="L20" s="55" t="str">
        <f>IF(L$15=$D20,_xlfn.IFNA(VLOOKUP(L$16,Lookups!$Q$23:$R$35,2,1),""),"")</f>
        <v/>
      </c>
      <c r="M20" s="55" t="str">
        <f>IF(M$15=$D20,_xlfn.IFNA(VLOOKUP(M$16,Lookups!$Q$23:$R$35,2,1),""),"")</f>
        <v/>
      </c>
      <c r="N20" s="55" t="str">
        <f>IF(N$15=$D20,_xlfn.IFNA(VLOOKUP(N$16,Lookups!$Q$23:$R$35,2,1),""),"")</f>
        <v/>
      </c>
      <c r="O20" s="55" t="str">
        <f>IF(O$15=$D20,_xlfn.IFNA(VLOOKUP(O$16,Lookups!$Q$23:$R$35,2,1),""),"")</f>
        <v/>
      </c>
      <c r="P20" s="55" t="str">
        <f>IF(P$15=$D20,_xlfn.IFNA(VLOOKUP(P$16,Lookups!$Q$23:$R$35,2,1),""),"")</f>
        <v/>
      </c>
      <c r="Q20" s="55" t="str">
        <f>IF(Q$15=$D20,_xlfn.IFNA(VLOOKUP(Q$16,Lookups!$Q$23:$R$35,2,1),""),"")</f>
        <v/>
      </c>
      <c r="R20" s="55" t="str">
        <f>IF(R$15=$D20,_xlfn.IFNA(VLOOKUP(R$16,Lookups!$Q$23:$R$35,2,1),""),"")</f>
        <v/>
      </c>
      <c r="S20" s="55" t="str">
        <f>IF(S$15=$D20,_xlfn.IFNA(VLOOKUP(S$16,Lookups!$Q$23:$R$35,2,1),""),"")</f>
        <v/>
      </c>
      <c r="T20" s="55" t="str">
        <f>IF(T$15=$D20,_xlfn.IFNA(VLOOKUP(T$16,Lookups!$Q$23:$R$35,2,1),""),"")</f>
        <v/>
      </c>
      <c r="U20" s="55" t="str">
        <f>IF(U$15=$D20,_xlfn.IFNA(VLOOKUP(U$16,Lookups!$Q$23:$R$35,2,1),""),"")</f>
        <v/>
      </c>
      <c r="V20" s="55" t="str">
        <f>IF(V$15=$D20,_xlfn.IFNA(VLOOKUP(V$16,Lookups!$Q$23:$R$35,2,1),""),"")</f>
        <v/>
      </c>
      <c r="W20" s="55" t="str">
        <f>IF(W$15=$D20,_xlfn.IFNA(VLOOKUP(W$16,Lookups!$Q$23:$R$35,2,1),""),"")</f>
        <v/>
      </c>
      <c r="X20" s="55" t="str">
        <f>IF(X$15=$D20,_xlfn.IFNA(VLOOKUP(X$16,Lookups!$Q$23:$R$35,2,1),""),"")</f>
        <v>Nisan</v>
      </c>
      <c r="Y20" s="55" t="str">
        <f>IF(Y$15=$D20,_xlfn.IFNA(VLOOKUP(Y$16,Lookups!$Q$23:$R$35,2,1),""),"")</f>
        <v/>
      </c>
      <c r="Z20" s="55" t="str">
        <f>IF(Z$15=$D20,_xlfn.IFNA(VLOOKUP(Z$16,Lookups!$Q$23:$R$35,2,1),""),"")</f>
        <v/>
      </c>
      <c r="AA20" s="55" t="str">
        <f>IF(AA$15=$D20,_xlfn.IFNA(VLOOKUP(AA$16,Lookups!$Q$23:$R$35,2,1),""),"")</f>
        <v/>
      </c>
      <c r="AB20" s="55" t="str">
        <f>IF(AB$15=$D20,_xlfn.IFNA(VLOOKUP(AB$16,Lookups!$Q$23:$R$35,2,1),""),"")</f>
        <v/>
      </c>
      <c r="AC20" s="55" t="str">
        <f>IF(AC$15=$D20,_xlfn.IFNA(VLOOKUP(AC$16,Lookups!$Q$23:$R$35,2,1),""),"")</f>
        <v/>
      </c>
      <c r="AD20" s="55" t="str">
        <f>IF(AD$15=$D20,_xlfn.IFNA(VLOOKUP(AD$16,Lookups!$Q$23:$R$35,2,1),""),"")</f>
        <v>Heshvan</v>
      </c>
      <c r="AE20" s="55" t="str">
        <f>IF(AE$15=$D20,_xlfn.IFNA(VLOOKUP(AE$16,Lookups!$Q$23:$R$35,2,1),""),"")</f>
        <v/>
      </c>
      <c r="AF20" s="55" t="str">
        <f>IF(AF$15=$D20,_xlfn.IFNA(VLOOKUP(AF$16,Lookups!$Q$23:$R$35,2,1),""),"")</f>
        <v/>
      </c>
      <c r="AG20" s="55" t="str">
        <f>IF(AG$15=$D20,_xlfn.IFNA(VLOOKUP(AG$16,Lookups!$Q$23:$R$35,2,1),""),"")</f>
        <v/>
      </c>
      <c r="AH20" s="55" t="str">
        <f>IF(AH$15=$D20,_xlfn.IFNA(VLOOKUP(AH$16,Lookups!$Q$23:$R$35,2,1),""),"")</f>
        <v/>
      </c>
      <c r="AI20" s="55" t="str">
        <f>IF(AI$15=$D20,_xlfn.IFNA(VLOOKUP(AI$16,Lookups!$Q$23:$R$35,2,1),""),"")</f>
        <v/>
      </c>
      <c r="AJ20" s="55" t="str">
        <f>IF(AJ$15=$D20,_xlfn.IFNA(VLOOKUP(AJ$16,Lookups!$Q$23:$R$35,2,1),""),"")</f>
        <v/>
      </c>
      <c r="AK20" s="55" t="str">
        <f>IF(AK$15=$D20,_xlfn.IFNA(VLOOKUP(AK$16,Lookups!$Q$23:$R$35,2,1),""),"")</f>
        <v/>
      </c>
      <c r="AL20" s="55" t="str">
        <f>IF(AL$15=$D20,_xlfn.IFNA(VLOOKUP(AL$16,Lookups!$Q$23:$R$35,2,1),""),"")</f>
        <v/>
      </c>
      <c r="AM20" s="55" t="str">
        <f>IF(AM$15=$D20,_xlfn.IFNA(VLOOKUP(AM$16,Lookups!$Q$23:$R$35,2,1),""),"")</f>
        <v/>
      </c>
      <c r="AN20" s="55" t="str">
        <f>IF(AN$15=$D20,_xlfn.IFNA(VLOOKUP(AN$16,Lookups!$Q$23:$R$35,2,1),""),"")</f>
        <v/>
      </c>
      <c r="AO20" s="55" t="str">
        <f>IF(AO$15=$D20,_xlfn.IFNA(VLOOKUP(AO$16,Lookups!$Q$23:$R$35,2,1),""),"")</f>
        <v/>
      </c>
      <c r="AP20" s="55" t="str">
        <f>IF(AP$15=$D20,_xlfn.IFNA(VLOOKUP(AP$16,Lookups!$Q$23:$R$35,2,1),""),"")</f>
        <v/>
      </c>
      <c r="AQ20" s="55" t="str">
        <f>IF(AQ$15=$D20,_xlfn.IFNA(VLOOKUP(AQ$16,Lookups!$Q$23:$R$35,2,1),""),"")</f>
        <v/>
      </c>
      <c r="AR20" s="55" t="str">
        <f>IF(AR$15=$D20,_xlfn.IFNA(VLOOKUP(AR$16,Lookups!$Q$23:$R$35,2,1),""),"")</f>
        <v/>
      </c>
      <c r="AS20" s="55" t="str">
        <f>IF(AS$15=$D20,_xlfn.IFNA(VLOOKUP(AS$16,Lookups!$Q$23:$R$35,2,1),""),"")</f>
        <v/>
      </c>
      <c r="AT20" s="55" t="str">
        <f>IF(AT$15=$D20,_xlfn.IFNA(VLOOKUP(AT$16,Lookups!$Q$23:$R$35,2,1),""),"")</f>
        <v/>
      </c>
      <c r="AU20" s="55" t="str">
        <f>IF(AU$15=$D20,_xlfn.IFNA(VLOOKUP(AU$16,Lookups!$Q$23:$R$35,2,1),""),"")</f>
        <v/>
      </c>
      <c r="AV20" s="55" t="str">
        <f>IF(AV$15=$D20,_xlfn.IFNA(VLOOKUP(AV$16,Lookups!$Q$23:$R$35,2,1),""),"")</f>
        <v/>
      </c>
      <c r="AW20" s="55" t="str">
        <f>IF(AW$15=$D20,_xlfn.IFNA(VLOOKUP(AW$16,Lookups!$Q$23:$R$35,2,1),""),"")</f>
        <v/>
      </c>
      <c r="AX20" s="55" t="str">
        <f>IF(AX$15=$D20,_xlfn.IFNA(VLOOKUP(AX$16,Lookups!$Q$23:$R$35,2,1),""),"")</f>
        <v/>
      </c>
      <c r="AY20" s="55" t="str">
        <f>IF(AY$15=$D20,_xlfn.IFNA(VLOOKUP(AY$16,Lookups!$Q$23:$R$35,2,1),""),"")</f>
        <v/>
      </c>
      <c r="AZ20" s="55" t="str">
        <f>IF(AZ$15=$D20,_xlfn.IFNA(VLOOKUP(AZ$16,Lookups!$Q$23:$R$35,2,1),""),"")</f>
        <v/>
      </c>
      <c r="BA20" s="55" t="str">
        <f>IF(BA$15=$D20,_xlfn.IFNA(VLOOKUP(BA$16,Lookups!$Q$23:$R$35,2,1),""),"")</f>
        <v/>
      </c>
      <c r="BB20" s="55" t="str">
        <f>IF(BB$15=$D20,_xlfn.IFNA(VLOOKUP(BB$16,Lookups!$Q$23:$R$35,2,1),""),"")</f>
        <v/>
      </c>
      <c r="BC20" s="55" t="str">
        <f>IF(BC$15=$D20,_xlfn.IFNA(VLOOKUP(BC$16,Lookups!$Q$23:$R$35,2,1),""),"")</f>
        <v/>
      </c>
      <c r="BD20" s="55" t="str">
        <f>IF(BD$15=$D20,_xlfn.IFNA(VLOOKUP(BD$16,Lookups!$Q$23:$R$35,2,1),""),"")</f>
        <v/>
      </c>
      <c r="BE20" s="55" t="str">
        <f>IF(BE$15=$D20,_xlfn.IFNA(VLOOKUP(BE$16,Lookups!$Q$23:$R$35,2,1),""),"")</f>
        <v/>
      </c>
      <c r="BF20" s="55" t="str">
        <f>IF(BF$15=$D20,_xlfn.IFNA(VLOOKUP(BF$16,Lookups!$Q$23:$R$35,2,1),""),"")</f>
        <v/>
      </c>
      <c r="BG20" s="55" t="str">
        <f>IF(BG$15=$D20,_xlfn.IFNA(VLOOKUP(BG$16,Lookups!$Q$23:$R$35,2,1),""),"")</f>
        <v/>
      </c>
    </row>
    <row r="21" spans="1:59" x14ac:dyDescent="0.25">
      <c r="D21" s="8">
        <v>383</v>
      </c>
      <c r="E21" s="55" t="str">
        <f>IF(E$15=$D21,_xlfn.IFNA(VLOOKUP(E$16,Lookups!$R$38:$U$51,4,1),""),"")</f>
        <v>Tevet</v>
      </c>
      <c r="F21" s="55" t="str">
        <f>IF(F$15=$D21,_xlfn.IFNA(VLOOKUP(F$16,Lookups!$R$38:$U$51,4,1),""),"")</f>
        <v/>
      </c>
      <c r="G21" s="55" t="str">
        <f>IF(G$15=$D21,_xlfn.IFNA(VLOOKUP(G$16,Lookups!$R$38:$U$51,4,1),""),"")</f>
        <v/>
      </c>
      <c r="H21" s="55" t="str">
        <f>IF(H$15=$D21,_xlfn.IFNA(VLOOKUP(H$16,Lookups!$R$38:$U$51,4,1),""),"")</f>
        <v/>
      </c>
      <c r="I21" s="55" t="str">
        <f>IF(I$15=$D21,_xlfn.IFNA(VLOOKUP(I$16,Lookups!$R$38:$U$51,4,1),""),"")</f>
        <v/>
      </c>
      <c r="J21" s="55" t="str">
        <f>IF(J$15=$D21,_xlfn.IFNA(VLOOKUP(J$16,Lookups!$R$38:$U$51,4,1),""),"")</f>
        <v/>
      </c>
      <c r="K21" s="55" t="str">
        <f>IF(K$15=$D21,_xlfn.IFNA(VLOOKUP(K$16,Lookups!$R$38:$U$51,4,1),""),"")</f>
        <v/>
      </c>
      <c r="L21" s="55" t="str">
        <f>IF(L$15=$D21,_xlfn.IFNA(VLOOKUP(L$16,Lookups!$R$38:$U$51,4,1),""),"")</f>
        <v/>
      </c>
      <c r="M21" s="55" t="str">
        <f>IF(M$15=$D21,_xlfn.IFNA(VLOOKUP(M$16,Lookups!$R$38:$U$51,4,1),""),"")</f>
        <v/>
      </c>
      <c r="N21" s="55" t="str">
        <f>IF(N$15=$D21,_xlfn.IFNA(VLOOKUP(N$16,Lookups!$R$38:$U$51,4,1),""),"")</f>
        <v/>
      </c>
      <c r="O21" s="55" t="str">
        <f>IF(O$15=$D21,_xlfn.IFNA(VLOOKUP(O$16,Lookups!$R$38:$U$51,4,1),""),"")</f>
        <v/>
      </c>
      <c r="P21" s="55" t="str">
        <f>IF(P$15=$D21,_xlfn.IFNA(VLOOKUP(P$16,Lookups!$R$38:$U$51,4,1),""),"")</f>
        <v/>
      </c>
      <c r="Q21" s="55" t="str">
        <f>IF(Q$15=$D21,_xlfn.IFNA(VLOOKUP(Q$16,Lookups!$R$38:$U$51,4,1),""),"")</f>
        <v/>
      </c>
      <c r="R21" s="55" t="str">
        <f>IF(R$15=$D21,_xlfn.IFNA(VLOOKUP(R$16,Lookups!$R$38:$U$51,4,1),""),"")</f>
        <v/>
      </c>
      <c r="S21" s="55" t="str">
        <f>IF(S$15=$D21,_xlfn.IFNA(VLOOKUP(S$16,Lookups!$R$38:$U$51,4,1),""),"")</f>
        <v/>
      </c>
      <c r="T21" s="55" t="str">
        <f>IF(T$15=$D21,_xlfn.IFNA(VLOOKUP(T$16,Lookups!$R$38:$U$51,4,1),""),"")</f>
        <v/>
      </c>
      <c r="U21" s="55" t="str">
        <f>IF(U$15=$D21,_xlfn.IFNA(VLOOKUP(U$16,Lookups!$R$38:$U$51,4,1),""),"")</f>
        <v/>
      </c>
      <c r="V21" s="55" t="str">
        <f>IF(V$15=$D21,_xlfn.IFNA(VLOOKUP(V$16,Lookups!$R$38:$U$51,4,1),""),"")</f>
        <v/>
      </c>
      <c r="W21" s="55" t="str">
        <f>IF(W$15=$D21,_xlfn.IFNA(VLOOKUP(W$16,Lookups!$R$38:$U$51,4,1),""),"")</f>
        <v/>
      </c>
      <c r="X21" s="55" t="str">
        <f>IF(X$15=$D21,_xlfn.IFNA(VLOOKUP(X$16,Lookups!$R$38:$U$51,4,1),""),"")</f>
        <v/>
      </c>
      <c r="Y21" s="55" t="str">
        <f>IF(Y$15=$D21,_xlfn.IFNA(VLOOKUP(Y$16,Lookups!$R$38:$U$51,4,1),""),"")</f>
        <v/>
      </c>
      <c r="Z21" s="55" t="str">
        <f>IF(Z$15=$D21,_xlfn.IFNA(VLOOKUP(Z$16,Lookups!$R$38:$U$51,4,1),""),"")</f>
        <v/>
      </c>
      <c r="AA21" s="55" t="str">
        <f>IF(AA$15=$D21,_xlfn.IFNA(VLOOKUP(AA$16,Lookups!$R$38:$U$51,4,1),""),"")</f>
        <v/>
      </c>
      <c r="AB21" s="55" t="str">
        <f>IF(AB$15=$D21,_xlfn.IFNA(VLOOKUP(AB$16,Lookups!$R$38:$U$51,4,1),""),"")</f>
        <v/>
      </c>
      <c r="AC21" s="55" t="str">
        <f>IF(AC$15=$D21,_xlfn.IFNA(VLOOKUP(AC$16,Lookups!$R$38:$U$51,4,1),""),"")</f>
        <v>Sivan</v>
      </c>
      <c r="AD21" s="55" t="str">
        <f>IF(AD$15=$D21,_xlfn.IFNA(VLOOKUP(AD$16,Lookups!$R$38:$U$51,4,1),""),"")</f>
        <v/>
      </c>
      <c r="AE21" s="55" t="str">
        <f>IF(AE$15=$D21,_xlfn.IFNA(VLOOKUP(AE$16,Lookups!$R$38:$U$51,4,1),""),"")</f>
        <v/>
      </c>
      <c r="AF21" s="55" t="str">
        <f>IF(AF$15=$D21,_xlfn.IFNA(VLOOKUP(AF$16,Lookups!$R$38:$U$51,4,1),""),"")</f>
        <v/>
      </c>
      <c r="AG21" s="55" t="str">
        <f>IF(AG$15=$D21,_xlfn.IFNA(VLOOKUP(AG$16,Lookups!$R$38:$U$51,4,1),""),"")</f>
        <v/>
      </c>
      <c r="AH21" s="55" t="str">
        <f>IF(AH$15=$D21,_xlfn.IFNA(VLOOKUP(AH$16,Lookups!$R$38:$U$51,4,1),""),"")</f>
        <v/>
      </c>
      <c r="AI21" s="55" t="str">
        <f>IF(AI$15=$D21,_xlfn.IFNA(VLOOKUP(AI$16,Lookups!$R$38:$U$51,4,1),""),"")</f>
        <v/>
      </c>
      <c r="AJ21" s="55" t="str">
        <f>IF(AJ$15=$D21,_xlfn.IFNA(VLOOKUP(AJ$16,Lookups!$R$38:$U$51,4,1),""),"")</f>
        <v/>
      </c>
      <c r="AK21" s="55" t="str">
        <f>IF(AK$15=$D21,_xlfn.IFNA(VLOOKUP(AK$16,Lookups!$R$38:$U$51,4,1),""),"")</f>
        <v/>
      </c>
      <c r="AL21" s="55" t="str">
        <f>IF(AL$15=$D21,_xlfn.IFNA(VLOOKUP(AL$16,Lookups!$R$38:$U$51,4,1),""),"")</f>
        <v/>
      </c>
      <c r="AM21" s="55" t="str">
        <f>IF(AM$15=$D21,_xlfn.IFNA(VLOOKUP(AM$16,Lookups!$R$38:$U$51,4,1),""),"")</f>
        <v/>
      </c>
      <c r="AN21" s="55" t="str">
        <f>IF(AN$15=$D21,_xlfn.IFNA(VLOOKUP(AN$16,Lookups!$R$38:$U$51,4,1),""),"")</f>
        <v/>
      </c>
      <c r="AO21" s="55" t="str">
        <f>IF(AO$15=$D21,_xlfn.IFNA(VLOOKUP(AO$16,Lookups!$R$38:$U$51,4,1),""),"")</f>
        <v/>
      </c>
      <c r="AP21" s="55" t="str">
        <f>IF(AP$15=$D21,_xlfn.IFNA(VLOOKUP(AP$16,Lookups!$R$38:$U$51,4,1),""),"")</f>
        <v/>
      </c>
      <c r="AQ21" s="55" t="str">
        <f>IF(AQ$15=$D21,_xlfn.IFNA(VLOOKUP(AQ$16,Lookups!$R$38:$U$51,4,1),""),"")</f>
        <v>Sivan</v>
      </c>
      <c r="AR21" s="55" t="str">
        <f>IF(AR$15=$D21,_xlfn.IFNA(VLOOKUP(AR$16,Lookups!$R$38:$U$51,4,1),""),"")</f>
        <v>Sivan</v>
      </c>
      <c r="AS21" s="55" t="str">
        <f>IF(AS$15=$D21,_xlfn.IFNA(VLOOKUP(AS$16,Lookups!$R$38:$U$51,4,1),""),"")</f>
        <v>Sivan</v>
      </c>
      <c r="AT21" s="55" t="str">
        <f>IF(AT$15=$D21,_xlfn.IFNA(VLOOKUP(AT$16,Lookups!$R$38:$U$51,4,1),""),"")</f>
        <v>Sivan</v>
      </c>
      <c r="AU21" s="55" t="str">
        <f>IF(AU$15=$D21,_xlfn.IFNA(VLOOKUP(AU$16,Lookups!$R$38:$U$51,4,1),""),"")</f>
        <v>Iyar</v>
      </c>
      <c r="AV21" s="55" t="str">
        <f>IF(AV$15=$D21,_xlfn.IFNA(VLOOKUP(AV$16,Lookups!$R$38:$U$51,4,1),""),"")</f>
        <v>Sivan</v>
      </c>
      <c r="AW21" s="55" t="str">
        <f>IF(AW$15=$D21,_xlfn.IFNA(VLOOKUP(AW$16,Lookups!$R$38:$U$51,4,1),""),"")</f>
        <v>Sivan</v>
      </c>
      <c r="AX21" s="55" t="str">
        <f>IF(AX$15=$D21,_xlfn.IFNA(VLOOKUP(AX$16,Lookups!$R$38:$U$51,4,1),""),"")</f>
        <v>Sivan</v>
      </c>
      <c r="AY21" s="55" t="str">
        <f>IF(AY$15=$D21,_xlfn.IFNA(VLOOKUP(AY$16,Lookups!$R$38:$U$51,4,1),""),"")</f>
        <v>Sivan</v>
      </c>
      <c r="AZ21" s="55" t="str">
        <f>IF(AZ$15=$D21,_xlfn.IFNA(VLOOKUP(AZ$16,Lookups!$R$38:$U$51,4,1),""),"")</f>
        <v>Sivan</v>
      </c>
      <c r="BA21" s="55" t="str">
        <f>IF(BA$15=$D21,_xlfn.IFNA(VLOOKUP(BA$16,Lookups!$R$38:$U$51,4,1),""),"")</f>
        <v>Sivan</v>
      </c>
      <c r="BB21" s="55" t="str">
        <f>IF(BB$15=$D21,_xlfn.IFNA(VLOOKUP(BB$16,Lookups!$R$38:$U$51,4,1),""),"")</f>
        <v>Sivan</v>
      </c>
      <c r="BC21" s="55" t="str">
        <f>IF(BC$15=$D21,_xlfn.IFNA(VLOOKUP(BC$16,Lookups!$R$38:$U$51,4,1),""),"")</f>
        <v>Sivan</v>
      </c>
      <c r="BD21" s="55" t="str">
        <f>IF(BD$15=$D21,_xlfn.IFNA(VLOOKUP(BD$16,Lookups!$R$38:$U$51,4,1),""),"")</f>
        <v>Sivan</v>
      </c>
      <c r="BE21" s="55" t="str">
        <f>IF(BE$15=$D21,_xlfn.IFNA(VLOOKUP(BE$16,Lookups!$R$38:$U$51,4,1),""),"")</f>
        <v>Sivan</v>
      </c>
      <c r="BF21" s="55" t="str">
        <f>IF(BF$15=$D21,_xlfn.IFNA(VLOOKUP(BF$16,Lookups!$R$38:$U$51,4,1),""),"")</f>
        <v>Sivan</v>
      </c>
      <c r="BG21" s="55" t="str">
        <f>IF(BG$15=$D21,_xlfn.IFNA(VLOOKUP(BG$16,Lookups!$R$38:$U$51,4,1),""),"")</f>
        <v/>
      </c>
    </row>
    <row r="22" spans="1:59" x14ac:dyDescent="0.25">
      <c r="D22" s="8">
        <v>384</v>
      </c>
      <c r="E22" s="55" t="str">
        <f>IF(E$15=$D22,_xlfn.IFNA(VLOOKUP(E$16,Lookups!$S$38:$U$51,3,1),""),"")</f>
        <v/>
      </c>
      <c r="F22" s="55" t="str">
        <f>IF(F$15=$D22,_xlfn.IFNA(VLOOKUP(F$16,Lookups!$S$38:$U$51,3,1),""),"")</f>
        <v/>
      </c>
      <c r="G22" s="55" t="str">
        <f>IF(G$15=$D22,_xlfn.IFNA(VLOOKUP(G$16,Lookups!$S$38:$U$51,3,1),""),"")</f>
        <v/>
      </c>
      <c r="H22" s="55" t="str">
        <f>IF(H$15=$D22,_xlfn.IFNA(VLOOKUP(H$16,Lookups!$S$38:$U$51,3,1),""),"")</f>
        <v/>
      </c>
      <c r="I22" s="55" t="str">
        <f>IF(I$15=$D22,_xlfn.IFNA(VLOOKUP(I$16,Lookups!$S$38:$U$51,3,1),""),"")</f>
        <v/>
      </c>
      <c r="J22" s="55" t="str">
        <f>IF(J$15=$D22,_xlfn.IFNA(VLOOKUP(J$16,Lookups!$S$38:$U$51,3,1),""),"")</f>
        <v/>
      </c>
      <c r="K22" s="55" t="str">
        <f>IF(K$15=$D22,_xlfn.IFNA(VLOOKUP(K$16,Lookups!$S$38:$U$51,3,1),""),"")</f>
        <v/>
      </c>
      <c r="L22" s="55" t="str">
        <f>IF(L$15=$D22,_xlfn.IFNA(VLOOKUP(L$16,Lookups!$S$38:$U$51,3,1),""),"")</f>
        <v/>
      </c>
      <c r="M22" s="55" t="str">
        <f>IF(M$15=$D22,_xlfn.IFNA(VLOOKUP(M$16,Lookups!$S$38:$U$51,3,1),""),"")</f>
        <v/>
      </c>
      <c r="N22" s="55" t="str">
        <f>IF(N$15=$D22,_xlfn.IFNA(VLOOKUP(N$16,Lookups!$S$38:$U$51,3,1),""),"")</f>
        <v/>
      </c>
      <c r="O22" s="55" t="str">
        <f>IF(O$15=$D22,_xlfn.IFNA(VLOOKUP(O$16,Lookups!$S$38:$U$51,3,1),""),"")</f>
        <v/>
      </c>
      <c r="P22" s="55" t="str">
        <f>IF(P$15=$D22,_xlfn.IFNA(VLOOKUP(P$16,Lookups!$S$38:$U$51,3,1),""),"")</f>
        <v/>
      </c>
      <c r="Q22" s="55" t="str">
        <f>IF(Q$15=$D22,_xlfn.IFNA(VLOOKUP(Q$16,Lookups!$S$38:$U$51,3,1),""),"")</f>
        <v/>
      </c>
      <c r="R22" s="55" t="str">
        <f>IF(R$15=$D22,_xlfn.IFNA(VLOOKUP(R$16,Lookups!$S$38:$U$51,3,1),""),"")</f>
        <v/>
      </c>
      <c r="S22" s="55" t="str">
        <f>IF(S$15=$D22,_xlfn.IFNA(VLOOKUP(S$16,Lookups!$S$38:$U$51,3,1),""),"")</f>
        <v/>
      </c>
      <c r="T22" s="55" t="str">
        <f>IF(T$15=$D22,_xlfn.IFNA(VLOOKUP(T$16,Lookups!$S$38:$U$51,3,1),""),"")</f>
        <v/>
      </c>
      <c r="U22" s="55" t="str">
        <f>IF(U$15=$D22,_xlfn.IFNA(VLOOKUP(U$16,Lookups!$S$38:$U$51,3,1),""),"")</f>
        <v/>
      </c>
      <c r="V22" s="55" t="str">
        <f>IF(V$15=$D22,_xlfn.IFNA(VLOOKUP(V$16,Lookups!$S$38:$U$51,3,1),""),"")</f>
        <v/>
      </c>
      <c r="W22" s="55" t="str">
        <f>IF(W$15=$D22,_xlfn.IFNA(VLOOKUP(W$16,Lookups!$S$38:$U$51,3,1),""),"")</f>
        <v/>
      </c>
      <c r="X22" s="55" t="str">
        <f>IF(X$15=$D22,_xlfn.IFNA(VLOOKUP(X$16,Lookups!$S$38:$U$51,3,1),""),"")</f>
        <v/>
      </c>
      <c r="Y22" s="55" t="str">
        <f>IF(Y$15=$D22,_xlfn.IFNA(VLOOKUP(Y$16,Lookups!$S$38:$U$51,3,1),""),"")</f>
        <v/>
      </c>
      <c r="Z22" s="55" t="str">
        <f>IF(Z$15=$D22,_xlfn.IFNA(VLOOKUP(Z$16,Lookups!$S$38:$U$51,3,1),""),"")</f>
        <v/>
      </c>
      <c r="AA22" s="55" t="str">
        <f>IF(AA$15=$D22,_xlfn.IFNA(VLOOKUP(AA$16,Lookups!$S$38:$U$51,3,1),""),"")</f>
        <v/>
      </c>
      <c r="AB22" s="55" t="str">
        <f>IF(AB$15=$D22,_xlfn.IFNA(VLOOKUP(AB$16,Lookups!$S$38:$U$51,3,1),""),"")</f>
        <v/>
      </c>
      <c r="AC22" s="55" t="str">
        <f>IF(AC$15=$D22,_xlfn.IFNA(VLOOKUP(AC$16,Lookups!$S$38:$U$51,3,1),""),"")</f>
        <v/>
      </c>
      <c r="AD22" s="55" t="str">
        <f>IF(AD$15=$D22,_xlfn.IFNA(VLOOKUP(AD$16,Lookups!$S$38:$U$51,3,1),""),"")</f>
        <v/>
      </c>
      <c r="AE22" s="55" t="str">
        <f>IF(AE$15=$D22,_xlfn.IFNA(VLOOKUP(AE$16,Lookups!$S$38:$U$51,3,1),""),"")</f>
        <v/>
      </c>
      <c r="AF22" s="55" t="str">
        <f>IF(AF$15=$D22,_xlfn.IFNA(VLOOKUP(AF$16,Lookups!$S$38:$U$51,3,1),""),"")</f>
        <v/>
      </c>
      <c r="AG22" s="55" t="str">
        <f>IF(AG$15=$D22,_xlfn.IFNA(VLOOKUP(AG$16,Lookups!$S$38:$U$51,3,1),""),"")</f>
        <v/>
      </c>
      <c r="AH22" s="55" t="str">
        <f>IF(AH$15=$D22,_xlfn.IFNA(VLOOKUP(AH$16,Lookups!$S$38:$U$51,3,1),""),"")</f>
        <v/>
      </c>
      <c r="AI22" s="55" t="str">
        <f>IF(AI$15=$D22,_xlfn.IFNA(VLOOKUP(AI$16,Lookups!$S$38:$U$51,3,1),""),"")</f>
        <v/>
      </c>
      <c r="AJ22" s="55" t="str">
        <f>IF(AJ$15=$D22,_xlfn.IFNA(VLOOKUP(AJ$16,Lookups!$S$38:$U$51,3,1),""),"")</f>
        <v/>
      </c>
      <c r="AK22" s="55" t="str">
        <f>IF(AK$15=$D22,_xlfn.IFNA(VLOOKUP(AK$16,Lookups!$S$38:$U$51,3,1),""),"")</f>
        <v/>
      </c>
      <c r="AL22" s="55" t="str">
        <f>IF(AL$15=$D22,_xlfn.IFNA(VLOOKUP(AL$16,Lookups!$S$38:$U$51,3,1),""),"")</f>
        <v/>
      </c>
      <c r="AM22" s="55" t="str">
        <f>IF(AM$15=$D22,_xlfn.IFNA(VLOOKUP(AM$16,Lookups!$S$38:$U$51,3,1),""),"")</f>
        <v/>
      </c>
      <c r="AN22" s="55" t="str">
        <f>IF(AN$15=$D22,_xlfn.IFNA(VLOOKUP(AN$16,Lookups!$S$38:$U$51,3,1),""),"")</f>
        <v/>
      </c>
      <c r="AO22" s="55" t="str">
        <f>IF(AO$15=$D22,_xlfn.IFNA(VLOOKUP(AO$16,Lookups!$S$38:$U$51,3,1),""),"")</f>
        <v/>
      </c>
      <c r="AP22" s="55" t="str">
        <f>IF(AP$15=$D22,_xlfn.IFNA(VLOOKUP(AP$16,Lookups!$S$38:$U$51,3,1),""),"")</f>
        <v/>
      </c>
      <c r="AQ22" s="55" t="str">
        <f>IF(AQ$15=$D22,_xlfn.IFNA(VLOOKUP(AQ$16,Lookups!$S$38:$U$51,3,1),""),"")</f>
        <v/>
      </c>
      <c r="AR22" s="55" t="str">
        <f>IF(AR$15=$D22,_xlfn.IFNA(VLOOKUP(AR$16,Lookups!$S$38:$U$51,3,1),""),"")</f>
        <v/>
      </c>
      <c r="AS22" s="55" t="str">
        <f>IF(AS$15=$D22,_xlfn.IFNA(VLOOKUP(AS$16,Lookups!$S$38:$U$51,3,1),""),"")</f>
        <v/>
      </c>
      <c r="AT22" s="55" t="str">
        <f>IF(AT$15=$D22,_xlfn.IFNA(VLOOKUP(AT$16,Lookups!$S$38:$U$51,3,1),""),"")</f>
        <v/>
      </c>
      <c r="AU22" s="55" t="str">
        <f>IF(AU$15=$D22,_xlfn.IFNA(VLOOKUP(AU$16,Lookups!$S$38:$U$51,3,1),""),"")</f>
        <v/>
      </c>
      <c r="AV22" s="55" t="str">
        <f>IF(AV$15=$D22,_xlfn.IFNA(VLOOKUP(AV$16,Lookups!$S$38:$U$51,3,1),""),"")</f>
        <v/>
      </c>
      <c r="AW22" s="55" t="str">
        <f>IF(AW$15=$D22,_xlfn.IFNA(VLOOKUP(AW$16,Lookups!$S$38:$U$51,3,1),""),"")</f>
        <v/>
      </c>
      <c r="AX22" s="55" t="str">
        <f>IF(AX$15=$D22,_xlfn.IFNA(VLOOKUP(AX$16,Lookups!$S$38:$U$51,3,1),""),"")</f>
        <v/>
      </c>
      <c r="AY22" s="55" t="str">
        <f>IF(AY$15=$D22,_xlfn.IFNA(VLOOKUP(AY$16,Lookups!$S$38:$U$51,3,1),""),"")</f>
        <v/>
      </c>
      <c r="AZ22" s="55" t="str">
        <f>IF(AZ$15=$D22,_xlfn.IFNA(VLOOKUP(AZ$16,Lookups!$S$38:$U$51,3,1),""),"")</f>
        <v/>
      </c>
      <c r="BA22" s="55" t="str">
        <f>IF(BA$15=$D22,_xlfn.IFNA(VLOOKUP(BA$16,Lookups!$S$38:$U$51,3,1),""),"")</f>
        <v/>
      </c>
      <c r="BB22" s="55" t="str">
        <f>IF(BB$15=$D22,_xlfn.IFNA(VLOOKUP(BB$16,Lookups!$S$38:$U$51,3,1),""),"")</f>
        <v/>
      </c>
      <c r="BC22" s="55" t="str">
        <f>IF(BC$15=$D22,_xlfn.IFNA(VLOOKUP(BC$16,Lookups!$S$38:$U$51,3,1),""),"")</f>
        <v/>
      </c>
      <c r="BD22" s="55" t="str">
        <f>IF(BD$15=$D22,_xlfn.IFNA(VLOOKUP(BD$16,Lookups!$S$38:$U$51,3,1),""),"")</f>
        <v/>
      </c>
      <c r="BE22" s="55" t="str">
        <f>IF(BE$15=$D22,_xlfn.IFNA(VLOOKUP(BE$16,Lookups!$S$38:$U$51,3,1),""),"")</f>
        <v/>
      </c>
      <c r="BF22" s="55" t="str">
        <f>IF(BF$15=$D22,_xlfn.IFNA(VLOOKUP(BF$16,Lookups!$S$38:$U$51,3,1),""),"")</f>
        <v/>
      </c>
      <c r="BG22" s="55" t="str">
        <f>IF(BG$15=$D22,_xlfn.IFNA(VLOOKUP(BG$16,Lookups!$S$38:$U$51,3,1),""),"")</f>
        <v/>
      </c>
    </row>
    <row r="23" spans="1:59" x14ac:dyDescent="0.25">
      <c r="D23" s="8">
        <v>385</v>
      </c>
      <c r="E23" s="55" t="str">
        <f>IF(E$15=$D23,_xlfn.IFNA(VLOOKUP(E$16,Lookups!$T$38:$U$51,2,1),""),"")</f>
        <v/>
      </c>
      <c r="F23" s="55" t="str">
        <f>IF(F$15=$D23,_xlfn.IFNA(VLOOKUP(F$16,Lookups!$T$38:$U$51,2,1),""),"")</f>
        <v/>
      </c>
      <c r="G23" s="55" t="str">
        <f>IF(G$15=$D23,_xlfn.IFNA(VLOOKUP(G$16,Lookups!$T$38:$U$51,2,1),""),"")</f>
        <v/>
      </c>
      <c r="H23" s="55" t="str">
        <f>IF(H$15=$D23,_xlfn.IFNA(VLOOKUP(H$16,Lookups!$T$38:$U$51,2,1),""),"")</f>
        <v>Tevet</v>
      </c>
      <c r="I23" s="55" t="str">
        <f>IF(I$15=$D23,_xlfn.IFNA(VLOOKUP(I$16,Lookups!$T$38:$U$51,2,1),""),"")</f>
        <v/>
      </c>
      <c r="J23" s="55" t="str">
        <f>IF(J$15=$D23,_xlfn.IFNA(VLOOKUP(J$16,Lookups!$T$38:$U$51,2,1),""),"")</f>
        <v/>
      </c>
      <c r="K23" s="55" t="str">
        <f>IF(K$15=$D23,_xlfn.IFNA(VLOOKUP(K$16,Lookups!$T$38:$U$51,2,1),""),"")</f>
        <v/>
      </c>
      <c r="L23" s="55" t="str">
        <f>IF(L$15=$D23,_xlfn.IFNA(VLOOKUP(L$16,Lookups!$T$38:$U$51,2,1),""),"")</f>
        <v/>
      </c>
      <c r="M23" s="55" t="str">
        <f>IF(M$15=$D23,_xlfn.IFNA(VLOOKUP(M$16,Lookups!$T$38:$U$51,2,1),""),"")</f>
        <v/>
      </c>
      <c r="N23" s="55" t="str">
        <f>IF(N$15=$D23,_xlfn.IFNA(VLOOKUP(N$16,Lookups!$T$38:$U$51,2,1),""),"")</f>
        <v/>
      </c>
      <c r="O23" s="55" t="str">
        <f>IF(O$15=$D23,_xlfn.IFNA(VLOOKUP(O$16,Lookups!$T$38:$U$51,2,1),""),"")</f>
        <v/>
      </c>
      <c r="P23" s="55" t="str">
        <f>IF(P$15=$D23,_xlfn.IFNA(VLOOKUP(P$16,Lookups!$T$38:$U$51,2,1),""),"")</f>
        <v/>
      </c>
      <c r="Q23" s="55" t="str">
        <f>IF(Q$15=$D23,_xlfn.IFNA(VLOOKUP(Q$16,Lookups!$T$38:$U$51,2,1),""),"")</f>
        <v/>
      </c>
      <c r="R23" s="55" t="str">
        <f>IF(R$15=$D23,_xlfn.IFNA(VLOOKUP(R$16,Lookups!$T$38:$U$51,2,1),""),"")</f>
        <v/>
      </c>
      <c r="S23" s="55" t="str">
        <f>IF(S$15=$D23,_xlfn.IFNA(VLOOKUP(S$16,Lookups!$T$38:$U$51,2,1),""),"")</f>
        <v/>
      </c>
      <c r="T23" s="55" t="str">
        <f>IF(T$15=$D23,_xlfn.IFNA(VLOOKUP(T$16,Lookups!$T$38:$U$51,2,1),""),"")</f>
        <v/>
      </c>
      <c r="U23" s="55" t="str">
        <f>IF(U$15=$D23,_xlfn.IFNA(VLOOKUP(U$16,Lookups!$T$38:$U$51,2,1),""),"")</f>
        <v/>
      </c>
      <c r="V23" s="55" t="str">
        <f>IF(V$15=$D23,_xlfn.IFNA(VLOOKUP(V$16,Lookups!$T$38:$U$51,2,1),""),"")</f>
        <v/>
      </c>
      <c r="W23" s="55" t="str">
        <f>IF(W$15=$D23,_xlfn.IFNA(VLOOKUP(W$16,Lookups!$T$38:$U$51,2,1),""),"")</f>
        <v/>
      </c>
      <c r="X23" s="55" t="str">
        <f>IF(X$15=$D23,_xlfn.IFNA(VLOOKUP(X$16,Lookups!$T$38:$U$51,2,1),""),"")</f>
        <v/>
      </c>
      <c r="Y23" s="55" t="str">
        <f>IF(Y$15=$D23,_xlfn.IFNA(VLOOKUP(Y$16,Lookups!$T$38:$U$51,2,1),""),"")</f>
        <v>Nisan</v>
      </c>
      <c r="Z23" s="55" t="str">
        <f>IF(Z$15=$D23,_xlfn.IFNA(VLOOKUP(Z$16,Lookups!$T$38:$U$51,2,1),""),"")</f>
        <v/>
      </c>
      <c r="AA23" s="55" t="str">
        <f>IF(AA$15=$D23,_xlfn.IFNA(VLOOKUP(AA$16,Lookups!$T$38:$U$51,2,1),""),"")</f>
        <v/>
      </c>
      <c r="AB23" s="55" t="str">
        <f>IF(AB$15=$D23,_xlfn.IFNA(VLOOKUP(AB$16,Lookups!$T$38:$U$51,2,1),""),"")</f>
        <v>Tevet</v>
      </c>
      <c r="AC23" s="55" t="str">
        <f>IF(AC$15=$D23,_xlfn.IFNA(VLOOKUP(AC$16,Lookups!$T$38:$U$51,2,1),""),"")</f>
        <v/>
      </c>
      <c r="AD23" s="55" t="str">
        <f>IF(AD$15=$D23,_xlfn.IFNA(VLOOKUP(AD$16,Lookups!$T$38:$U$51,2,1),""),"")</f>
        <v/>
      </c>
      <c r="AE23" s="55" t="str">
        <f>IF(AE$15=$D23,_xlfn.IFNA(VLOOKUP(AE$16,Lookups!$T$38:$U$51,2,1),""),"")</f>
        <v/>
      </c>
      <c r="AF23" s="55" t="str">
        <f>IF(AF$15=$D23,_xlfn.IFNA(VLOOKUP(AF$16,Lookups!$T$38:$U$51,2,1),""),"")</f>
        <v/>
      </c>
      <c r="AG23" s="55" t="str">
        <f>IF(AG$15=$D23,_xlfn.IFNA(VLOOKUP(AG$16,Lookups!$T$38:$U$51,2,1),""),"")</f>
        <v/>
      </c>
      <c r="AH23" s="55" t="str">
        <f>IF(AH$15=$D23,_xlfn.IFNA(VLOOKUP(AH$16,Lookups!$T$38:$U$51,2,1),""),"")</f>
        <v/>
      </c>
      <c r="AI23" s="55" t="str">
        <f>IF(AI$15=$D23,_xlfn.IFNA(VLOOKUP(AI$16,Lookups!$T$38:$U$51,2,1),""),"")</f>
        <v/>
      </c>
      <c r="AJ23" s="55" t="str">
        <f>IF(AJ$15=$D23,_xlfn.IFNA(VLOOKUP(AJ$16,Lookups!$T$38:$U$51,2,1),""),"")</f>
        <v>Veadar</v>
      </c>
      <c r="AK23" s="55" t="str">
        <f>IF(AK$15=$D23,_xlfn.IFNA(VLOOKUP(AK$16,Lookups!$T$38:$U$51,2,1),""),"")</f>
        <v/>
      </c>
      <c r="AL23" s="55" t="str">
        <f>IF(AL$15=$D23,_xlfn.IFNA(VLOOKUP(AL$16,Lookups!$T$38:$U$51,2,1),""),"")</f>
        <v/>
      </c>
      <c r="AM23" s="55" t="str">
        <f>IF(AM$15=$D23,_xlfn.IFNA(VLOOKUP(AM$16,Lookups!$T$38:$U$51,2,1),""),"")</f>
        <v/>
      </c>
      <c r="AN23" s="55" t="str">
        <f>IF(AN$15=$D23,_xlfn.IFNA(VLOOKUP(AN$16,Lookups!$T$38:$U$51,2,1),""),"")</f>
        <v/>
      </c>
      <c r="AO23" s="55" t="str">
        <f>IF(AO$15=$D23,_xlfn.IFNA(VLOOKUP(AO$16,Lookups!$T$38:$U$51,2,1),""),"")</f>
        <v>Nisan</v>
      </c>
      <c r="AP23" s="55" t="str">
        <f>IF(AP$15=$D23,_xlfn.IFNA(VLOOKUP(AP$16,Lookups!$T$38:$U$51,2,1),""),"")</f>
        <v/>
      </c>
      <c r="AQ23" s="55" t="str">
        <f>IF(AQ$15=$D23,_xlfn.IFNA(VLOOKUP(AQ$16,Lookups!$T$38:$U$51,2,1),""),"")</f>
        <v/>
      </c>
      <c r="AR23" s="55" t="str">
        <f>IF(AR$15=$D23,_xlfn.IFNA(VLOOKUP(AR$16,Lookups!$T$38:$U$51,2,1),""),"")</f>
        <v/>
      </c>
      <c r="AS23" s="55" t="str">
        <f>IF(AS$15=$D23,_xlfn.IFNA(VLOOKUP(AS$16,Lookups!$T$38:$U$51,2,1),""),"")</f>
        <v/>
      </c>
      <c r="AT23" s="55" t="str">
        <f>IF(AT$15=$D23,_xlfn.IFNA(VLOOKUP(AT$16,Lookups!$T$38:$U$51,2,1),""),"")</f>
        <v/>
      </c>
      <c r="AU23" s="55" t="str">
        <f>IF(AU$15=$D23,_xlfn.IFNA(VLOOKUP(AU$16,Lookups!$T$38:$U$51,2,1),""),"")</f>
        <v/>
      </c>
      <c r="AV23" s="55" t="str">
        <f>IF(AV$15=$D23,_xlfn.IFNA(VLOOKUP(AV$16,Lookups!$T$38:$U$51,2,1),""),"")</f>
        <v/>
      </c>
      <c r="AW23" s="55" t="str">
        <f>IF(AW$15=$D23,_xlfn.IFNA(VLOOKUP(AW$16,Lookups!$T$38:$U$51,2,1),""),"")</f>
        <v/>
      </c>
      <c r="AX23" s="55" t="str">
        <f>IF(AX$15=$D23,_xlfn.IFNA(VLOOKUP(AX$16,Lookups!$T$38:$U$51,2,1),""),"")</f>
        <v/>
      </c>
      <c r="AY23" s="55" t="str">
        <f>IF(AY$15=$D23,_xlfn.IFNA(VLOOKUP(AY$16,Lookups!$T$38:$U$51,2,1),""),"")</f>
        <v/>
      </c>
      <c r="AZ23" s="55" t="str">
        <f>IF(AZ$15=$D23,_xlfn.IFNA(VLOOKUP(AZ$16,Lookups!$T$38:$U$51,2,1),""),"")</f>
        <v/>
      </c>
      <c r="BA23" s="55" t="str">
        <f>IF(BA$15=$D23,_xlfn.IFNA(VLOOKUP(BA$16,Lookups!$T$38:$U$51,2,1),""),"")</f>
        <v/>
      </c>
      <c r="BB23" s="55" t="str">
        <f>IF(BB$15=$D23,_xlfn.IFNA(VLOOKUP(BB$16,Lookups!$T$38:$U$51,2,1),""),"")</f>
        <v/>
      </c>
      <c r="BC23" s="55" t="str">
        <f>IF(BC$15=$D23,_xlfn.IFNA(VLOOKUP(BC$16,Lookups!$T$38:$U$51,2,1),""),"")</f>
        <v/>
      </c>
      <c r="BD23" s="55" t="str">
        <f>IF(BD$15=$D23,_xlfn.IFNA(VLOOKUP(BD$16,Lookups!$T$38:$U$51,2,1),""),"")</f>
        <v/>
      </c>
      <c r="BE23" s="55" t="str">
        <f>IF(BE$15=$D23,_xlfn.IFNA(VLOOKUP(BE$16,Lookups!$T$38:$U$51,2,1),""),"")</f>
        <v/>
      </c>
      <c r="BF23" s="55" t="str">
        <f>IF(BF$15=$D23,_xlfn.IFNA(VLOOKUP(BF$16,Lookups!$T$38:$U$51,2,1),""),"")</f>
        <v/>
      </c>
      <c r="BG23" s="55" t="str">
        <f>IF(BG$15=$D23,_xlfn.IFNA(VLOOKUP(BG$16,Lookups!$T$38:$U$51,2,1),""),"")</f>
        <v/>
      </c>
    </row>
    <row r="24" spans="1:59" x14ac:dyDescent="0.25">
      <c r="C24" s="7" t="s">
        <v>504</v>
      </c>
    </row>
    <row r="25" spans="1:59" x14ac:dyDescent="0.25">
      <c r="D25" s="8">
        <v>353</v>
      </c>
      <c r="E25" s="55" t="str">
        <f>IF(E$15=$D25,_xlfn.IFNA(VLOOKUP(E$16,Lookups!$O$23:$R$35,1,1),""),"")</f>
        <v/>
      </c>
      <c r="F25" s="55" t="str">
        <f>IF(F$15=$D25,_xlfn.IFNA(VLOOKUP(F$16,Lookups!$T$38:$U$51,1,1),""),"")</f>
        <v/>
      </c>
      <c r="G25" s="55" t="str">
        <f>IF(G$15=$D25,_xlfn.IFNA(VLOOKUP(G$16,Lookups!$O$23:$R$35,1,1),""),"")</f>
        <v/>
      </c>
      <c r="H25" s="55" t="str">
        <f>IF(H$15=$D25,_xlfn.IFNA(VLOOKUP(H$16,Lookups!$O$23:$R$35,1,1),""),"")</f>
        <v/>
      </c>
      <c r="I25" s="55" t="str">
        <f>IF(I$15=$D25,_xlfn.IFNA(VLOOKUP(I$16,Lookups!$O$23:$R$35,1,1),""),"")</f>
        <v/>
      </c>
      <c r="J25" s="55" t="str">
        <f>IF(J$15=$D25,_xlfn.IFNA(VLOOKUP(J$16,Lookups!$O$23:$R$35,1,1),""),"")</f>
        <v/>
      </c>
      <c r="K25" s="55" t="str">
        <f>IF(K$15=$D25,_xlfn.IFNA(VLOOKUP(K$16,Lookups!$O$23:$R$35,1,1),""),"")</f>
        <v/>
      </c>
      <c r="L25" s="55" t="str">
        <f>IF(L$15=$D25,_xlfn.IFNA(VLOOKUP(L$16,Lookups!$O$23:$R$35,1,1),""),"")</f>
        <v/>
      </c>
      <c r="M25" s="55" t="str">
        <f>IF(M$15=$D25,_xlfn.IFNA(VLOOKUP(M$16,Lookups!$O$23:$R$35,1,1),""),"")</f>
        <v/>
      </c>
      <c r="N25" s="55" t="str">
        <f>IF(N$15=$D25,_xlfn.IFNA(VLOOKUP(N$16,Lookups!$O$23:$R$35,1,1),""),"")</f>
        <v/>
      </c>
      <c r="O25" s="55" t="str">
        <f>IF(O$15=$D25,_xlfn.IFNA(VLOOKUP(O$16,Lookups!$O$23:$R$35,1,1),""),"")</f>
        <v/>
      </c>
      <c r="P25" s="55" t="str">
        <f>IF(P$15=$D25,_xlfn.IFNA(VLOOKUP(P$16,Lookups!$O$23:$R$35,1,1),""),"")</f>
        <v/>
      </c>
      <c r="Q25" s="55" t="str">
        <f>IF(Q$15=$D25,_xlfn.IFNA(VLOOKUP(Q$16,Lookups!$O$23:$R$35,1,1),""),"")</f>
        <v/>
      </c>
      <c r="R25" s="55" t="str">
        <f>IF(R$15=$D25,_xlfn.IFNA(VLOOKUP(R$16,Lookups!$O$23:$R$35,1,1),""),"")</f>
        <v/>
      </c>
      <c r="S25" s="55" t="str">
        <f>IF(S$15=$D25,_xlfn.IFNA(VLOOKUP(S$16,Lookups!$O$23:$R$35,1,1),""),"")</f>
        <v/>
      </c>
      <c r="T25" s="55" t="str">
        <f>IF(T$15=$D25,_xlfn.IFNA(VLOOKUP(T$16,Lookups!$O$23:$R$35,1,1),""),"")</f>
        <v/>
      </c>
      <c r="U25" s="55" t="str">
        <f>IF(U$15=$D25,_xlfn.IFNA(VLOOKUP(U$16,Lookups!$O$23:$R$35,1,1),""),"")</f>
        <v/>
      </c>
      <c r="V25" s="55" t="str">
        <f>IF(V$15=$D25,_xlfn.IFNA(VLOOKUP(V$16,Lookups!$O$23:$R$35,1,1),""),"")</f>
        <v/>
      </c>
      <c r="W25" s="55" t="str">
        <f>IF(W$15=$D25,_xlfn.IFNA(VLOOKUP(W$16,Lookups!$O$23:$R$35,1,1),""),"")</f>
        <v/>
      </c>
      <c r="X25" s="55" t="str">
        <f>IF(X$15=$D25,_xlfn.IFNA(VLOOKUP(X$16,Lookups!$O$23:$R$35,1,1),""),"")</f>
        <v/>
      </c>
      <c r="Y25" s="55" t="str">
        <f>IF(Y$15=$D25,_xlfn.IFNA(VLOOKUP(Y$16,Lookups!$O$23:$R$35,1,1),""),"")</f>
        <v/>
      </c>
      <c r="Z25" s="55">
        <f>IF(Z$15=$D25,_xlfn.IFNA(VLOOKUP(Z$16,Lookups!$O$23:$R$35,1,1),""),"")</f>
        <v>117</v>
      </c>
      <c r="AA25" s="55">
        <f>IF(AA$15=$D25,_xlfn.IFNA(VLOOKUP(AA$16,Lookups!$O$23:$R$35,1,1),""),"")</f>
        <v>88</v>
      </c>
      <c r="AB25" s="55" t="str">
        <f>IF(AB$15=$D25,_xlfn.IFNA(VLOOKUP(AB$16,Lookups!$O$23:$R$35,1,1),""),"")</f>
        <v/>
      </c>
      <c r="AC25" s="55" t="str">
        <f>IF(AC$15=$D25,_xlfn.IFNA(VLOOKUP(AC$16,Lookups!$O$23:$R$35,1,1),""),"")</f>
        <v/>
      </c>
      <c r="AD25" s="55" t="str">
        <f>IF(AD$15=$D25,_xlfn.IFNA(VLOOKUP(AD$16,Lookups!$O$23:$R$35,1,1),""),"")</f>
        <v/>
      </c>
      <c r="AE25" s="55" t="str">
        <f>IF(AE$15=$D25,_xlfn.IFNA(VLOOKUP(AE$16,Lookups!$O$23:$R$35,1,1),""),"")</f>
        <v/>
      </c>
      <c r="AF25" s="55">
        <f>IF(AF$15=$D25,_xlfn.IFNA(VLOOKUP(AF$16,Lookups!$O$23:$R$35,1,1),""),"")</f>
        <v>147</v>
      </c>
      <c r="AG25" s="55">
        <f>IF(AG$15=$D25,_xlfn.IFNA(VLOOKUP(AG$16,Lookups!$O$23:$R$35,1,1),""),"")</f>
        <v>59</v>
      </c>
      <c r="AH25" s="55">
        <f>IF(AH$15=$D25,_xlfn.IFNA(VLOOKUP(AH$16,Lookups!$O$23:$R$35,1,1),""),"")</f>
        <v>0</v>
      </c>
      <c r="AI25" s="55" t="str">
        <f>IF(AI$15=$D25,_xlfn.IFNA(VLOOKUP(AI$16,Lookups!$O$23:$R$35,1,1),""),"")</f>
        <v/>
      </c>
      <c r="AJ25" s="55" t="str">
        <f>IF(AJ$15=$D25,_xlfn.IFNA(VLOOKUP(AJ$16,Lookups!$O$23:$R$35,1,1),""),"")</f>
        <v/>
      </c>
      <c r="AK25" s="55">
        <f>IF(AK$15=$D25,_xlfn.IFNA(VLOOKUP(AK$16,Lookups!$O$23:$R$35,1,1),""),"")</f>
        <v>206</v>
      </c>
      <c r="AL25" s="55" t="str">
        <f>IF(AL$15=$D25,_xlfn.IFNA(VLOOKUP(AL$16,Lookups!$O$23:$R$35,1,1),""),"")</f>
        <v/>
      </c>
      <c r="AM25" s="55" t="str">
        <f>IF(AM$15=$D25,_xlfn.IFNA(VLOOKUP(AM$16,Lookups!$O$23:$R$35,1,1),""),"")</f>
        <v/>
      </c>
      <c r="AN25" s="55" t="str">
        <f>IF(AN$15=$D25,_xlfn.IFNA(VLOOKUP(AN$16,Lookups!$O$23:$R$35,1,1),""),"")</f>
        <v/>
      </c>
      <c r="AO25" s="55" t="str">
        <f>IF(AO$15=$D25,_xlfn.IFNA(VLOOKUP(AO$16,Lookups!$O$23:$R$35,1,1),""),"")</f>
        <v/>
      </c>
      <c r="AP25" s="55" t="str">
        <f>IF(AP$15=$D25,_xlfn.IFNA(VLOOKUP(AP$16,Lookups!$O$23:$R$35,1,1),""),"")</f>
        <v/>
      </c>
      <c r="AQ25" s="55" t="str">
        <f>IF(AQ$15=$D25,_xlfn.IFNA(VLOOKUP(AQ$16,Lookups!$O$23:$R$35,1,1),""),"")</f>
        <v/>
      </c>
      <c r="AR25" s="55" t="str">
        <f>IF(AR$15=$D25,_xlfn.IFNA(VLOOKUP(AR$16,Lookups!$O$23:$R$35,1,1),""),"")</f>
        <v/>
      </c>
      <c r="AS25" s="55" t="str">
        <f>IF(AS$15=$D25,_xlfn.IFNA(VLOOKUP(AS$16,Lookups!$O$23:$R$35,1,1),""),"")</f>
        <v/>
      </c>
      <c r="AT25" s="55" t="str">
        <f>IF(AT$15=$D25,_xlfn.IFNA(VLOOKUP(AT$16,Lookups!$O$23:$R$35,1,1),""),"")</f>
        <v/>
      </c>
      <c r="AU25" s="55" t="str">
        <f>IF(AU$15=$D25,_xlfn.IFNA(VLOOKUP(AU$16,Lookups!$O$23:$R$35,1,1),""),"")</f>
        <v/>
      </c>
      <c r="AV25" s="55" t="str">
        <f>IF(AV$15=$D25,_xlfn.IFNA(VLOOKUP(AV$16,Lookups!$O$23:$R$35,1,1),""),"")</f>
        <v/>
      </c>
      <c r="AW25" s="55" t="str">
        <f>IF(AW$15=$D25,_xlfn.IFNA(VLOOKUP(AW$16,Lookups!$O$23:$R$35,1,1),""),"")</f>
        <v/>
      </c>
      <c r="AX25" s="55" t="str">
        <f>IF(AX$15=$D25,_xlfn.IFNA(VLOOKUP(AX$16,Lookups!$O$23:$R$35,1,1),""),"")</f>
        <v/>
      </c>
      <c r="AY25" s="55" t="str">
        <f>IF(AY$15=$D25,_xlfn.IFNA(VLOOKUP(AY$16,Lookups!$O$23:$R$35,1,1),""),"")</f>
        <v/>
      </c>
      <c r="AZ25" s="55" t="str">
        <f>IF(AZ$15=$D25,_xlfn.IFNA(VLOOKUP(AZ$16,Lookups!$O$23:$R$35,1,1),""),"")</f>
        <v/>
      </c>
      <c r="BA25" s="55" t="str">
        <f>IF(BA$15=$D25,_xlfn.IFNA(VLOOKUP(BA$16,Lookups!$O$23:$R$35,1,1),""),"")</f>
        <v/>
      </c>
      <c r="BB25" s="55" t="str">
        <f>IF(BB$15=$D25,_xlfn.IFNA(VLOOKUP(BB$16,Lookups!$O$23:$R$35,1,1),""),"")</f>
        <v/>
      </c>
      <c r="BC25" s="55" t="str">
        <f>IF(BC$15=$D25,_xlfn.IFNA(VLOOKUP(BC$16,Lookups!$O$23:$R$35,1,1),""),"")</f>
        <v/>
      </c>
      <c r="BD25" s="55" t="str">
        <f>IF(BD$15=$D25,_xlfn.IFNA(VLOOKUP(BD$16,Lookups!$O$23:$R$35,1,1),""),"")</f>
        <v/>
      </c>
      <c r="BE25" s="55" t="str">
        <f>IF(BE$15=$D25,_xlfn.IFNA(VLOOKUP(BE$16,Lookups!$O$23:$R$35,1,1),""),"")</f>
        <v/>
      </c>
      <c r="BF25" s="55" t="str">
        <f>IF(BF$15=$D25,_xlfn.IFNA(VLOOKUP(BF$16,Lookups!$O$23:$R$35,1,1),""),"")</f>
        <v/>
      </c>
      <c r="BG25" s="55">
        <f>IF(BG$15=$D25,_xlfn.IFNA(VLOOKUP(BG$16,Lookups!$O$23:$R$35,1,1),""),"")</f>
        <v>147</v>
      </c>
    </row>
    <row r="26" spans="1:59" x14ac:dyDescent="0.25">
      <c r="D26" s="8">
        <v>354</v>
      </c>
      <c r="E26" s="55" t="str">
        <f>IF(E$15=$D26,_xlfn.IFNA(VLOOKUP(E$16,Lookups!$P$23:$R$35,1,1),""),"")</f>
        <v/>
      </c>
      <c r="F26" s="55">
        <f>IF(F$15=$D26,_xlfn.IFNA(VLOOKUP(F$16,Lookups!$T$38:$U$51,1,1),""),"")</f>
        <v>0</v>
      </c>
      <c r="G26" s="55" t="str">
        <f>IF(G$15=$D26,_xlfn.IFNA(VLOOKUP(G$16,Lookups!$P$23:$R$35,1,1),""),"")</f>
        <v/>
      </c>
      <c r="H26" s="55" t="str">
        <f>IF(H$15=$D26,_xlfn.IFNA(VLOOKUP(H$16,Lookups!$P$23:$R$35,1,1),""),"")</f>
        <v/>
      </c>
      <c r="I26" s="55" t="str">
        <f>IF(I$15=$D26,_xlfn.IFNA(VLOOKUP(I$16,Lookups!$P$23:$R$35,1,1),""),"")</f>
        <v/>
      </c>
      <c r="J26" s="55" t="str">
        <f>IF(J$15=$D26,_xlfn.IFNA(VLOOKUP(J$16,Lookups!$P$23:$R$35,1,1),""),"")</f>
        <v/>
      </c>
      <c r="K26" s="55" t="str">
        <f>IF(K$15=$D26,_xlfn.IFNA(VLOOKUP(K$16,Lookups!$P$23:$R$35,1,1),""),"")</f>
        <v/>
      </c>
      <c r="L26" s="55">
        <f>IF(L$15=$D26,_xlfn.IFNA(VLOOKUP(L$16,Lookups!$P$23:$R$35,1,1),""),"")</f>
        <v>118</v>
      </c>
      <c r="M26" s="55">
        <f>IF(M$15=$D26,_xlfn.IFNA(VLOOKUP(M$16,Lookups!$P$23:$R$35,1,1),""),"")</f>
        <v>266</v>
      </c>
      <c r="N26" s="55" t="str">
        <f>IF(N$15=$D26,_xlfn.IFNA(VLOOKUP(N$16,Lookups!$P$23:$R$35,1,1),""),"")</f>
        <v/>
      </c>
      <c r="O26" s="55" t="str">
        <f>IF(O$15=$D26,_xlfn.IFNA(VLOOKUP(O$16,Lookups!$P$23:$R$35,1,1),""),"")</f>
        <v/>
      </c>
      <c r="P26" s="55" t="str">
        <f>IF(P$15=$D26,_xlfn.IFNA(VLOOKUP(P$16,Lookups!$P$23:$R$35,1,1),""),"")</f>
        <v/>
      </c>
      <c r="Q26" s="55" t="str">
        <f>IF(Q$15=$D26,_xlfn.IFNA(VLOOKUP(Q$16,Lookups!$P$23:$R$35,1,1),""),"")</f>
        <v/>
      </c>
      <c r="R26" s="55" t="str">
        <f>IF(R$15=$D26,_xlfn.IFNA(VLOOKUP(R$16,Lookups!$P$23:$R$35,1,1),""),"")</f>
        <v/>
      </c>
      <c r="S26" s="55" t="str">
        <f>IF(S$15=$D26,_xlfn.IFNA(VLOOKUP(S$16,Lookups!$P$23:$R$35,1,1),""),"")</f>
        <v/>
      </c>
      <c r="T26" s="55" t="str">
        <f>IF(T$15=$D26,_xlfn.IFNA(VLOOKUP(T$16,Lookups!$P$23:$R$35,1,1),""),"")</f>
        <v/>
      </c>
      <c r="U26" s="55" t="str">
        <f>IF(U$15=$D26,_xlfn.IFNA(VLOOKUP(U$16,Lookups!$P$23:$R$35,1,1),""),"")</f>
        <v/>
      </c>
      <c r="V26" s="55" t="str">
        <f>IF(V$15=$D26,_xlfn.IFNA(VLOOKUP(V$16,Lookups!$P$23:$R$35,1,1),""),"")</f>
        <v/>
      </c>
      <c r="W26" s="55" t="str">
        <f>IF(W$15=$D26,_xlfn.IFNA(VLOOKUP(W$16,Lookups!$P$23:$R$35,1,1),""),"")</f>
        <v/>
      </c>
      <c r="X26" s="55" t="str">
        <f>IF(X$15=$D26,_xlfn.IFNA(VLOOKUP(X$16,Lookups!$P$23:$R$35,1,1),""),"")</f>
        <v/>
      </c>
      <c r="Y26" s="55" t="str">
        <f>IF(Y$15=$D26,_xlfn.IFNA(VLOOKUP(Y$16,Lookups!$P$23:$R$35,1,1),""),"")</f>
        <v/>
      </c>
      <c r="Z26" s="55" t="str">
        <f>IF(Z$15=$D26,_xlfn.IFNA(VLOOKUP(Z$16,Lookups!$P$23:$R$35,1,1),""),"")</f>
        <v/>
      </c>
      <c r="AA26" s="55" t="str">
        <f>IF(AA$15=$D26,_xlfn.IFNA(VLOOKUP(AA$16,Lookups!$P$23:$R$35,1,1),""),"")</f>
        <v/>
      </c>
      <c r="AB26" s="55" t="str">
        <f>IF(AB$15=$D26,_xlfn.IFNA(VLOOKUP(AB$16,Lookups!$P$23:$R$35,1,1),""),"")</f>
        <v/>
      </c>
      <c r="AC26" s="55" t="str">
        <f>IF(AC$15=$D26,_xlfn.IFNA(VLOOKUP(AC$16,Lookups!$P$23:$R$35,1,1),""),"")</f>
        <v/>
      </c>
      <c r="AD26" s="55" t="str">
        <f>IF(AD$15=$D26,_xlfn.IFNA(VLOOKUP(AD$16,Lookups!$P$23:$R$35,1,1),""),"")</f>
        <v/>
      </c>
      <c r="AE26" s="55">
        <f>IF(AE$15=$D26,_xlfn.IFNA(VLOOKUP(AE$16,Lookups!$P$23:$R$35,1,1),""),"")</f>
        <v>207</v>
      </c>
      <c r="AF26" s="55" t="str">
        <f>IF(AF$15=$D26,_xlfn.IFNA(VLOOKUP(AF$16,Lookups!$P$23:$R$35,1,1),""),"")</f>
        <v/>
      </c>
      <c r="AG26" s="55" t="str">
        <f>IF(AG$15=$D26,_xlfn.IFNA(VLOOKUP(AG$16,Lookups!$P$23:$R$35,1,1),""),"")</f>
        <v/>
      </c>
      <c r="AH26" s="55" t="str">
        <f>IF(AH$15=$D26,_xlfn.IFNA(VLOOKUP(AH$16,Lookups!$P$23:$R$35,1,1),""),"")</f>
        <v/>
      </c>
      <c r="AI26" s="55">
        <f>IF(AI$15=$D26,_xlfn.IFNA(VLOOKUP(AI$16,Lookups!$P$23:$R$35,1,1),""),"")</f>
        <v>148</v>
      </c>
      <c r="AJ26" s="55" t="str">
        <f>IF(AJ$15=$D26,_xlfn.IFNA(VLOOKUP(AJ$16,Lookups!$P$23:$R$35,1,1),""),"")</f>
        <v/>
      </c>
      <c r="AK26" s="55" t="str">
        <f>IF(AK$15=$D26,_xlfn.IFNA(VLOOKUP(AK$16,Lookups!$P$23:$R$35,1,1),""),"")</f>
        <v/>
      </c>
      <c r="AL26" s="55" t="str">
        <f>IF(AL$15=$D26,_xlfn.IFNA(VLOOKUP(AL$16,Lookups!$P$23:$R$35,1,1),""),"")</f>
        <v/>
      </c>
      <c r="AM26" s="55">
        <f>IF(AM$15=$D26,_xlfn.IFNA(VLOOKUP(AM$16,Lookups!$P$23:$R$35,1,1),""),"")</f>
        <v>0</v>
      </c>
      <c r="AN26" s="55" t="str">
        <f>IF(AN$15=$D26,_xlfn.IFNA(VLOOKUP(AN$16,Lookups!$P$23:$R$35,1,1),""),"")</f>
        <v/>
      </c>
      <c r="AO26" s="55" t="str">
        <f>IF(AO$15=$D26,_xlfn.IFNA(VLOOKUP(AO$16,Lookups!$P$23:$R$35,1,1),""),"")</f>
        <v/>
      </c>
      <c r="AP26" s="55" t="str">
        <f>IF(AP$15=$D26,_xlfn.IFNA(VLOOKUP(AP$16,Lookups!$P$23:$R$35,1,1),""),"")</f>
        <v/>
      </c>
      <c r="AQ26" s="55" t="str">
        <f>IF(AQ$15=$D26,_xlfn.IFNA(VLOOKUP(AQ$16,Lookups!$P$23:$R$35,1,1),""),"")</f>
        <v/>
      </c>
      <c r="AR26" s="55" t="str">
        <f>IF(AR$15=$D26,_xlfn.IFNA(VLOOKUP(AR$16,Lookups!$P$23:$R$35,1,1),""),"")</f>
        <v/>
      </c>
      <c r="AS26" s="55" t="str">
        <f>IF(AS$15=$D26,_xlfn.IFNA(VLOOKUP(AS$16,Lookups!$P$23:$R$35,1,1),""),"")</f>
        <v/>
      </c>
      <c r="AT26" s="55" t="str">
        <f>IF(AT$15=$D26,_xlfn.IFNA(VLOOKUP(AT$16,Lookups!$P$23:$R$35,1,1),""),"")</f>
        <v/>
      </c>
      <c r="AU26" s="55" t="str">
        <f>IF(AU$15=$D26,_xlfn.IFNA(VLOOKUP(AU$16,Lookups!$P$23:$R$35,1,1),""),"")</f>
        <v/>
      </c>
      <c r="AV26" s="55" t="str">
        <f>IF(AV$15=$D26,_xlfn.IFNA(VLOOKUP(AV$16,Lookups!$P$23:$R$35,1,1),""),"")</f>
        <v/>
      </c>
      <c r="AW26" s="55" t="str">
        <f>IF(AW$15=$D26,_xlfn.IFNA(VLOOKUP(AW$16,Lookups!$P$23:$R$35,1,1),""),"")</f>
        <v/>
      </c>
      <c r="AX26" s="55" t="str">
        <f>IF(AX$15=$D26,_xlfn.IFNA(VLOOKUP(AX$16,Lookups!$P$23:$R$35,1,1),""),"")</f>
        <v/>
      </c>
      <c r="AY26" s="55" t="str">
        <f>IF(AY$15=$D26,_xlfn.IFNA(VLOOKUP(AY$16,Lookups!$P$23:$R$35,1,1),""),"")</f>
        <v/>
      </c>
      <c r="AZ26" s="55" t="str">
        <f>IF(AZ$15=$D26,_xlfn.IFNA(VLOOKUP(AZ$16,Lookups!$P$23:$R$35,1,1),""),"")</f>
        <v/>
      </c>
      <c r="BA26" s="55" t="str">
        <f>IF(BA$15=$D26,_xlfn.IFNA(VLOOKUP(BA$16,Lookups!$P$23:$R$35,1,1),""),"")</f>
        <v/>
      </c>
      <c r="BB26" s="55" t="str">
        <f>IF(BB$15=$D26,_xlfn.IFNA(VLOOKUP(BB$16,Lookups!$P$23:$R$35,1,1),""),"")</f>
        <v/>
      </c>
      <c r="BC26" s="55" t="str">
        <f>IF(BC$15=$D26,_xlfn.IFNA(VLOOKUP(BC$16,Lookups!$P$23:$R$35,1,1),""),"")</f>
        <v/>
      </c>
      <c r="BD26" s="55" t="str">
        <f>IF(BD$15=$D26,_xlfn.IFNA(VLOOKUP(BD$16,Lookups!$P$23:$R$35,1,1),""),"")</f>
        <v/>
      </c>
      <c r="BE26" s="55" t="str">
        <f>IF(BE$15=$D26,_xlfn.IFNA(VLOOKUP(BE$16,Lookups!$P$23:$R$35,1,1),""),"")</f>
        <v/>
      </c>
      <c r="BF26" s="55" t="str">
        <f>IF(BF$15=$D26,_xlfn.IFNA(VLOOKUP(BF$16,Lookups!$P$23:$R$35,1,1),""),"")</f>
        <v/>
      </c>
      <c r="BG26" s="55" t="str">
        <f>IF(BG$15=$D26,_xlfn.IFNA(VLOOKUP(BG$16,Lookups!$P$23:$R$35,1,1),""),"")</f>
        <v/>
      </c>
    </row>
    <row r="27" spans="1:59" x14ac:dyDescent="0.25">
      <c r="D27" s="8">
        <v>355</v>
      </c>
      <c r="E27" s="55" t="str">
        <f>IF(E$15=$D27,_xlfn.IFNA(VLOOKUP(E$16,Lookups!$Q$23:$R$35,1,1),""),"")</f>
        <v/>
      </c>
      <c r="F27" s="55" t="str">
        <f>IF(F$15=$D27,_xlfn.IFNA(VLOOKUP(F$16,Lookups!$T$38:$U$51,1,1),""),"")</f>
        <v/>
      </c>
      <c r="G27" s="55" t="str">
        <f>IF(G$15=$D27,_xlfn.IFNA(VLOOKUP(G$16,Lookups!$Q$23:$R$35,1,1),""),"")</f>
        <v/>
      </c>
      <c r="H27" s="55" t="str">
        <f>IF(H$15=$D27,_xlfn.IFNA(VLOOKUP(H$16,Lookups!$Q$23:$R$35,1,1),""),"")</f>
        <v/>
      </c>
      <c r="I27" s="55">
        <f>IF(I$15=$D27,_xlfn.IFNA(VLOOKUP(I$16,Lookups!$Q$23:$R$35,1,1),""),"")</f>
        <v>90</v>
      </c>
      <c r="J27" s="55">
        <f>IF(J$15=$D27,_xlfn.IFNA(VLOOKUP(J$16,Lookups!$Q$23:$R$35,1,1),""),"")</f>
        <v>90</v>
      </c>
      <c r="K27" s="55">
        <f>IF(K$15=$D27,_xlfn.IFNA(VLOOKUP(K$16,Lookups!$Q$23:$R$35,1,1),""),"")</f>
        <v>237</v>
      </c>
      <c r="L27" s="55" t="str">
        <f>IF(L$15=$D27,_xlfn.IFNA(VLOOKUP(L$16,Lookups!$Q$23:$R$35,1,1),""),"")</f>
        <v/>
      </c>
      <c r="M27" s="55" t="str">
        <f>IF(M$15=$D27,_xlfn.IFNA(VLOOKUP(M$16,Lookups!$Q$23:$R$35,1,1),""),"")</f>
        <v/>
      </c>
      <c r="N27" s="55" t="str">
        <f>IF(N$15=$D27,_xlfn.IFNA(VLOOKUP(N$16,Lookups!$Q$23:$R$35,1,1),""),"")</f>
        <v/>
      </c>
      <c r="O27" s="55" t="str">
        <f>IF(O$15=$D27,_xlfn.IFNA(VLOOKUP(O$16,Lookups!$Q$23:$R$35,1,1),""),"")</f>
        <v/>
      </c>
      <c r="P27" s="55" t="str">
        <f>IF(P$15=$D27,_xlfn.IFNA(VLOOKUP(P$16,Lookups!$Q$23:$R$35,1,1),""),"")</f>
        <v/>
      </c>
      <c r="Q27" s="55" t="str">
        <f>IF(Q$15=$D27,_xlfn.IFNA(VLOOKUP(Q$16,Lookups!$Q$23:$R$35,1,1),""),"")</f>
        <v/>
      </c>
      <c r="R27" s="55" t="str">
        <f>IF(R$15=$D27,_xlfn.IFNA(VLOOKUP(R$16,Lookups!$Q$23:$R$35,1,1),""),"")</f>
        <v/>
      </c>
      <c r="S27" s="55" t="str">
        <f>IF(S$15=$D27,_xlfn.IFNA(VLOOKUP(S$16,Lookups!$Q$23:$R$35,1,1),""),"")</f>
        <v/>
      </c>
      <c r="T27" s="55" t="str">
        <f>IF(T$15=$D27,_xlfn.IFNA(VLOOKUP(T$16,Lookups!$Q$23:$R$35,1,1),""),"")</f>
        <v/>
      </c>
      <c r="U27" s="55" t="str">
        <f>IF(U$15=$D27,_xlfn.IFNA(VLOOKUP(U$16,Lookups!$Q$23:$R$35,1,1),""),"")</f>
        <v/>
      </c>
      <c r="V27" s="55" t="str">
        <f>IF(V$15=$D27,_xlfn.IFNA(VLOOKUP(V$16,Lookups!$Q$23:$R$35,1,1),""),"")</f>
        <v/>
      </c>
      <c r="W27" s="55" t="str">
        <f>IF(W$15=$D27,_xlfn.IFNA(VLOOKUP(W$16,Lookups!$Q$23:$R$35,1,1),""),"")</f>
        <v/>
      </c>
      <c r="X27" s="55">
        <f>IF(X$15=$D27,_xlfn.IFNA(VLOOKUP(X$16,Lookups!$Q$23:$R$35,1,1),""),"")</f>
        <v>178</v>
      </c>
      <c r="Y27" s="55" t="str">
        <f>IF(Y$15=$D27,_xlfn.IFNA(VLOOKUP(Y$16,Lookups!$Q$23:$R$35,1,1),""),"")</f>
        <v/>
      </c>
      <c r="Z27" s="55" t="str">
        <f>IF(Z$15=$D27,_xlfn.IFNA(VLOOKUP(Z$16,Lookups!$Q$23:$R$35,1,1),""),"")</f>
        <v/>
      </c>
      <c r="AA27" s="55" t="str">
        <f>IF(AA$15=$D27,_xlfn.IFNA(VLOOKUP(AA$16,Lookups!$Q$23:$R$35,1,1),""),"")</f>
        <v/>
      </c>
      <c r="AB27" s="55" t="str">
        <f>IF(AB$15=$D27,_xlfn.IFNA(VLOOKUP(AB$16,Lookups!$Q$23:$R$35,1,1),""),"")</f>
        <v/>
      </c>
      <c r="AC27" s="55" t="str">
        <f>IF(AC$15=$D27,_xlfn.IFNA(VLOOKUP(AC$16,Lookups!$Q$23:$R$35,1,1),""),"")</f>
        <v/>
      </c>
      <c r="AD27" s="55">
        <f>IF(AD$15=$D27,_xlfn.IFNA(VLOOKUP(AD$16,Lookups!$Q$23:$R$35,1,1),""),"")</f>
        <v>30</v>
      </c>
      <c r="AE27" s="55" t="str">
        <f>IF(AE$15=$D27,_xlfn.IFNA(VLOOKUP(AE$16,Lookups!$Q$23:$R$35,1,1),""),"")</f>
        <v/>
      </c>
      <c r="AF27" s="55" t="str">
        <f>IF(AF$15=$D27,_xlfn.IFNA(VLOOKUP(AF$16,Lookups!$Q$23:$R$35,1,1),""),"")</f>
        <v/>
      </c>
      <c r="AG27" s="55" t="str">
        <f>IF(AG$15=$D27,_xlfn.IFNA(VLOOKUP(AG$16,Lookups!$Q$23:$R$35,1,1),""),"")</f>
        <v/>
      </c>
      <c r="AH27" s="55" t="str">
        <f>IF(AH$15=$D27,_xlfn.IFNA(VLOOKUP(AH$16,Lookups!$Q$23:$R$35,1,1),""),"")</f>
        <v/>
      </c>
      <c r="AI27" s="55" t="str">
        <f>IF(AI$15=$D27,_xlfn.IFNA(VLOOKUP(AI$16,Lookups!$Q$23:$R$35,1,1),""),"")</f>
        <v/>
      </c>
      <c r="AJ27" s="55" t="str">
        <f>IF(AJ$15=$D27,_xlfn.IFNA(VLOOKUP(AJ$16,Lookups!$Q$23:$R$35,1,1),""),"")</f>
        <v/>
      </c>
      <c r="AK27" s="55" t="str">
        <f>IF(AK$15=$D27,_xlfn.IFNA(VLOOKUP(AK$16,Lookups!$Q$23:$R$35,1,1),""),"")</f>
        <v/>
      </c>
      <c r="AL27" s="55" t="str">
        <f>IF(AL$15=$D27,_xlfn.IFNA(VLOOKUP(AL$16,Lookups!$Q$23:$R$35,1,1),""),"")</f>
        <v/>
      </c>
      <c r="AM27" s="55" t="str">
        <f>IF(AM$15=$D27,_xlfn.IFNA(VLOOKUP(AM$16,Lookups!$Q$23:$R$35,1,1),""),"")</f>
        <v/>
      </c>
      <c r="AN27" s="55" t="str">
        <f>IF(AN$15=$D27,_xlfn.IFNA(VLOOKUP(AN$16,Lookups!$Q$23:$R$35,1,1),""),"")</f>
        <v/>
      </c>
      <c r="AO27" s="55" t="str">
        <f>IF(AO$15=$D27,_xlfn.IFNA(VLOOKUP(AO$16,Lookups!$Q$23:$R$35,1,1),""),"")</f>
        <v/>
      </c>
      <c r="AP27" s="55" t="str">
        <f>IF(AP$15=$D27,_xlfn.IFNA(VLOOKUP(AP$16,Lookups!$Q$23:$R$35,1,1),""),"")</f>
        <v/>
      </c>
      <c r="AQ27" s="55" t="str">
        <f>IF(AQ$15=$D27,_xlfn.IFNA(VLOOKUP(AQ$16,Lookups!$Q$23:$R$35,1,1),""),"")</f>
        <v/>
      </c>
      <c r="AR27" s="55" t="str">
        <f>IF(AR$15=$D27,_xlfn.IFNA(VLOOKUP(AR$16,Lookups!$Q$23:$R$35,1,1),""),"")</f>
        <v/>
      </c>
      <c r="AS27" s="55" t="str">
        <f>IF(AS$15=$D27,_xlfn.IFNA(VLOOKUP(AS$16,Lookups!$Q$23:$R$35,1,1),""),"")</f>
        <v/>
      </c>
      <c r="AT27" s="55" t="str">
        <f>IF(AT$15=$D27,_xlfn.IFNA(VLOOKUP(AT$16,Lookups!$Q$23:$R$35,1,1),""),"")</f>
        <v/>
      </c>
      <c r="AU27" s="55" t="str">
        <f>IF(AU$15=$D27,_xlfn.IFNA(VLOOKUP(AU$16,Lookups!$Q$23:$R$35,1,1),""),"")</f>
        <v/>
      </c>
      <c r="AV27" s="55" t="str">
        <f>IF(AV$15=$D27,_xlfn.IFNA(VLOOKUP(AV$16,Lookups!$Q$23:$R$35,1,1),""),"")</f>
        <v/>
      </c>
      <c r="AW27" s="55" t="str">
        <f>IF(AW$15=$D27,_xlfn.IFNA(VLOOKUP(AW$16,Lookups!$Q$23:$R$35,1,1),""),"")</f>
        <v/>
      </c>
      <c r="AX27" s="55" t="str">
        <f>IF(AX$15=$D27,_xlfn.IFNA(VLOOKUP(AX$16,Lookups!$Q$23:$R$35,1,1),""),"")</f>
        <v/>
      </c>
      <c r="AY27" s="55" t="str">
        <f>IF(AY$15=$D27,_xlfn.IFNA(VLOOKUP(AY$16,Lookups!$Q$23:$R$35,1,1),""),"")</f>
        <v/>
      </c>
      <c r="AZ27" s="55" t="str">
        <f>IF(AZ$15=$D27,_xlfn.IFNA(VLOOKUP(AZ$16,Lookups!$Q$23:$R$35,1,1),""),"")</f>
        <v/>
      </c>
      <c r="BA27" s="55" t="str">
        <f>IF(BA$15=$D27,_xlfn.IFNA(VLOOKUP(BA$16,Lookups!$Q$23:$R$35,1,1),""),"")</f>
        <v/>
      </c>
      <c r="BB27" s="55" t="str">
        <f>IF(BB$15=$D27,_xlfn.IFNA(VLOOKUP(BB$16,Lookups!$Q$23:$R$35,1,1),""),"")</f>
        <v/>
      </c>
      <c r="BC27" s="55" t="str">
        <f>IF(BC$15=$D27,_xlfn.IFNA(VLOOKUP(BC$16,Lookups!$Q$23:$R$35,1,1),""),"")</f>
        <v/>
      </c>
      <c r="BD27" s="55" t="str">
        <f>IF(BD$15=$D27,_xlfn.IFNA(VLOOKUP(BD$16,Lookups!$Q$23:$R$35,1,1),""),"")</f>
        <v/>
      </c>
      <c r="BE27" s="55" t="str">
        <f>IF(BE$15=$D27,_xlfn.IFNA(VLOOKUP(BE$16,Lookups!$Q$23:$R$35,1,1),""),"")</f>
        <v/>
      </c>
      <c r="BF27" s="55" t="str">
        <f>IF(BF$15=$D27,_xlfn.IFNA(VLOOKUP(BF$16,Lookups!$Q$23:$R$35,1,1),""),"")</f>
        <v/>
      </c>
      <c r="BG27" s="55" t="str">
        <f>IF(BG$15=$D27,_xlfn.IFNA(VLOOKUP(BG$16,Lookups!$Q$23:$R$35,1,1),""),"")</f>
        <v/>
      </c>
    </row>
    <row r="28" spans="1:59" x14ac:dyDescent="0.25">
      <c r="A28" s="55"/>
      <c r="B28" s="55"/>
      <c r="C28" s="55"/>
      <c r="D28" s="8">
        <v>383</v>
      </c>
      <c r="E28" s="55">
        <f>IF(E$15=$D28,_xlfn.IFNA(VLOOKUP(E$16,Lookups!$R$38:$U$51,1,1),""),"")</f>
        <v>88</v>
      </c>
      <c r="F28" s="55" t="str">
        <f>IF(F$15=$D28,_xlfn.IFNA(VLOOKUP(F$16,Lookups!$T$38:$U$51,1,1),""),"")</f>
        <v/>
      </c>
      <c r="G28" s="55" t="str">
        <f>IF(G$15=$D28,_xlfn.IFNA(VLOOKUP(G$16,Lookups!$R$38:$U$51,1,1),""),"")</f>
        <v/>
      </c>
      <c r="H28" s="55" t="str">
        <f>IF(H$15=$D28,_xlfn.IFNA(VLOOKUP(H$16,Lookups!$R$38:$U$51,1,1),""),"")</f>
        <v/>
      </c>
      <c r="I28" s="55" t="str">
        <f>IF(I$15=$D28,_xlfn.IFNA(VLOOKUP(I$16,Lookups!$R$38:$U$51,1,1),""),"")</f>
        <v/>
      </c>
      <c r="J28" s="55" t="str">
        <f>IF(J$15=$D28,_xlfn.IFNA(VLOOKUP(J$16,Lookups!$R$38:$U$51,1,1),""),"")</f>
        <v/>
      </c>
      <c r="K28" s="55" t="str">
        <f>IF(K$15=$D28,_xlfn.IFNA(VLOOKUP(K$16,Lookups!$R$38:$U$51,1,1),""),"")</f>
        <v/>
      </c>
      <c r="L28" s="55" t="str">
        <f>IF(L$15=$D28,_xlfn.IFNA(VLOOKUP(L$16,Lookups!$R$38:$U$51,1,1),""),"")</f>
        <v/>
      </c>
      <c r="M28" s="55" t="str">
        <f>IF(M$15=$D28,_xlfn.IFNA(VLOOKUP(M$16,Lookups!$R$38:$U$51,1,1),""),"")</f>
        <v/>
      </c>
      <c r="N28" s="55" t="str">
        <f>IF(N$15=$D28,_xlfn.IFNA(VLOOKUP(N$16,Lookups!$R$38:$U$51,1,1),""),"")</f>
        <v/>
      </c>
      <c r="O28" s="55" t="str">
        <f>IF(O$15=$D28,_xlfn.IFNA(VLOOKUP(O$16,Lookups!$R$38:$U$51,1,1),""),"")</f>
        <v/>
      </c>
      <c r="P28" s="55" t="str">
        <f>IF(P$15=$D28,_xlfn.IFNA(VLOOKUP(P$16,Lookups!$R$38:$U$51,1,1),""),"")</f>
        <v/>
      </c>
      <c r="Q28" s="55" t="str">
        <f>IF(Q$15=$D28,_xlfn.IFNA(VLOOKUP(Q$16,Lookups!$R$38:$U$51,1,1),""),"")</f>
        <v/>
      </c>
      <c r="R28" s="55" t="str">
        <f>IF(R$15=$D28,_xlfn.IFNA(VLOOKUP(R$16,Lookups!$R$38:$U$51,1,1),""),"")</f>
        <v/>
      </c>
      <c r="S28" s="55" t="str">
        <f>IF(S$15=$D28,_xlfn.IFNA(VLOOKUP(S$16,Lookups!$R$38:$U$51,1,1),""),"")</f>
        <v/>
      </c>
      <c r="T28" s="55" t="str">
        <f>IF(T$15=$D28,_xlfn.IFNA(VLOOKUP(T$16,Lookups!$R$38:$U$51,1,1),""),"")</f>
        <v/>
      </c>
      <c r="U28" s="55" t="str">
        <f>IF(U$15=$D28,_xlfn.IFNA(VLOOKUP(U$16,Lookups!$R$38:$U$51,1,1),""),"")</f>
        <v/>
      </c>
      <c r="V28" s="55" t="str">
        <f>IF(V$15=$D28,_xlfn.IFNA(VLOOKUP(V$16,Lookups!$R$38:$U$51,1,1),""),"")</f>
        <v/>
      </c>
      <c r="W28" s="55" t="str">
        <f>IF(W$15=$D28,_xlfn.IFNA(VLOOKUP(W$16,Lookups!$R$38:$U$51,1,1),""),"")</f>
        <v/>
      </c>
      <c r="X28" s="55" t="str">
        <f>IF(X$15=$D28,_xlfn.IFNA(VLOOKUP(X$16,Lookups!$R$38:$U$51,1,1),""),"")</f>
        <v/>
      </c>
      <c r="Y28" s="55" t="str">
        <f>IF(Y$15=$D28,_xlfn.IFNA(VLOOKUP(Y$16,Lookups!$R$38:$U$51,1,1),""),"")</f>
        <v/>
      </c>
      <c r="Z28" s="55" t="str">
        <f>IF(Z$15=$D28,_xlfn.IFNA(VLOOKUP(Z$16,Lookups!$R$38:$U$51,1,1),""),"")</f>
        <v/>
      </c>
      <c r="AA28" s="55" t="str">
        <f>IF(AA$15=$D28,_xlfn.IFNA(VLOOKUP(AA$16,Lookups!$R$38:$U$51,1,1),""),"")</f>
        <v/>
      </c>
      <c r="AB28" s="55" t="str">
        <f>IF(AB$15=$D28,_xlfn.IFNA(VLOOKUP(AB$16,Lookups!$R$38:$U$51,1,1),""),"")</f>
        <v/>
      </c>
      <c r="AC28" s="55">
        <f>IF(AC$15=$D28,_xlfn.IFNA(VLOOKUP(AC$16,Lookups!$R$38:$U$51,1,1),""),"")</f>
        <v>265</v>
      </c>
      <c r="AD28" s="55" t="str">
        <f>IF(AD$15=$D28,_xlfn.IFNA(VLOOKUP(AD$16,Lookups!$R$38:$U$51,1,1),""),"")</f>
        <v/>
      </c>
      <c r="AE28" s="55" t="str">
        <f>IF(AE$15=$D28,_xlfn.IFNA(VLOOKUP(AE$16,Lookups!$R$38:$U$51,1,1),""),"")</f>
        <v/>
      </c>
      <c r="AF28" s="55" t="str">
        <f>IF(AF$15=$D28,_xlfn.IFNA(VLOOKUP(AF$16,Lookups!$R$38:$U$51,1,1),""),"")</f>
        <v/>
      </c>
      <c r="AG28" s="55" t="str">
        <f>IF(AG$15=$D28,_xlfn.IFNA(VLOOKUP(AG$16,Lookups!$R$38:$U$51,1,1),""),"")</f>
        <v/>
      </c>
      <c r="AH28" s="55" t="str">
        <f>IF(AH$15=$D28,_xlfn.IFNA(VLOOKUP(AH$16,Lookups!$R$38:$U$51,1,1),""),"")</f>
        <v/>
      </c>
      <c r="AI28" s="55" t="str">
        <f>IF(AI$15=$D28,_xlfn.IFNA(VLOOKUP(AI$16,Lookups!$R$38:$U$51,1,1),""),"")</f>
        <v/>
      </c>
      <c r="AJ28" s="55" t="str">
        <f>IF(AJ$15=$D28,_xlfn.IFNA(VLOOKUP(AJ$16,Lookups!$R$38:$U$51,1,1),""),"")</f>
        <v/>
      </c>
      <c r="AK28" s="55" t="str">
        <f>IF(AK$15=$D28,_xlfn.IFNA(VLOOKUP(AK$16,Lookups!$R$38:$U$51,1,1),""),"")</f>
        <v/>
      </c>
      <c r="AL28" s="55" t="str">
        <f>IF(AL$15=$D28,_xlfn.IFNA(VLOOKUP(AL$16,Lookups!$R$38:$U$51,1,1),""),"")</f>
        <v/>
      </c>
      <c r="AM28" s="55" t="str">
        <f>IF(AM$15=$D28,_xlfn.IFNA(VLOOKUP(AM$16,Lookups!$R$38:$U$51,1,1),""),"")</f>
        <v/>
      </c>
      <c r="AN28" s="55" t="str">
        <f>IF(AN$15=$D28,_xlfn.IFNA(VLOOKUP(AN$16,Lookups!$R$38:$U$51,1,1),""),"")</f>
        <v/>
      </c>
      <c r="AO28" s="55" t="str">
        <f>IF(AO$15=$D28,_xlfn.IFNA(VLOOKUP(AO$16,Lookups!$R$38:$U$51,1,1),""),"")</f>
        <v/>
      </c>
      <c r="AP28" s="55" t="str">
        <f>IF(AP$15=$D28,_xlfn.IFNA(VLOOKUP(AP$16,Lookups!$R$38:$U$51,1,1),""),"")</f>
        <v/>
      </c>
      <c r="AQ28" s="55">
        <f>IF(AQ$15=$D28,_xlfn.IFNA(VLOOKUP(AQ$16,Lookups!$R$38:$U$51,1,1),""),"")</f>
        <v>265</v>
      </c>
      <c r="AR28" s="55">
        <f>IF(AR$15=$D28,_xlfn.IFNA(VLOOKUP(AR$16,Lookups!$R$38:$U$51,1,1),""),"")</f>
        <v>265</v>
      </c>
      <c r="AS28" s="55">
        <f>IF(AS$15=$D28,_xlfn.IFNA(VLOOKUP(AS$16,Lookups!$R$38:$U$51,1,1),""),"")</f>
        <v>265</v>
      </c>
      <c r="AT28" s="55">
        <f>IF(AT$15=$D28,_xlfn.IFNA(VLOOKUP(AT$16,Lookups!$R$38:$U$51,1,1),""),"")</f>
        <v>265</v>
      </c>
      <c r="AU28" s="55">
        <f>IF(AU$15=$D28,_xlfn.IFNA(VLOOKUP(AU$16,Lookups!$R$38:$U$51,1,1),""),"")</f>
        <v>236</v>
      </c>
      <c r="AV28" s="55">
        <f>IF(AV$15=$D28,_xlfn.IFNA(VLOOKUP(AV$16,Lookups!$R$38:$U$51,1,1),""),"")</f>
        <v>265</v>
      </c>
      <c r="AW28" s="55">
        <f>IF(AW$15=$D28,_xlfn.IFNA(VLOOKUP(AW$16,Lookups!$R$38:$U$51,1,1),""),"")</f>
        <v>265</v>
      </c>
      <c r="AX28" s="55">
        <f>IF(AX$15=$D28,_xlfn.IFNA(VLOOKUP(AX$16,Lookups!$R$38:$U$51,1,1),""),"")</f>
        <v>265</v>
      </c>
      <c r="AY28" s="55">
        <f>IF(AY$15=$D28,_xlfn.IFNA(VLOOKUP(AY$16,Lookups!$R$38:$U$51,1,1),""),"")</f>
        <v>265</v>
      </c>
      <c r="AZ28" s="55">
        <f>IF(AZ$15=$D28,_xlfn.IFNA(VLOOKUP(AZ$16,Lookups!$R$38:$U$51,1,1),""),"")</f>
        <v>265</v>
      </c>
      <c r="BA28" s="55">
        <f>IF(BA$15=$D28,_xlfn.IFNA(VLOOKUP(BA$16,Lookups!$R$38:$U$51,1,1),""),"")</f>
        <v>265</v>
      </c>
      <c r="BB28" s="55">
        <f>IF(BB$15=$D28,_xlfn.IFNA(VLOOKUP(BB$16,Lookups!$R$38:$U$51,1,1),""),"")</f>
        <v>265</v>
      </c>
      <c r="BC28" s="55">
        <f>IF(BC$15=$D28,_xlfn.IFNA(VLOOKUP(BC$16,Lookups!$R$38:$U$51,1,1),""),"")</f>
        <v>265</v>
      </c>
      <c r="BD28" s="55">
        <f>IF(BD$15=$D28,_xlfn.IFNA(VLOOKUP(BD$16,Lookups!$R$38:$U$51,1,1),""),"")</f>
        <v>265</v>
      </c>
      <c r="BE28" s="55">
        <f>IF(BE$15=$D28,_xlfn.IFNA(VLOOKUP(BE$16,Lookups!$R$38:$U$51,1,1),""),"")</f>
        <v>265</v>
      </c>
      <c r="BF28" s="55">
        <f>IF(BF$15=$D28,_xlfn.IFNA(VLOOKUP(BF$16,Lookups!$R$38:$U$51,1,1),""),"")</f>
        <v>265</v>
      </c>
      <c r="BG28" s="55" t="str">
        <f>IF(BG$15=$D28,_xlfn.IFNA(VLOOKUP(BG$16,Lookups!$R$38:$U$51,1,1),""),"")</f>
        <v/>
      </c>
    </row>
    <row r="29" spans="1:59" x14ac:dyDescent="0.25">
      <c r="A29" s="55"/>
      <c r="B29" s="55"/>
      <c r="D29" s="8">
        <v>384</v>
      </c>
      <c r="E29" s="55" t="str">
        <f>IF(E$15=$D29,_xlfn.IFNA(VLOOKUP(E$16,Lookups!$S$38:$U$51,1,1),""),"")</f>
        <v/>
      </c>
      <c r="F29" s="55" t="str">
        <f>IF(F$15=$D29,_xlfn.IFNA(VLOOKUP(F$16,Lookups!$T$38:$U$51,1,1),""),"")</f>
        <v/>
      </c>
      <c r="G29" s="55" t="str">
        <f>IF(G$15=$D29,_xlfn.IFNA(VLOOKUP(G$16,Lookups!$S$38:$U$51,1,1),""),"")</f>
        <v/>
      </c>
      <c r="H29" s="55" t="str">
        <f>IF(H$15=$D29,_xlfn.IFNA(VLOOKUP(H$16,Lookups!$S$38:$U$51,1,1),""),"")</f>
        <v/>
      </c>
      <c r="I29" s="55" t="str">
        <f>IF(I$15=$D29,_xlfn.IFNA(VLOOKUP(I$16,Lookups!$S$38:$U$51,1,1),""),"")</f>
        <v/>
      </c>
      <c r="J29" s="55" t="str">
        <f>IF(J$15=$D29,_xlfn.IFNA(VLOOKUP(J$16,Lookups!$S$38:$U$51,1,1),""),"")</f>
        <v/>
      </c>
      <c r="K29" s="55" t="str">
        <f>IF(K$15=$D29,_xlfn.IFNA(VLOOKUP(K$16,Lookups!$S$38:$U$51,1,1),""),"")</f>
        <v/>
      </c>
      <c r="L29" s="55" t="str">
        <f>IF(L$15=$D29,_xlfn.IFNA(VLOOKUP(L$16,Lookups!$S$38:$U$51,1,1),""),"")</f>
        <v/>
      </c>
      <c r="M29" s="55" t="str">
        <f>IF(M$15=$D29,_xlfn.IFNA(VLOOKUP(M$16,Lookups!$S$38:$U$51,1,1),""),"")</f>
        <v/>
      </c>
      <c r="N29" s="55" t="str">
        <f>IF(N$15=$D29,_xlfn.IFNA(VLOOKUP(N$16,Lookups!$S$38:$U$51,1,1),""),"")</f>
        <v/>
      </c>
      <c r="O29" s="55" t="str">
        <f>IF(O$15=$D29,_xlfn.IFNA(VLOOKUP(O$16,Lookups!$S$38:$U$51,1,1),""),"")</f>
        <v/>
      </c>
      <c r="P29" s="55" t="str">
        <f>IF(P$15=$D29,_xlfn.IFNA(VLOOKUP(P$16,Lookups!$S$38:$U$51,1,1),""),"")</f>
        <v/>
      </c>
      <c r="Q29" s="55" t="str">
        <f>IF(Q$15=$D29,_xlfn.IFNA(VLOOKUP(Q$16,Lookups!$S$38:$U$51,1,1),""),"")</f>
        <v/>
      </c>
      <c r="R29" s="55" t="str">
        <f>IF(R$15=$D29,_xlfn.IFNA(VLOOKUP(R$16,Lookups!$S$38:$U$51,1,1),""),"")</f>
        <v/>
      </c>
      <c r="S29" s="55" t="str">
        <f>IF(S$15=$D29,_xlfn.IFNA(VLOOKUP(S$16,Lookups!$S$38:$U$51,1,1),""),"")</f>
        <v/>
      </c>
      <c r="T29" s="55" t="str">
        <f>IF(T$15=$D29,_xlfn.IFNA(VLOOKUP(T$16,Lookups!$S$38:$U$51,1,1),""),"")</f>
        <v/>
      </c>
      <c r="U29" s="55" t="str">
        <f>IF(U$15=$D29,_xlfn.IFNA(VLOOKUP(U$16,Lookups!$S$38:$U$51,1,1),""),"")</f>
        <v/>
      </c>
      <c r="V29" s="55" t="str">
        <f>IF(V$15=$D29,_xlfn.IFNA(VLOOKUP(V$16,Lookups!$S$38:$U$51,1,1),""),"")</f>
        <v/>
      </c>
      <c r="W29" s="55" t="str">
        <f>IF(W$15=$D29,_xlfn.IFNA(VLOOKUP(W$16,Lookups!$S$38:$U$51,1,1),""),"")</f>
        <v/>
      </c>
      <c r="X29" s="55" t="str">
        <f>IF(X$15=$D29,_xlfn.IFNA(VLOOKUP(X$16,Lookups!$S$38:$U$51,1,1),""),"")</f>
        <v/>
      </c>
      <c r="Y29" s="55" t="str">
        <f>IF(Y$15=$D29,_xlfn.IFNA(VLOOKUP(Y$16,Lookups!$S$38:$U$51,1,1),""),"")</f>
        <v/>
      </c>
      <c r="Z29" s="55" t="str">
        <f>IF(Z$15=$D29,_xlfn.IFNA(VLOOKUP(Z$16,Lookups!$S$38:$U$51,1,1),""),"")</f>
        <v/>
      </c>
      <c r="AA29" s="55" t="str">
        <f>IF(AA$15=$D29,_xlfn.IFNA(VLOOKUP(AA$16,Lookups!$S$38:$U$51,1,1),""),"")</f>
        <v/>
      </c>
      <c r="AB29" s="55" t="str">
        <f>IF(AB$15=$D29,_xlfn.IFNA(VLOOKUP(AB$16,Lookups!$S$38:$U$51,1,1),""),"")</f>
        <v/>
      </c>
      <c r="AC29" s="55" t="str">
        <f>IF(AC$15=$D29,_xlfn.IFNA(VLOOKUP(AC$16,Lookups!$S$38:$U$51,1,1),""),"")</f>
        <v/>
      </c>
      <c r="AD29" s="55" t="str">
        <f>IF(AD$15=$D29,_xlfn.IFNA(VLOOKUP(AD$16,Lookups!$S$38:$U$51,1,1),""),"")</f>
        <v/>
      </c>
      <c r="AE29" s="55" t="str">
        <f>IF(AE$15=$D29,_xlfn.IFNA(VLOOKUP(AE$16,Lookups!$S$38:$U$51,1,1),""),"")</f>
        <v/>
      </c>
      <c r="AF29" s="55" t="str">
        <f>IF(AF$15=$D29,_xlfn.IFNA(VLOOKUP(AF$16,Lookups!$S$38:$U$51,1,1),""),"")</f>
        <v/>
      </c>
      <c r="AG29" s="55" t="str">
        <f>IF(AG$15=$D29,_xlfn.IFNA(VLOOKUP(AG$16,Lookups!$S$38:$U$51,1,1),""),"")</f>
        <v/>
      </c>
      <c r="AH29" s="55" t="str">
        <f>IF(AH$15=$D29,_xlfn.IFNA(VLOOKUP(AH$16,Lookups!$S$38:$U$51,1,1),""),"")</f>
        <v/>
      </c>
      <c r="AI29" s="55" t="str">
        <f>IF(AI$15=$D29,_xlfn.IFNA(VLOOKUP(AI$16,Lookups!$S$38:$U$51,1,1),""),"")</f>
        <v/>
      </c>
      <c r="AJ29" s="55" t="str">
        <f>IF(AJ$15=$D29,_xlfn.IFNA(VLOOKUP(AJ$16,Lookups!$S$38:$U$51,1,1),""),"")</f>
        <v/>
      </c>
      <c r="AK29" s="55" t="str">
        <f>IF(AK$15=$D29,_xlfn.IFNA(VLOOKUP(AK$16,Lookups!$S$38:$U$51,1,1),""),"")</f>
        <v/>
      </c>
      <c r="AL29" s="55" t="str">
        <f>IF(AL$15=$D29,_xlfn.IFNA(VLOOKUP(AL$16,Lookups!$S$38:$U$51,1,1),""),"")</f>
        <v/>
      </c>
      <c r="AM29" s="55" t="str">
        <f>IF(AM$15=$D29,_xlfn.IFNA(VLOOKUP(AM$16,Lookups!$S$38:$U$51,1,1),""),"")</f>
        <v/>
      </c>
      <c r="AN29" s="55" t="str">
        <f>IF(AN$15=$D29,_xlfn.IFNA(VLOOKUP(AN$16,Lookups!$S$38:$U$51,1,1),""),"")</f>
        <v/>
      </c>
      <c r="AO29" s="55" t="str">
        <f>IF(AO$15=$D29,_xlfn.IFNA(VLOOKUP(AO$16,Lookups!$S$38:$U$51,1,1),""),"")</f>
        <v/>
      </c>
      <c r="AP29" s="55" t="str">
        <f>IF(AP$15=$D29,_xlfn.IFNA(VLOOKUP(AP$16,Lookups!$S$38:$U$51,1,1),""),"")</f>
        <v/>
      </c>
      <c r="AQ29" s="55" t="str">
        <f>IF(AQ$15=$D29,_xlfn.IFNA(VLOOKUP(AQ$16,Lookups!$S$38:$U$51,1,1),""),"")</f>
        <v/>
      </c>
      <c r="AR29" s="55" t="str">
        <f>IF(AR$15=$D29,_xlfn.IFNA(VLOOKUP(AR$16,Lookups!$S$38:$U$51,1,1),""),"")</f>
        <v/>
      </c>
      <c r="AS29" s="55" t="str">
        <f>IF(AS$15=$D29,_xlfn.IFNA(VLOOKUP(AS$16,Lookups!$S$38:$U$51,1,1),""),"")</f>
        <v/>
      </c>
      <c r="AT29" s="55" t="str">
        <f>IF(AT$15=$D29,_xlfn.IFNA(VLOOKUP(AT$16,Lookups!$S$38:$U$51,1,1),""),"")</f>
        <v/>
      </c>
      <c r="AU29" s="55" t="str">
        <f>IF(AU$15=$D29,_xlfn.IFNA(VLOOKUP(AU$16,Lookups!$S$38:$U$51,1,1),""),"")</f>
        <v/>
      </c>
      <c r="AV29" s="55" t="str">
        <f>IF(AV$15=$D29,_xlfn.IFNA(VLOOKUP(AV$16,Lookups!$S$38:$U$51,1,1),""),"")</f>
        <v/>
      </c>
      <c r="AW29" s="55" t="str">
        <f>IF(AW$15=$D29,_xlfn.IFNA(VLOOKUP(AW$16,Lookups!$S$38:$U$51,1,1),""),"")</f>
        <v/>
      </c>
      <c r="AX29" s="55" t="str">
        <f>IF(AX$15=$D29,_xlfn.IFNA(VLOOKUP(AX$16,Lookups!$S$38:$U$51,1,1),""),"")</f>
        <v/>
      </c>
      <c r="AY29" s="55" t="str">
        <f>IF(AY$15=$D29,_xlfn.IFNA(VLOOKUP(AY$16,Lookups!$S$38:$U$51,1,1),""),"")</f>
        <v/>
      </c>
      <c r="AZ29" s="55" t="str">
        <f>IF(AZ$15=$D29,_xlfn.IFNA(VLOOKUP(AZ$16,Lookups!$S$38:$U$51,1,1),""),"")</f>
        <v/>
      </c>
      <c r="BA29" s="55" t="str">
        <f>IF(BA$15=$D29,_xlfn.IFNA(VLOOKUP(BA$16,Lookups!$S$38:$U$51,1,1),""),"")</f>
        <v/>
      </c>
      <c r="BB29" s="55" t="str">
        <f>IF(BB$15=$D29,_xlfn.IFNA(VLOOKUP(BB$16,Lookups!$S$38:$U$51,1,1),""),"")</f>
        <v/>
      </c>
      <c r="BC29" s="55" t="str">
        <f>IF(BC$15=$D29,_xlfn.IFNA(VLOOKUP(BC$16,Lookups!$S$38:$U$51,1,1),""),"")</f>
        <v/>
      </c>
      <c r="BD29" s="55" t="str">
        <f>IF(BD$15=$D29,_xlfn.IFNA(VLOOKUP(BD$16,Lookups!$S$38:$U$51,1,1),""),"")</f>
        <v/>
      </c>
      <c r="BE29" s="55" t="str">
        <f>IF(BE$15=$D29,_xlfn.IFNA(VLOOKUP(BE$16,Lookups!$S$38:$U$51,1,1),""),"")</f>
        <v/>
      </c>
      <c r="BF29" s="55" t="str">
        <f>IF(BF$15=$D29,_xlfn.IFNA(VLOOKUP(BF$16,Lookups!$S$38:$U$51,1,1),""),"")</f>
        <v/>
      </c>
      <c r="BG29" s="55" t="str">
        <f>IF(BG$15=$D29,_xlfn.IFNA(VLOOKUP(BG$16,Lookups!$S$38:$U$51,1,1),""),"")</f>
        <v/>
      </c>
    </row>
    <row r="30" spans="1:59" x14ac:dyDescent="0.25">
      <c r="A30" s="55"/>
      <c r="B30" s="55"/>
      <c r="D30" s="8">
        <v>385</v>
      </c>
      <c r="E30" s="55" t="str">
        <f>IF(E$15=$D30,_xlfn.IFNA(VLOOKUP(E$16,Lookups!$T$38:$U$51,1,1),""),"")</f>
        <v/>
      </c>
      <c r="F30" s="55" t="str">
        <f>IF(F$15=$D30,_xlfn.IFNA(VLOOKUP(F$16,Lookups!$T$38:$U$51,1,1),""),"")</f>
        <v/>
      </c>
      <c r="G30" s="55" t="str">
        <f>IF(G$15=$D30,_xlfn.IFNA(VLOOKUP(G$16,Lookups!$T$38:$U$51,1,1),""),"")</f>
        <v/>
      </c>
      <c r="H30" s="55">
        <f>IF(H$15=$D30,_xlfn.IFNA(VLOOKUP(H$16,Lookups!$T$38:$U$51,1,1),""),"")</f>
        <v>90</v>
      </c>
      <c r="I30" s="55" t="str">
        <f>IF(I$15=$D30,_xlfn.IFNA(VLOOKUP(I$16,Lookups!$T$38:$U$51,1,1),""),"")</f>
        <v/>
      </c>
      <c r="J30" s="55" t="str">
        <f>IF(J$15=$D30,_xlfn.IFNA(VLOOKUP(J$16,Lookups!$T$38:$U$51,1,1),""),"")</f>
        <v/>
      </c>
      <c r="K30" s="55" t="str">
        <f>IF(K$15=$D30,_xlfn.IFNA(VLOOKUP(K$16,Lookups!$T$38:$U$51,1,1),""),"")</f>
        <v/>
      </c>
      <c r="L30" s="55" t="str">
        <f>IF(L$15=$D30,_xlfn.IFNA(VLOOKUP(L$16,Lookups!$T$38:$U$51,1,1),""),"")</f>
        <v/>
      </c>
      <c r="M30" s="55" t="str">
        <f>IF(M$15=$D30,_xlfn.IFNA(VLOOKUP(M$16,Lookups!$T$38:$U$51,1,1),""),"")</f>
        <v/>
      </c>
      <c r="N30" s="55" t="str">
        <f>IF(N$15=$D30,_xlfn.IFNA(VLOOKUP(N$16,Lookups!$T$38:$U$51,1,1),""),"")</f>
        <v/>
      </c>
      <c r="O30" s="55" t="str">
        <f>IF(O$15=$D30,_xlfn.IFNA(VLOOKUP(O$16,Lookups!$T$38:$U$51,1,1),""),"")</f>
        <v/>
      </c>
      <c r="P30" s="55" t="str">
        <f>IF(P$15=$D30,_xlfn.IFNA(VLOOKUP(P$16,Lookups!$T$38:$U$51,1,1),""),"")</f>
        <v/>
      </c>
      <c r="Q30" s="55" t="str">
        <f>IF(Q$15=$D30,_xlfn.IFNA(VLOOKUP(Q$16,Lookups!$T$38:$U$51,1,1),""),"")</f>
        <v/>
      </c>
      <c r="R30" s="55" t="str">
        <f>IF(R$15=$D30,_xlfn.IFNA(VLOOKUP(R$16,Lookups!$T$38:$U$51,1,1),""),"")</f>
        <v/>
      </c>
      <c r="S30" s="55" t="str">
        <f>IF(S$15=$D30,_xlfn.IFNA(VLOOKUP(S$16,Lookups!$T$38:$U$51,1,1),""),"")</f>
        <v/>
      </c>
      <c r="T30" s="55" t="str">
        <f>IF(T$15=$D30,_xlfn.IFNA(VLOOKUP(T$16,Lookups!$T$38:$U$51,1,1),""),"")</f>
        <v/>
      </c>
      <c r="U30" s="55" t="str">
        <f>IF(U$15=$D30,_xlfn.IFNA(VLOOKUP(U$16,Lookups!$T$38:$U$51,1,1),""),"")</f>
        <v/>
      </c>
      <c r="V30" s="55" t="str">
        <f>IF(V$15=$D30,_xlfn.IFNA(VLOOKUP(V$16,Lookups!$T$38:$U$51,1,1),""),"")</f>
        <v/>
      </c>
      <c r="W30" s="55" t="str">
        <f>IF(W$15=$D30,_xlfn.IFNA(VLOOKUP(W$16,Lookups!$T$38:$U$51,1,1),""),"")</f>
        <v/>
      </c>
      <c r="X30" s="55" t="str">
        <f>IF(X$15=$D30,_xlfn.IFNA(VLOOKUP(X$16,Lookups!$T$38:$U$51,1,1),""),"")</f>
        <v/>
      </c>
      <c r="Y30" s="55">
        <f>IF(Y$15=$D30,_xlfn.IFNA(VLOOKUP(Y$16,Lookups!$T$38:$U$51,1,1),""),"")</f>
        <v>208</v>
      </c>
      <c r="Z30" s="55" t="str">
        <f>IF(Z$15=$D30,_xlfn.IFNA(VLOOKUP(Z$16,Lookups!$T$38:$U$51,1,1),""),"")</f>
        <v/>
      </c>
      <c r="AA30" s="55" t="str">
        <f>IF(AA$15=$D30,_xlfn.IFNA(VLOOKUP(AA$16,Lookups!$T$38:$U$51,1,1),""),"")</f>
        <v/>
      </c>
      <c r="AB30" s="55">
        <f>IF(AB$15=$D30,_xlfn.IFNA(VLOOKUP(AB$16,Lookups!$T$38:$U$51,1,1),""),"")</f>
        <v>90</v>
      </c>
      <c r="AC30" s="55" t="str">
        <f>IF(AC$15=$D30,_xlfn.IFNA(VLOOKUP(AC$16,Lookups!$T$38:$U$51,1,1),""),"")</f>
        <v/>
      </c>
      <c r="AD30" s="55" t="str">
        <f>IF(AD$15=$D30,_xlfn.IFNA(VLOOKUP(AD$16,Lookups!$T$38:$U$51,1,1),""),"")</f>
        <v/>
      </c>
      <c r="AE30" s="55" t="str">
        <f>IF(AE$15=$D30,_xlfn.IFNA(VLOOKUP(AE$16,Lookups!$T$38:$U$51,1,1),""),"")</f>
        <v/>
      </c>
      <c r="AF30" s="55" t="str">
        <f>IF(AF$15=$D30,_xlfn.IFNA(VLOOKUP(AF$16,Lookups!$T$38:$U$51,1,1),""),"")</f>
        <v/>
      </c>
      <c r="AG30" s="55" t="str">
        <f>IF(AG$15=$D30,_xlfn.IFNA(VLOOKUP(AG$16,Lookups!$T$38:$U$51,1,1),""),"")</f>
        <v/>
      </c>
      <c r="AH30" s="55" t="str">
        <f>IF(AH$15=$D30,_xlfn.IFNA(VLOOKUP(AH$16,Lookups!$T$38:$U$51,1,1),""),"")</f>
        <v/>
      </c>
      <c r="AI30" s="55" t="str">
        <f>IF(AI$15=$D30,_xlfn.IFNA(VLOOKUP(AI$16,Lookups!$T$38:$U$51,1,1),""),"")</f>
        <v/>
      </c>
      <c r="AJ30" s="55">
        <f>IF(AJ$15=$D30,_xlfn.IFNA(VLOOKUP(AJ$16,Lookups!$T$38:$U$51,1,1),""),"")</f>
        <v>179</v>
      </c>
      <c r="AK30" s="55" t="str">
        <f>IF(AK$15=$D30,_xlfn.IFNA(VLOOKUP(AK$16,Lookups!$T$38:$U$51,1,1),""),"")</f>
        <v/>
      </c>
      <c r="AL30" s="55" t="str">
        <f>IF(AL$15=$D30,_xlfn.IFNA(VLOOKUP(AL$16,Lookups!$T$38:$U$51,1,1),""),"")</f>
        <v/>
      </c>
      <c r="AM30" s="55" t="str">
        <f>IF(AM$15=$D30,_xlfn.IFNA(VLOOKUP(AM$16,Lookups!$T$38:$U$51,1,1),""),"")</f>
        <v/>
      </c>
      <c r="AN30" s="55" t="str">
        <f>IF(AN$15=$D30,_xlfn.IFNA(VLOOKUP(AN$16,Lookups!$T$38:$U$51,1,1),""),"")</f>
        <v/>
      </c>
      <c r="AO30" s="55">
        <f>IF(AO$15=$D30,_xlfn.IFNA(VLOOKUP(AO$16,Lookups!$T$38:$U$51,1,1),""),"")</f>
        <v>208</v>
      </c>
      <c r="AP30" s="55" t="str">
        <f>IF(AP$15=$D30,_xlfn.IFNA(VLOOKUP(AP$16,Lookups!$T$38:$U$51,1,1),""),"")</f>
        <v/>
      </c>
      <c r="AQ30" s="55" t="str">
        <f>IF(AQ$15=$D30,_xlfn.IFNA(VLOOKUP(AQ$16,Lookups!$T$38:$U$51,1,1),""),"")</f>
        <v/>
      </c>
      <c r="AR30" s="55" t="str">
        <f>IF(AR$15=$D30,_xlfn.IFNA(VLOOKUP(AR$16,Lookups!$T$38:$U$51,1,1),""),"")</f>
        <v/>
      </c>
      <c r="AS30" s="55" t="str">
        <f>IF(AS$15=$D30,_xlfn.IFNA(VLOOKUP(AS$16,Lookups!$T$38:$U$51,1,1),""),"")</f>
        <v/>
      </c>
      <c r="AT30" s="55" t="str">
        <f>IF(AT$15=$D30,_xlfn.IFNA(VLOOKUP(AT$16,Lookups!$T$38:$U$51,1,1),""),"")</f>
        <v/>
      </c>
      <c r="AU30" s="55" t="str">
        <f>IF(AU$15=$D30,_xlfn.IFNA(VLOOKUP(AU$16,Lookups!$T$38:$U$51,1,1),""),"")</f>
        <v/>
      </c>
      <c r="AV30" s="55" t="str">
        <f>IF(AV$15=$D30,_xlfn.IFNA(VLOOKUP(AV$16,Lookups!$T$38:$U$51,1,1),""),"")</f>
        <v/>
      </c>
      <c r="AW30" s="55" t="str">
        <f>IF(AW$15=$D30,_xlfn.IFNA(VLOOKUP(AW$16,Lookups!$T$38:$U$51,1,1),""),"")</f>
        <v/>
      </c>
      <c r="AX30" s="55" t="str">
        <f>IF(AX$15=$D30,_xlfn.IFNA(VLOOKUP(AX$16,Lookups!$T$38:$U$51,1,1),""),"")</f>
        <v/>
      </c>
      <c r="AY30" s="55" t="str">
        <f>IF(AY$15=$D30,_xlfn.IFNA(VLOOKUP(AY$16,Lookups!$T$38:$U$51,1,1),""),"")</f>
        <v/>
      </c>
      <c r="AZ30" s="55" t="str">
        <f>IF(AZ$15=$D30,_xlfn.IFNA(VLOOKUP(AZ$16,Lookups!$T$38:$U$51,1,1),""),"")</f>
        <v/>
      </c>
      <c r="BA30" s="55" t="str">
        <f>IF(BA$15=$D30,_xlfn.IFNA(VLOOKUP(BA$16,Lookups!$T$38:$U$51,1,1),""),"")</f>
        <v/>
      </c>
      <c r="BB30" s="55" t="str">
        <f>IF(BB$15=$D30,_xlfn.IFNA(VLOOKUP(BB$16,Lookups!$T$38:$U$51,1,1),""),"")</f>
        <v/>
      </c>
      <c r="BC30" s="55" t="str">
        <f>IF(BC$15=$D30,_xlfn.IFNA(VLOOKUP(BC$16,Lookups!$T$38:$U$51,1,1),""),"")</f>
        <v/>
      </c>
      <c r="BD30" s="55" t="str">
        <f>IF(BD$15=$D30,_xlfn.IFNA(VLOOKUP(BD$16,Lookups!$T$38:$U$51,1,1),""),"")</f>
        <v/>
      </c>
      <c r="BE30" s="55" t="str">
        <f>IF(BE$15=$D30,_xlfn.IFNA(VLOOKUP(BE$16,Lookups!$T$38:$U$51,1,1),""),"")</f>
        <v/>
      </c>
      <c r="BF30" s="55" t="str">
        <f>IF(BF$15=$D30,_xlfn.IFNA(VLOOKUP(BF$16,Lookups!$T$38:$U$51,1,1),""),"")</f>
        <v/>
      </c>
      <c r="BG30" s="55" t="str">
        <f>IF(BG$15=$D30,_xlfn.IFNA(VLOOKUP(BG$16,Lookups!$T$38:$U$51,1,1),""),"")</f>
        <v/>
      </c>
    </row>
    <row r="31" spans="1:59" x14ac:dyDescent="0.25">
      <c r="A31" s="55"/>
      <c r="B31" s="55"/>
    </row>
    <row r="32" spans="1:59" x14ac:dyDescent="0.25">
      <c r="C32" s="6" t="s">
        <v>505</v>
      </c>
      <c r="D32" s="8" t="s">
        <v>135</v>
      </c>
      <c r="E32">
        <f>IF(ISNUMBER(E16),E16-SUM(E25:E30)," ")</f>
        <v>25</v>
      </c>
      <c r="F32">
        <f>IF(ISNUMBER(F16),F16-SUM(F25:F30)," ")</f>
        <v>9</v>
      </c>
      <c r="G32" t="str">
        <f>IF(ISNUMBER(G16),G16-SUM(G25:G30)," ")</f>
        <v xml:space="preserve"> </v>
      </c>
      <c r="H32">
        <f>IF(ISNUMBER(H16),H16-SUM(H25:H30)," ")</f>
        <v>23</v>
      </c>
      <c r="I32">
        <f>IF(ISNUMBER(I16),I16-SUM(I25:I30)," ")</f>
        <v>13</v>
      </c>
      <c r="J32">
        <f>IF(ISNUMBER(J16),J16-SUM(J25:J30)," ")</f>
        <v>26</v>
      </c>
      <c r="K32">
        <f>IF(ISNUMBER(K16),K16-SUM(K25:K30)," ")</f>
        <v>22</v>
      </c>
      <c r="L32">
        <f>IF(ISNUMBER(L16),L16-SUM(L25:L30)," ")</f>
        <v>8</v>
      </c>
      <c r="M32">
        <f>IF(ISNUMBER(M16),M16-SUM(M25:M30)," ")</f>
        <v>4</v>
      </c>
      <c r="N32" t="str">
        <f>IF(ISNUMBER(N16),N16-SUM(N25:N30)," ")</f>
        <v xml:space="preserve"> </v>
      </c>
      <c r="O32" t="str">
        <f>IF(ISNUMBER(O16),O16-SUM(O25:O30)," ")</f>
        <v xml:space="preserve"> </v>
      </c>
      <c r="P32" t="str">
        <f>IF(ISNUMBER(P16),P16-SUM(P25:P30)," ")</f>
        <v xml:space="preserve"> </v>
      </c>
      <c r="Q32" t="str">
        <f>IF(ISNUMBER(Q16),Q16-SUM(Q25:Q30)," ")</f>
        <v xml:space="preserve"> </v>
      </c>
      <c r="R32" t="str">
        <f>IF(ISNUMBER(R16),R16-SUM(R25:R30)," ")</f>
        <v xml:space="preserve"> </v>
      </c>
      <c r="S32" t="str">
        <f>IF(ISNUMBER(S16),S16-SUM(S25:S30)," ")</f>
        <v xml:space="preserve"> </v>
      </c>
      <c r="T32" t="str">
        <f>IF(ISNUMBER(T16),T16-SUM(T25:T30)," ")</f>
        <v xml:space="preserve"> </v>
      </c>
      <c r="U32" t="str">
        <f>IF(ISNUMBER(U16),U16-SUM(U25:U30)," ")</f>
        <v xml:space="preserve"> </v>
      </c>
      <c r="V32" t="str">
        <f>IF(ISNUMBER(V16),V16-SUM(V25:V30)," ")</f>
        <v xml:space="preserve"> </v>
      </c>
      <c r="W32" t="str">
        <f>IF(ISNUMBER(W16),W16-SUM(W25:W30)," ")</f>
        <v xml:space="preserve"> </v>
      </c>
      <c r="X32">
        <f>IF(ISNUMBER(X16),X16-SUM(X25:X30)," ")</f>
        <v>11</v>
      </c>
      <c r="Y32">
        <f>IF(ISNUMBER(Y16),Y16-SUM(Y25:Y30)," ")</f>
        <v>9</v>
      </c>
      <c r="Z32">
        <f>IF(ISNUMBER(Z16),Z16-SUM(Z25:Z30)," ")</f>
        <v>27</v>
      </c>
      <c r="AA32">
        <f>IF(ISNUMBER(AA16),AA16-SUM(AA25:AA30)," ")</f>
        <v>1</v>
      </c>
      <c r="AB32">
        <f>IF(ISNUMBER(AB16),AB16-SUM(AB25:AB30)," ")</f>
        <v>23</v>
      </c>
      <c r="AC32">
        <f>IF(ISNUMBER(AC16),AC16-SUM(AC25:AC30)," ")</f>
        <v>29</v>
      </c>
      <c r="AD32">
        <f>IF(ISNUMBER(AD16),AD16-SUM(AD25:AD30)," ")</f>
        <v>14</v>
      </c>
      <c r="AE32">
        <f>IF(ISNUMBER(AE16),AE16-SUM(AE25:AE30)," ")</f>
        <v>5</v>
      </c>
      <c r="AF32">
        <f>IF(ISNUMBER(AF16),AF16-SUM(AF25:AF30)," ")</f>
        <v>0</v>
      </c>
      <c r="AG32">
        <f>IF(ISNUMBER(AG16),AG16-SUM(AG25:AG30)," ")</f>
        <v>25</v>
      </c>
      <c r="AH32">
        <f>IF(ISNUMBER(AH16),AH16-SUM(AH25:AH30)," ")</f>
        <v>16</v>
      </c>
      <c r="AI32">
        <f t="shared" ref="AI32:AZ32" si="13">IF(ISNUMBER(AI16),AI16-SUM(AI25:AI30)," ")</f>
        <v>15</v>
      </c>
      <c r="AJ32">
        <f t="shared" si="13"/>
        <v>27</v>
      </c>
      <c r="AK32">
        <f t="shared" si="13"/>
        <v>10</v>
      </c>
      <c r="AL32" t="str">
        <f t="shared" si="13"/>
        <v xml:space="preserve"> </v>
      </c>
      <c r="AM32">
        <f t="shared" si="13"/>
        <v>1</v>
      </c>
      <c r="AN32" t="str">
        <f t="shared" si="13"/>
        <v xml:space="preserve"> </v>
      </c>
      <c r="AO32">
        <f t="shared" si="13"/>
        <v>1</v>
      </c>
      <c r="AP32" t="str">
        <f t="shared" si="13"/>
        <v xml:space="preserve"> </v>
      </c>
      <c r="AQ32">
        <f t="shared" si="13"/>
        <v>19</v>
      </c>
      <c r="AR32">
        <f t="shared" si="13"/>
        <v>20</v>
      </c>
      <c r="AS32">
        <f t="shared" si="13"/>
        <v>21</v>
      </c>
      <c r="AT32">
        <f t="shared" si="13"/>
        <v>22</v>
      </c>
      <c r="AU32">
        <f t="shared" si="13"/>
        <v>28</v>
      </c>
      <c r="AV32">
        <f t="shared" si="13"/>
        <v>0</v>
      </c>
      <c r="AW32">
        <f t="shared" si="13"/>
        <v>1</v>
      </c>
      <c r="AX32">
        <f t="shared" si="13"/>
        <v>2</v>
      </c>
      <c r="AY32">
        <f t="shared" si="13"/>
        <v>3</v>
      </c>
      <c r="AZ32">
        <f t="shared" si="13"/>
        <v>4</v>
      </c>
      <c r="BA32">
        <f>IF(ISNUMBER(BA16),BA16-SUM(BA25:BA30)," ")</f>
        <v>5</v>
      </c>
      <c r="BB32">
        <f>IF(ISNUMBER(BB16),BB16-SUM(BB25:BB30)," ")</f>
        <v>6</v>
      </c>
      <c r="BC32">
        <f>IF(ISNUMBER(BC16),BC16-SUM(BC25:BC30)," ")</f>
        <v>7</v>
      </c>
      <c r="BD32">
        <f>IF(ISNUMBER(BD16),BD16-SUM(BD25:BD30)," ")</f>
        <v>8</v>
      </c>
      <c r="BE32">
        <f>IF(ISNUMBER(BE16),BE16-SUM(BE25:BE30)," ")</f>
        <v>9</v>
      </c>
      <c r="BF32">
        <f>IF(ISNUMBER(BF16),BF16-SUM(BF25:BF30)," ")</f>
        <v>10</v>
      </c>
      <c r="BG32">
        <f>IF(ISNUMBER(BG16),BG16-SUM(BG25:BG30)," ")</f>
        <v>0</v>
      </c>
    </row>
    <row r="33" spans="2:59" x14ac:dyDescent="0.25">
      <c r="C33" s="6" t="s">
        <v>39</v>
      </c>
      <c r="E33" s="55" t="str">
        <f>IF(ISNUMBER(E16),E32&amp;" "&amp;E18&amp;E19&amp;E20&amp;E21&amp;E22&amp;E23&amp;" "&amp;E41,"--")</f>
        <v>25 Tevet 5722</v>
      </c>
      <c r="F33" s="55" t="str">
        <f>IF(ISNUMBER(F16),F32&amp;" "&amp;F18&amp;F19&amp;F20&amp;F21&amp;F22&amp;F23&amp;" "&amp;F41,"--")</f>
        <v>9 Tishri 5717</v>
      </c>
      <c r="G33" s="55" t="str">
        <f>IF(ISNUMBER(G16),G32&amp;" "&amp;G18&amp;G19&amp;G20&amp;G21&amp;G22&amp;G23&amp;" "&amp;G41,"--")</f>
        <v>--</v>
      </c>
      <c r="H33" s="55" t="str">
        <f>IF(ISNUMBER(H16),H32&amp;" "&amp;H18&amp;H19&amp;H20&amp;H21&amp;H22&amp;H23&amp;" "&amp;H41,"--")</f>
        <v>23 Tevet 5760</v>
      </c>
      <c r="I33" s="55" t="str">
        <f>IF(ISNUMBER(I16),I32&amp;" "&amp;I18&amp;I19&amp;I20&amp;I21&amp;I22&amp;I23&amp;" "&amp;I41,"--")</f>
        <v>13 Tevet 5759</v>
      </c>
      <c r="J33" s="55" t="str">
        <f>IF(ISNUMBER(J16),J32&amp;" "&amp;J18&amp;J19&amp;J20&amp;J21&amp;J22&amp;J23&amp;" "&amp;J41,"--")</f>
        <v>26 Tevet 5747</v>
      </c>
      <c r="K33" s="55" t="str">
        <f>IF(ISNUMBER(K16),K32&amp;" "&amp;K18&amp;K19&amp;K20&amp;K21&amp;K22&amp;K23&amp;" "&amp;K41,"--")</f>
        <v>22 Sivan 5747</v>
      </c>
      <c r="L33" s="55" t="str">
        <f>IF(ISNUMBER(L16),L32&amp;" "&amp;L18&amp;L19&amp;L20&amp;L21&amp;L22&amp;L23&amp;" "&amp;L41,"--")</f>
        <v>8 Shevat 5748</v>
      </c>
      <c r="M33" s="55" t="str">
        <f>IF(ISNUMBER(M16),M32&amp;" "&amp;M18&amp;M19&amp;M20&amp;M21&amp;M22&amp;M23&amp;" "&amp;M41,"--")</f>
        <v>4 Tammuz 5748</v>
      </c>
      <c r="N33" s="55" t="str">
        <f t="shared" ref="N33" si="14">IF(ISNUMBER(N16),N32&amp;" "&amp;N18&amp;N19&amp;N20&amp;N21&amp;N22&amp;N23&amp;" "&amp;N41,"--")</f>
        <v>--</v>
      </c>
      <c r="O33" s="55" t="str">
        <f t="shared" ref="O33" si="15">IF(ISNUMBER(O16),O32&amp;" "&amp;O18&amp;O19&amp;O20&amp;O21&amp;O22&amp;O23&amp;" "&amp;O41,"--")</f>
        <v>--</v>
      </c>
      <c r="P33" s="55" t="str">
        <f t="shared" ref="P33" si="16">IF(ISNUMBER(P16),P32&amp;" "&amp;P18&amp;P19&amp;P20&amp;P21&amp;P22&amp;P23&amp;" "&amp;P41,"--")</f>
        <v>--</v>
      </c>
      <c r="Q33" s="55" t="str">
        <f t="shared" ref="Q33" si="17">IF(ISNUMBER(Q16),Q32&amp;" "&amp;Q18&amp;Q19&amp;Q20&amp;Q21&amp;Q22&amp;Q23&amp;" "&amp;Q41,"--")</f>
        <v>--</v>
      </c>
      <c r="R33" s="55" t="str">
        <f t="shared" ref="R33" si="18">IF(ISNUMBER(R16),R32&amp;" "&amp;R18&amp;R19&amp;R20&amp;R21&amp;R22&amp;R23&amp;" "&amp;R41,"--")</f>
        <v>--</v>
      </c>
      <c r="S33" s="55" t="str">
        <f t="shared" ref="S33" si="19">IF(ISNUMBER(S16),S32&amp;" "&amp;S18&amp;S19&amp;S20&amp;S21&amp;S22&amp;S23&amp;" "&amp;S41,"--")</f>
        <v>--</v>
      </c>
      <c r="T33" s="55" t="str">
        <f t="shared" ref="T33" si="20">IF(ISNUMBER(T16),T32&amp;" "&amp;T18&amp;T19&amp;T20&amp;T21&amp;T22&amp;T23&amp;" "&amp;T41,"--")</f>
        <v>--</v>
      </c>
      <c r="U33" s="55" t="str">
        <f t="shared" ref="U33" si="21">IF(ISNUMBER(U16),U32&amp;" "&amp;U18&amp;U19&amp;U20&amp;U21&amp;U22&amp;U23&amp;" "&amp;U41,"--")</f>
        <v>--</v>
      </c>
      <c r="V33" s="55" t="str">
        <f t="shared" ref="V33" si="22">IF(ISNUMBER(V16),V32&amp;" "&amp;V18&amp;V19&amp;V20&amp;V21&amp;V22&amp;V23&amp;" "&amp;V41,"--")</f>
        <v>--</v>
      </c>
      <c r="W33" s="55" t="str">
        <f t="shared" ref="W33" si="23">IF(ISNUMBER(W16),W32&amp;" "&amp;W18&amp;W19&amp;W20&amp;W21&amp;W22&amp;W23&amp;" "&amp;W41,"--")</f>
        <v>--</v>
      </c>
      <c r="X33" s="55" t="str">
        <f t="shared" ref="X33" si="24">IF(ISNUMBER(X16),X32&amp;" "&amp;X18&amp;X19&amp;X20&amp;X21&amp;X22&amp;X23&amp;" "&amp;X41,"--")</f>
        <v>11 Nisan 5747</v>
      </c>
      <c r="Y33" s="55" t="str">
        <f t="shared" ref="Y33" si="25">IF(ISNUMBER(Y16),Y32&amp;" "&amp;Y18&amp;Y19&amp;Y20&amp;Y21&amp;Y22&amp;Y23&amp;" "&amp;Y41,"--")</f>
        <v>9 Nisan 5752</v>
      </c>
      <c r="Z33" s="55" t="str">
        <f t="shared" ref="Z33" si="26">IF(ISNUMBER(Z16),Z32&amp;" "&amp;Z18&amp;Z19&amp;Z20&amp;Z21&amp;Z22&amp;Z23&amp;" "&amp;Z41,"--")</f>
        <v>27 Shevat 5737</v>
      </c>
      <c r="AA33" s="55" t="str">
        <f t="shared" ref="AA33" si="27">IF(ISNUMBER(AA16),AA32&amp;" "&amp;AA18&amp;AA19&amp;AA20&amp;AA21&amp;AA22&amp;AA23&amp;" "&amp;AA41,"--")</f>
        <v>1 Tevet 5804</v>
      </c>
      <c r="AB33" s="55" t="str">
        <f t="shared" ref="AB33" si="28">IF(ISNUMBER(AB16),AB32&amp;" "&amp;AB18&amp;AB19&amp;AB20&amp;AB21&amp;AB22&amp;AB23&amp;" "&amp;AB41,"--")</f>
        <v>23 Tevet 5760</v>
      </c>
      <c r="AC33" s="55" t="str">
        <f t="shared" ref="AC33" si="29">IF(ISNUMBER(AC16),AC32&amp;" "&amp;AC18&amp;AC19&amp;AC20&amp;AC21&amp;AC22&amp;AC23&amp;" "&amp;AC41,"--")</f>
        <v>29 Sivan 5714</v>
      </c>
      <c r="AD33" s="55" t="str">
        <f t="shared" ref="AD33" si="30">IF(ISNUMBER(AD16),AD32&amp;" "&amp;AD18&amp;AD19&amp;AD20&amp;AD21&amp;AD22&amp;AD23&amp;" "&amp;AD41,"--")</f>
        <v>14 Heshvan 5738</v>
      </c>
      <c r="AE33" s="55" t="str">
        <f t="shared" ref="AE33" si="31">IF(ISNUMBER(AE16),AE32&amp;" "&amp;AE18&amp;AE19&amp;AE20&amp;AE21&amp;AE22&amp;AE23&amp;" "&amp;AE41,"--")</f>
        <v>5 Iyar 5748</v>
      </c>
      <c r="AF33" s="55" t="str">
        <f t="shared" ref="AF33" si="32">IF(ISNUMBER(AF16),AF32&amp;" "&amp;AF18&amp;AF19&amp;AF20&amp;AF21&amp;AF22&amp;AF23&amp;" "&amp;AF41,"--")</f>
        <v>0 Adar 5737</v>
      </c>
      <c r="AG33" s="55" t="str">
        <f t="shared" ref="AG33" si="33">IF(ISNUMBER(AG16),AG32&amp;" "&amp;AG18&amp;AG19&amp;AG20&amp;AG21&amp;AG22&amp;AG23&amp;" "&amp;AG41,"--")</f>
        <v>25 Kislev 5752</v>
      </c>
      <c r="AH33" s="55" t="str">
        <f t="shared" ref="AH33:AZ33" si="34">IF(ISNUMBER(AH16),AH32&amp;" "&amp;AH18&amp;AH19&amp;AH20&amp;AH21&amp;AH22&amp;AH23&amp;" "&amp;AH41,"--")</f>
        <v>16 Tishri 5752</v>
      </c>
      <c r="AI33" s="55" t="str">
        <f t="shared" si="34"/>
        <v>15 Adar 5751</v>
      </c>
      <c r="AJ33" s="55" t="str">
        <f t="shared" si="34"/>
        <v>27 Veadar 5752</v>
      </c>
      <c r="AK33" s="55" t="str">
        <f t="shared" si="34"/>
        <v>10 Iyar 5753</v>
      </c>
      <c r="AL33" s="55" t="str">
        <f t="shared" si="34"/>
        <v>--</v>
      </c>
      <c r="AM33" s="55" t="str">
        <f t="shared" si="34"/>
        <v>1 Tishri 5750</v>
      </c>
      <c r="AN33" s="55" t="str">
        <f t="shared" si="34"/>
        <v>--</v>
      </c>
      <c r="AO33" s="55" t="str">
        <f t="shared" si="34"/>
        <v>1 Nisan 5760</v>
      </c>
      <c r="AP33" s="55" t="str">
        <f t="shared" si="34"/>
        <v>--</v>
      </c>
      <c r="AQ33" s="55" t="str">
        <f t="shared" si="34"/>
        <v>19 Sivan 5722</v>
      </c>
      <c r="AR33" s="55" t="str">
        <f t="shared" si="34"/>
        <v>20 Sivan 5722</v>
      </c>
      <c r="AS33" s="55" t="str">
        <f t="shared" si="34"/>
        <v>21 Sivan 5722</v>
      </c>
      <c r="AT33" s="55" t="str">
        <f t="shared" si="34"/>
        <v>22 Sivan 5722</v>
      </c>
      <c r="AU33" s="55" t="str">
        <f t="shared" si="34"/>
        <v>28 Iyar 5722</v>
      </c>
      <c r="AV33" s="55" t="str">
        <f t="shared" si="34"/>
        <v>0 Sivan 5722</v>
      </c>
      <c r="AW33" s="55" t="str">
        <f t="shared" si="34"/>
        <v>1 Sivan 5722</v>
      </c>
      <c r="AX33" s="55" t="str">
        <f t="shared" si="34"/>
        <v>2 Sivan 5722</v>
      </c>
      <c r="AY33" s="55" t="str">
        <f t="shared" si="34"/>
        <v>3 Sivan 5722</v>
      </c>
      <c r="AZ33" s="55" t="str">
        <f t="shared" si="34"/>
        <v>4 Sivan 5722</v>
      </c>
      <c r="BA33" s="55" t="str">
        <f t="shared" ref="BA33" si="35">IF(ISNUMBER(BA16),BA32&amp;" "&amp;BA18&amp;BA19&amp;BA20&amp;BA21&amp;BA22&amp;BA23&amp;" "&amp;BA41,"--")</f>
        <v>5 Sivan 5722</v>
      </c>
      <c r="BB33" s="55" t="str">
        <f t="shared" ref="BB33" si="36">IF(ISNUMBER(BB16),BB32&amp;" "&amp;BB18&amp;BB19&amp;BB20&amp;BB21&amp;BB22&amp;BB23&amp;" "&amp;BB41,"--")</f>
        <v>6 Sivan 5722</v>
      </c>
      <c r="BC33" s="55" t="str">
        <f t="shared" ref="BC33" si="37">IF(ISNUMBER(BC16),BC32&amp;" "&amp;BC18&amp;BC19&amp;BC20&amp;BC21&amp;BC22&amp;BC23&amp;" "&amp;BC41,"--")</f>
        <v>7 Sivan 5722</v>
      </c>
      <c r="BD33" s="55" t="str">
        <f t="shared" ref="BD33" si="38">IF(ISNUMBER(BD16),BD32&amp;" "&amp;BD18&amp;BD19&amp;BD20&amp;BD21&amp;BD22&amp;BD23&amp;" "&amp;BD41,"--")</f>
        <v>8 Sivan 5722</v>
      </c>
      <c r="BE33" s="55" t="str">
        <f t="shared" ref="BE33" si="39">IF(ISNUMBER(BE16),BE32&amp;" "&amp;BE18&amp;BE19&amp;BE20&amp;BE21&amp;BE22&amp;BE23&amp;" "&amp;BE41,"--")</f>
        <v>9 Sivan 5722</v>
      </c>
      <c r="BF33" s="55" t="str">
        <f t="shared" ref="BF33" si="40">IF(ISNUMBER(BF16),BF32&amp;" "&amp;BF18&amp;BF19&amp;BF20&amp;BF21&amp;BF22&amp;BF23&amp;" "&amp;BF41,"--")</f>
        <v>10 Sivan 5722</v>
      </c>
      <c r="BG33" s="55" t="str">
        <f t="shared" ref="BG33" si="41">IF(ISNUMBER(BG16),BG32&amp;" "&amp;BG18&amp;BG19&amp;BG20&amp;BG21&amp;BG22&amp;BG23&amp;" "&amp;BG41,"--")</f>
        <v>0 Adar 5737</v>
      </c>
    </row>
    <row r="34" spans="2:59" x14ac:dyDescent="0.25">
      <c r="C34" s="6" t="s">
        <v>507</v>
      </c>
      <c r="E34" s="156" t="s">
        <v>506</v>
      </c>
      <c r="AL34" s="146" t="s">
        <v>646</v>
      </c>
    </row>
    <row r="35" spans="2:59" x14ac:dyDescent="0.25">
      <c r="C35" s="6" t="s">
        <v>508</v>
      </c>
      <c r="E35" s="156" t="s">
        <v>506</v>
      </c>
      <c r="G35" s="156" t="s">
        <v>509</v>
      </c>
      <c r="H35" s="156" t="s">
        <v>510</v>
      </c>
      <c r="I35" s="156" t="s">
        <v>511</v>
      </c>
      <c r="J35" s="156" t="s">
        <v>512</v>
      </c>
      <c r="K35" s="156" t="s">
        <v>518</v>
      </c>
      <c r="L35" s="156" t="s">
        <v>513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156" t="s">
        <v>519</v>
      </c>
      <c r="X35" s="156" t="s">
        <v>517</v>
      </c>
      <c r="Y35" s="156" t="s">
        <v>514</v>
      </c>
      <c r="Z35" s="55"/>
      <c r="AA35" s="55"/>
    </row>
    <row r="36" spans="2:59" x14ac:dyDescent="0.25">
      <c r="C36" t="s">
        <v>515</v>
      </c>
      <c r="D36"/>
    </row>
    <row r="37" spans="2:59" x14ac:dyDescent="0.25">
      <c r="B37" s="35"/>
      <c r="C37" s="35" t="s">
        <v>450</v>
      </c>
      <c r="D37" s="3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</row>
    <row r="38" spans="2:59" x14ac:dyDescent="0.25">
      <c r="B38">
        <v>71</v>
      </c>
      <c r="C38" s="6" t="s">
        <v>426</v>
      </c>
      <c r="D38" s="8" t="s">
        <v>33</v>
      </c>
      <c r="E38" s="55">
        <f>_xlfn.FLOOR.MATH(E4/100)</f>
        <v>19</v>
      </c>
      <c r="F38" s="55">
        <f>_xlfn.FLOOR.MATH(F4/100)</f>
        <v>19</v>
      </c>
      <c r="G38" s="55">
        <f>_xlfn.FLOOR.MATH(G4/100)</f>
        <v>3</v>
      </c>
      <c r="H38" s="55">
        <f>_xlfn.FLOOR.MATH(H4/100)</f>
        <v>20</v>
      </c>
      <c r="I38" s="55">
        <f>_xlfn.FLOOR.MATH(I4/100)</f>
        <v>19</v>
      </c>
      <c r="J38" s="55">
        <f>_xlfn.FLOOR.MATH(J4/100)</f>
        <v>19</v>
      </c>
      <c r="K38" s="55">
        <f>_xlfn.FLOOR.MATH(K4/100)</f>
        <v>19</v>
      </c>
      <c r="L38" s="55">
        <f>_xlfn.FLOOR.MATH(L4/100)</f>
        <v>19</v>
      </c>
      <c r="M38" s="55">
        <f>_xlfn.FLOOR.MATH(M4/100)</f>
        <v>19</v>
      </c>
      <c r="N38" s="55">
        <f>_xlfn.FLOOR.MATH(N4/100)</f>
        <v>19</v>
      </c>
      <c r="O38" s="55">
        <f>_xlfn.FLOOR.MATH(O4/100)</f>
        <v>16</v>
      </c>
      <c r="P38" s="55">
        <f>_xlfn.FLOOR.MATH(P4/100)</f>
        <v>16</v>
      </c>
      <c r="Q38" s="55">
        <f>_xlfn.FLOOR.MATH(Q4/100)</f>
        <v>8</v>
      </c>
      <c r="R38" s="55">
        <f>_xlfn.FLOOR.MATH(R4/100)</f>
        <v>-2</v>
      </c>
      <c r="S38" s="55">
        <f>_xlfn.FLOOR.MATH(S4/100)</f>
        <v>-2</v>
      </c>
      <c r="T38" s="55">
        <f>_xlfn.FLOOR.MATH(T4/100)</f>
        <v>-10</v>
      </c>
      <c r="U38" s="55">
        <f>_xlfn.FLOOR.MATH(U4/100)</f>
        <v>-10</v>
      </c>
      <c r="V38" s="55">
        <f>_xlfn.FLOOR.MATH(V4/100)</f>
        <v>-11</v>
      </c>
      <c r="W38" s="55">
        <f>_xlfn.FLOOR.MATH(W4/100)</f>
        <v>-48</v>
      </c>
      <c r="X38" s="55">
        <f>_xlfn.FLOOR.MATH(X4/100)</f>
        <v>19</v>
      </c>
      <c r="Y38" s="55">
        <f>_xlfn.FLOOR.MATH(Y4/100)</f>
        <v>19</v>
      </c>
      <c r="Z38" s="55">
        <f>_xlfn.FLOOR.MATH(Z4/100)</f>
        <v>19</v>
      </c>
      <c r="AA38" s="55">
        <f>_xlfn.FLOOR.MATH(AA4/100)</f>
        <v>20</v>
      </c>
      <c r="AB38" s="55">
        <f>_xlfn.FLOOR.MATH(AB4/100)</f>
        <v>20</v>
      </c>
      <c r="AC38" s="55">
        <f>_xlfn.FLOOR.MATH(AC4/100)</f>
        <v>19</v>
      </c>
      <c r="AD38" s="55">
        <f>_xlfn.FLOOR.MATH(AD4/100)</f>
        <v>19</v>
      </c>
      <c r="AE38" s="55">
        <f>_xlfn.FLOOR.MATH(AE4/100)</f>
        <v>19</v>
      </c>
      <c r="AF38" s="55">
        <f>_xlfn.FLOOR.MATH(AF4/100)</f>
        <v>19</v>
      </c>
      <c r="AG38" s="55">
        <f>_xlfn.FLOOR.MATH(AG4/100)</f>
        <v>19</v>
      </c>
      <c r="AH38" s="55">
        <f>_xlfn.FLOOR.MATH(AH4/100)</f>
        <v>19</v>
      </c>
      <c r="AI38" s="55">
        <f t="shared" ref="AI38:AZ38" si="42">_xlfn.FLOOR.MATH(AI4/100)</f>
        <v>19</v>
      </c>
      <c r="AJ38" s="55">
        <f t="shared" si="42"/>
        <v>19</v>
      </c>
      <c r="AK38" s="55">
        <f t="shared" si="42"/>
        <v>19</v>
      </c>
      <c r="AL38" s="55">
        <f t="shared" si="42"/>
        <v>18</v>
      </c>
      <c r="AM38" s="55">
        <f t="shared" si="42"/>
        <v>19</v>
      </c>
      <c r="AN38" s="55">
        <f t="shared" si="42"/>
        <v>6</v>
      </c>
      <c r="AO38" s="55">
        <f t="shared" si="42"/>
        <v>20</v>
      </c>
      <c r="AP38" s="55">
        <f t="shared" si="42"/>
        <v>0</v>
      </c>
      <c r="AQ38" s="55">
        <f t="shared" si="42"/>
        <v>19</v>
      </c>
      <c r="AR38" s="55">
        <f t="shared" si="42"/>
        <v>19</v>
      </c>
      <c r="AS38" s="55">
        <f t="shared" si="42"/>
        <v>19</v>
      </c>
      <c r="AT38" s="55">
        <f t="shared" si="42"/>
        <v>19</v>
      </c>
      <c r="AU38" s="55">
        <f t="shared" si="42"/>
        <v>19</v>
      </c>
      <c r="AV38" s="55">
        <f t="shared" si="42"/>
        <v>19</v>
      </c>
      <c r="AW38" s="55">
        <f t="shared" si="42"/>
        <v>19</v>
      </c>
      <c r="AX38" s="55">
        <f t="shared" si="42"/>
        <v>19</v>
      </c>
      <c r="AY38" s="55">
        <f t="shared" si="42"/>
        <v>19</v>
      </c>
      <c r="AZ38" s="55">
        <f t="shared" si="42"/>
        <v>19</v>
      </c>
      <c r="BA38" s="55">
        <f>_xlfn.FLOOR.MATH(BA4/100)</f>
        <v>19</v>
      </c>
      <c r="BB38" s="55">
        <f>_xlfn.FLOOR.MATH(BB4/100)</f>
        <v>19</v>
      </c>
      <c r="BC38" s="55">
        <f>_xlfn.FLOOR.MATH(BC4/100)</f>
        <v>19</v>
      </c>
      <c r="BD38" s="55">
        <f>_xlfn.FLOOR.MATH(BD4/100)</f>
        <v>19</v>
      </c>
      <c r="BE38" s="55">
        <f>_xlfn.FLOOR.MATH(BE4/100)</f>
        <v>19</v>
      </c>
      <c r="BF38" s="55">
        <f>_xlfn.FLOOR.MATH(BF4/100)</f>
        <v>19</v>
      </c>
      <c r="BG38" s="55">
        <f>_xlfn.FLOOR.MATH(BG4/100)</f>
        <v>19</v>
      </c>
    </row>
    <row r="39" spans="2:59" x14ac:dyDescent="0.25">
      <c r="B39">
        <v>72</v>
      </c>
      <c r="C39" s="6" t="s">
        <v>524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</row>
    <row r="40" spans="2:59" x14ac:dyDescent="0.25">
      <c r="B40">
        <v>71</v>
      </c>
      <c r="C40" s="6" t="s">
        <v>525</v>
      </c>
      <c r="D40" s="8" t="s">
        <v>428</v>
      </c>
      <c r="E40" s="55">
        <f>IF(E4&lt;1583,0,_xlfn.FLOOR.MATH((3*E38-5)/4))</f>
        <v>13</v>
      </c>
      <c r="F40" s="55">
        <f t="shared" ref="F40" si="43">_xlfn.FLOOR.MATH((3*F38-5)/4)</f>
        <v>13</v>
      </c>
      <c r="G40" s="55">
        <f>IF(G4&lt;1583,0,_xlfn.FLOOR.MATH((3*G38-5)/4))</f>
        <v>0</v>
      </c>
      <c r="H40" s="55">
        <f>IF(H4&lt;1583,0,_xlfn.FLOOR.MATH((3*H38-5)/4))</f>
        <v>13</v>
      </c>
      <c r="I40" s="55">
        <f>IF(I4&lt;1583,0,_xlfn.FLOOR.MATH((3*I38-5)/4))</f>
        <v>13</v>
      </c>
      <c r="J40" s="55">
        <f>IF(J4&lt;1583,0,_xlfn.FLOOR.MATH((3*J38-5)/4))</f>
        <v>13</v>
      </c>
      <c r="K40" s="55">
        <f>IF(K4&lt;1583,0,_xlfn.FLOOR.MATH((3*K38-5)/4))</f>
        <v>13</v>
      </c>
      <c r="L40" s="55">
        <f>IF(L4&lt;1583,0,_xlfn.FLOOR.MATH((3*L38-5)/4))</f>
        <v>13</v>
      </c>
      <c r="M40" s="55">
        <f>IF(M4&lt;1583,0,_xlfn.FLOOR.MATH((3*M38-5)/4))</f>
        <v>13</v>
      </c>
      <c r="N40" s="55">
        <f>IF(N4&lt;1583,0,_xlfn.FLOOR.MATH((3*N38-5)/4))</f>
        <v>13</v>
      </c>
      <c r="O40" s="55">
        <f>IF(O4&lt;1583,0,_xlfn.FLOOR.MATH((3*O38-5)/4))</f>
        <v>10</v>
      </c>
      <c r="P40" s="55">
        <f>IF(P4&lt;1583,0,_xlfn.FLOOR.MATH((3*P38-5)/4))</f>
        <v>10</v>
      </c>
      <c r="Q40" s="55">
        <f>IF(Q4&lt;1583,0,_xlfn.FLOOR.MATH((3*Q38-5)/4))</f>
        <v>0</v>
      </c>
      <c r="R40" s="55">
        <f>IF(R4&lt;1583,0,_xlfn.FLOOR.MATH((3*R38-5)/4))</f>
        <v>0</v>
      </c>
      <c r="S40" s="55">
        <f>IF(S4&lt;1583,0,_xlfn.FLOOR.MATH((3*S38-5)/4))</f>
        <v>0</v>
      </c>
      <c r="T40" s="55">
        <f>IF(T4&lt;1583,0,_xlfn.FLOOR.MATH((3*T38-5)/4))</f>
        <v>0</v>
      </c>
      <c r="U40" s="55">
        <f>IF(U4&lt;1583,0,_xlfn.FLOOR.MATH((3*U38-5)/4))</f>
        <v>0</v>
      </c>
      <c r="V40" s="55">
        <f>IF(V4&lt;1583,0,_xlfn.FLOOR.MATH((3*V38-5)/4))</f>
        <v>0</v>
      </c>
      <c r="W40" s="55">
        <f>IF(W4&lt;1583,0,_xlfn.FLOOR.MATH((3*W38-5)/4))</f>
        <v>0</v>
      </c>
      <c r="X40" s="55">
        <f>IF(X4&lt;1583,0,_xlfn.FLOOR.MATH((3*X38-5)/4))</f>
        <v>13</v>
      </c>
      <c r="Y40" s="55">
        <f>IF(Y4&lt;1583,0,_xlfn.FLOOR.MATH((3*Y38-5)/4))</f>
        <v>13</v>
      </c>
      <c r="Z40" s="55">
        <f>IF(Z4&lt;1583,0,_xlfn.FLOOR.MATH((3*Z38-5)/4))</f>
        <v>13</v>
      </c>
      <c r="AA40" s="55">
        <f>IF(AA4&lt;1583,0,_xlfn.FLOOR.MATH((3*AA38-5)/4))</f>
        <v>13</v>
      </c>
      <c r="AB40" s="55">
        <f>IF(AB4&lt;1583,0,_xlfn.FLOOR.MATH((3*AB38-5)/4))</f>
        <v>13</v>
      </c>
      <c r="AC40" s="55">
        <f>IF(AC4&lt;1583,0,_xlfn.FLOOR.MATH((3*AC38-5)/4))</f>
        <v>13</v>
      </c>
      <c r="AD40" s="55">
        <f>IF(AD4&lt;1583,0,_xlfn.FLOOR.MATH((3*AD38-5)/4))</f>
        <v>13</v>
      </c>
      <c r="AE40" s="55">
        <f>IF(AE4&lt;1583,0,_xlfn.FLOOR.MATH((3*AE38-5)/4))</f>
        <v>13</v>
      </c>
      <c r="AF40" s="55">
        <f>IF(AF4&lt;1583,0,_xlfn.FLOOR.MATH((3*AF38-5)/4))</f>
        <v>13</v>
      </c>
      <c r="AG40" s="55">
        <f>IF(AG4&lt;1583,0,_xlfn.FLOOR.MATH((3*AG38-5)/4))</f>
        <v>13</v>
      </c>
      <c r="AH40" s="55">
        <f>IF(AH4&lt;1583,0,_xlfn.FLOOR.MATH((3*AH38-5)/4))</f>
        <v>13</v>
      </c>
      <c r="AI40" s="55">
        <f t="shared" ref="AI40" si="44">IF(AI4&lt;1583,0,_xlfn.FLOOR.MATH((3*AI38-5)/4))</f>
        <v>13</v>
      </c>
      <c r="AJ40" s="55">
        <f t="shared" ref="AJ40" si="45">IF(AJ4&lt;1583,0,_xlfn.FLOOR.MATH((3*AJ38-5)/4))</f>
        <v>13</v>
      </c>
      <c r="AK40" s="55">
        <f t="shared" ref="AK40" si="46">IF(AK4&lt;1583,0,_xlfn.FLOOR.MATH((3*AK38-5)/4))</f>
        <v>13</v>
      </c>
      <c r="AL40" s="55">
        <f t="shared" ref="AL40" si="47">IF(AL4&lt;1583,0,_xlfn.FLOOR.MATH((3*AL38-5)/4))</f>
        <v>12</v>
      </c>
      <c r="AM40" s="55">
        <f t="shared" ref="AM40" si="48">IF(AM4&lt;1583,0,_xlfn.FLOOR.MATH((3*AM38-5)/4))</f>
        <v>13</v>
      </c>
      <c r="AN40" s="55">
        <f t="shared" ref="AN40" si="49">IF(AN4&lt;1583,0,_xlfn.FLOOR.MATH((3*AN38-5)/4))</f>
        <v>0</v>
      </c>
      <c r="AO40" s="55">
        <f t="shared" ref="AO40" si="50">IF(AO4&lt;1583,0,_xlfn.FLOOR.MATH((3*AO38-5)/4))</f>
        <v>13</v>
      </c>
      <c r="AP40" s="55">
        <f t="shared" ref="AP40" si="51">IF(AP4&lt;1583,0,_xlfn.FLOOR.MATH((3*AP38-5)/4))</f>
        <v>0</v>
      </c>
      <c r="AQ40" s="55">
        <f t="shared" ref="AQ40" si="52">IF(AQ4&lt;1583,0,_xlfn.FLOOR.MATH((3*AQ38-5)/4))</f>
        <v>13</v>
      </c>
      <c r="AR40" s="55">
        <f t="shared" ref="AR40" si="53">IF(AR4&lt;1583,0,_xlfn.FLOOR.MATH((3*AR38-5)/4))</f>
        <v>13</v>
      </c>
      <c r="AS40" s="55">
        <f t="shared" ref="AS40" si="54">IF(AS4&lt;1583,0,_xlfn.FLOOR.MATH((3*AS38-5)/4))</f>
        <v>13</v>
      </c>
      <c r="AT40" s="55">
        <f t="shared" ref="AT40" si="55">IF(AT4&lt;1583,0,_xlfn.FLOOR.MATH((3*AT38-5)/4))</f>
        <v>13</v>
      </c>
      <c r="AU40" s="55">
        <f t="shared" ref="AU40" si="56">IF(AU4&lt;1583,0,_xlfn.FLOOR.MATH((3*AU38-5)/4))</f>
        <v>13</v>
      </c>
      <c r="AV40" s="55">
        <f t="shared" ref="AV40" si="57">IF(AV4&lt;1583,0,_xlfn.FLOOR.MATH((3*AV38-5)/4))</f>
        <v>13</v>
      </c>
      <c r="AW40" s="55">
        <f t="shared" ref="AW40" si="58">IF(AW4&lt;1583,0,_xlfn.FLOOR.MATH((3*AW38-5)/4))</f>
        <v>13</v>
      </c>
      <c r="AX40" s="55">
        <f t="shared" ref="AX40" si="59">IF(AX4&lt;1583,0,_xlfn.FLOOR.MATH((3*AX38-5)/4))</f>
        <v>13</v>
      </c>
      <c r="AY40" s="55">
        <f t="shared" ref="AY40" si="60">IF(AY4&lt;1583,0,_xlfn.FLOOR.MATH((3*AY38-5)/4))</f>
        <v>13</v>
      </c>
      <c r="AZ40" s="55">
        <f t="shared" ref="AZ40" si="61">IF(AZ4&lt;1583,0,_xlfn.FLOOR.MATH((3*AZ38-5)/4))</f>
        <v>13</v>
      </c>
      <c r="BA40" s="55">
        <f>IF(BA4&lt;1583,0,_xlfn.FLOOR.MATH((3*BA38-5)/4))</f>
        <v>13</v>
      </c>
      <c r="BB40" s="55">
        <f>IF(BB4&lt;1583,0,_xlfn.FLOOR.MATH((3*BB38-5)/4))</f>
        <v>13</v>
      </c>
      <c r="BC40" s="55">
        <f>IF(BC4&lt;1583,0,_xlfn.FLOOR.MATH((3*BC38-5)/4))</f>
        <v>13</v>
      </c>
      <c r="BD40" s="55">
        <f>IF(BD4&lt;1583,0,_xlfn.FLOOR.MATH((3*BD38-5)/4))</f>
        <v>13</v>
      </c>
      <c r="BE40" s="55">
        <f>IF(BE4&lt;1583,0,_xlfn.FLOOR.MATH((3*BE38-5)/4))</f>
        <v>13</v>
      </c>
      <c r="BF40" s="55">
        <f>IF(BF4&lt;1583,0,_xlfn.FLOOR.MATH((3*BF38-5)/4))</f>
        <v>13</v>
      </c>
      <c r="BG40" s="55">
        <f>IF(BG4&lt;1583,0,_xlfn.FLOOR.MATH((3*BG38-5)/4))</f>
        <v>13</v>
      </c>
    </row>
    <row r="41" spans="2:59" x14ac:dyDescent="0.25">
      <c r="B41">
        <v>71</v>
      </c>
      <c r="C41" s="6" t="s">
        <v>451</v>
      </c>
      <c r="D41" s="8" t="s">
        <v>30</v>
      </c>
      <c r="E41" s="55">
        <f>E4+3760</f>
        <v>5722</v>
      </c>
      <c r="F41" s="55">
        <f>F4+3760</f>
        <v>5717</v>
      </c>
      <c r="G41" s="55">
        <f>G4+3760</f>
        <v>4093</v>
      </c>
      <c r="H41" s="55">
        <f>H4+3760</f>
        <v>5760</v>
      </c>
      <c r="I41" s="55">
        <f>I4+3760</f>
        <v>5759</v>
      </c>
      <c r="J41" s="55">
        <f>J4+3760</f>
        <v>5747</v>
      </c>
      <c r="K41" s="55">
        <f>K4+3760</f>
        <v>5747</v>
      </c>
      <c r="L41" s="55">
        <f>L4+3760</f>
        <v>5748</v>
      </c>
      <c r="M41" s="55">
        <f>M4+3760</f>
        <v>5748</v>
      </c>
      <c r="N41" s="55">
        <f>N4+3760</f>
        <v>5660</v>
      </c>
      <c r="O41" s="55">
        <f>O4+3760</f>
        <v>5360</v>
      </c>
      <c r="P41" s="55">
        <f>P4+3760</f>
        <v>5360</v>
      </c>
      <c r="Q41" s="55">
        <f>Q4+3760</f>
        <v>4597</v>
      </c>
      <c r="R41" s="55">
        <f>R4+3760</f>
        <v>3637</v>
      </c>
      <c r="S41" s="55">
        <f>S4+3760</f>
        <v>3638</v>
      </c>
      <c r="T41" s="55">
        <f>T4+3760</f>
        <v>2760</v>
      </c>
      <c r="U41" s="55">
        <f>U4+3760</f>
        <v>2760</v>
      </c>
      <c r="V41" s="55">
        <f>V4+3760</f>
        <v>2759</v>
      </c>
      <c r="W41" s="55">
        <f>W4+3760</f>
        <v>-952</v>
      </c>
      <c r="X41" s="55">
        <f>X4+3760</f>
        <v>5747</v>
      </c>
      <c r="Y41" s="55">
        <f>Y4+3760</f>
        <v>5752</v>
      </c>
      <c r="Z41" s="55">
        <f>Z4+3760</f>
        <v>5737</v>
      </c>
      <c r="AA41" s="55">
        <f>AA4+3760</f>
        <v>5804</v>
      </c>
      <c r="AB41" s="55">
        <f>AB4+3760</f>
        <v>5760</v>
      </c>
      <c r="AC41" s="55">
        <f>AC4+3760</f>
        <v>5714</v>
      </c>
      <c r="AD41" s="55">
        <f>AD4+3760</f>
        <v>5738</v>
      </c>
      <c r="AE41" s="55">
        <f>AE4+3760</f>
        <v>5748</v>
      </c>
      <c r="AF41" s="55">
        <f>AF4+3760</f>
        <v>5737</v>
      </c>
      <c r="AG41" s="55">
        <f>AG4+3760</f>
        <v>5752</v>
      </c>
      <c r="AH41" s="55">
        <f>AH4+3760</f>
        <v>5752</v>
      </c>
      <c r="AI41" s="55">
        <f t="shared" ref="AI41:AZ41" si="62">AI4+3760</f>
        <v>5751</v>
      </c>
      <c r="AJ41" s="55">
        <f t="shared" si="62"/>
        <v>5752</v>
      </c>
      <c r="AK41" s="55">
        <f t="shared" si="62"/>
        <v>5753</v>
      </c>
      <c r="AL41" s="55">
        <f t="shared" si="62"/>
        <v>5578</v>
      </c>
      <c r="AM41" s="55">
        <f t="shared" si="62"/>
        <v>5750</v>
      </c>
      <c r="AN41" s="55">
        <f t="shared" si="62"/>
        <v>4382</v>
      </c>
      <c r="AO41" s="55">
        <f t="shared" si="62"/>
        <v>5760</v>
      </c>
      <c r="AP41" s="55">
        <f t="shared" si="62"/>
        <v>3761</v>
      </c>
      <c r="AQ41" s="55">
        <f t="shared" si="62"/>
        <v>5722</v>
      </c>
      <c r="AR41" s="55">
        <f t="shared" si="62"/>
        <v>5722</v>
      </c>
      <c r="AS41" s="55">
        <f t="shared" si="62"/>
        <v>5722</v>
      </c>
      <c r="AT41" s="55">
        <f t="shared" si="62"/>
        <v>5722</v>
      </c>
      <c r="AU41" s="55">
        <f t="shared" si="62"/>
        <v>5722</v>
      </c>
      <c r="AV41" s="55">
        <f t="shared" si="62"/>
        <v>5722</v>
      </c>
      <c r="AW41" s="55">
        <f t="shared" si="62"/>
        <v>5722</v>
      </c>
      <c r="AX41" s="55">
        <f t="shared" si="62"/>
        <v>5722</v>
      </c>
      <c r="AY41" s="55">
        <f t="shared" si="62"/>
        <v>5722</v>
      </c>
      <c r="AZ41" s="55">
        <f t="shared" si="62"/>
        <v>5722</v>
      </c>
      <c r="BA41" s="55">
        <f>BA4+3760</f>
        <v>5722</v>
      </c>
      <c r="BB41" s="55">
        <f>BB4+3760</f>
        <v>5722</v>
      </c>
      <c r="BC41" s="55">
        <f>BC4+3760</f>
        <v>5722</v>
      </c>
      <c r="BD41" s="55">
        <f>BD4+3760</f>
        <v>5722</v>
      </c>
      <c r="BE41" s="55">
        <f>BE4+3760</f>
        <v>5722</v>
      </c>
      <c r="BF41" s="55">
        <f>BF4+3760</f>
        <v>5722</v>
      </c>
      <c r="BG41" s="55">
        <f>BG4+3760</f>
        <v>5737</v>
      </c>
    </row>
    <row r="42" spans="2:59" x14ac:dyDescent="0.25">
      <c r="B42">
        <v>71</v>
      </c>
      <c r="C42" s="6" t="s">
        <v>429</v>
      </c>
      <c r="D42" s="8" t="s">
        <v>49</v>
      </c>
      <c r="E42" s="55">
        <f>MOD((12*E4+12),19)</f>
        <v>15</v>
      </c>
      <c r="F42" s="55">
        <f>MOD((12*F4+12),19)</f>
        <v>12</v>
      </c>
      <c r="G42" s="55">
        <f>MOD((12*G4+12),19)</f>
        <v>18</v>
      </c>
      <c r="H42" s="55">
        <f>MOD((12*H4+12),19)</f>
        <v>15</v>
      </c>
      <c r="I42" s="55">
        <f>MOD((12*I4+12),19)</f>
        <v>3</v>
      </c>
      <c r="J42" s="55">
        <f>MOD((12*J4+12),19)</f>
        <v>11</v>
      </c>
      <c r="K42" s="55">
        <f>MOD((12*K4+12),19)</f>
        <v>11</v>
      </c>
      <c r="L42" s="55">
        <f>MOD((12*L4+12),19)</f>
        <v>4</v>
      </c>
      <c r="M42" s="55">
        <f>MOD((12*M4+12),19)</f>
        <v>4</v>
      </c>
      <c r="N42" s="55">
        <f>MOD((12*N4+12),19)</f>
        <v>12</v>
      </c>
      <c r="O42" s="55">
        <f>MOD((12*O4+12),19)</f>
        <v>3</v>
      </c>
      <c r="P42" s="55">
        <f>MOD((12*P4+12),19)</f>
        <v>3</v>
      </c>
      <c r="Q42" s="55">
        <f>MOD((12*Q4+12),19)</f>
        <v>5</v>
      </c>
      <c r="R42" s="55">
        <f>MOD((12*R4+12),19)</f>
        <v>18</v>
      </c>
      <c r="S42" s="55">
        <f>MOD((12*S4+12),19)</f>
        <v>11</v>
      </c>
      <c r="T42" s="55">
        <f>MOD((12*T4+12),19)</f>
        <v>1</v>
      </c>
      <c r="U42" s="55">
        <f>MOD((12*U4+12),19)</f>
        <v>1</v>
      </c>
      <c r="V42" s="55">
        <f>MOD((12*V4+12),19)</f>
        <v>8</v>
      </c>
      <c r="W42" s="55">
        <f>MOD((12*W4+12),19)</f>
        <v>12</v>
      </c>
      <c r="X42" s="55">
        <f>MOD((12*X4+12),19)</f>
        <v>11</v>
      </c>
      <c r="Y42" s="55">
        <f>MOD((12*Y4+12),19)</f>
        <v>14</v>
      </c>
      <c r="Z42" s="55">
        <f>MOD((12*Z4+12),19)</f>
        <v>5</v>
      </c>
      <c r="AA42" s="55">
        <f>MOD((12*AA4+12),19)</f>
        <v>11</v>
      </c>
      <c r="AB42" s="55">
        <f>MOD((12*AB4+12),19)</f>
        <v>15</v>
      </c>
      <c r="AC42" s="55">
        <f>MOD((12*AC4+12),19)</f>
        <v>14</v>
      </c>
      <c r="AD42" s="55">
        <f>MOD((12*AD4+12),19)</f>
        <v>17</v>
      </c>
      <c r="AE42" s="55">
        <f>MOD((12*AE4+12),19)</f>
        <v>4</v>
      </c>
      <c r="AF42" s="55">
        <f>MOD((12*AF4+12),19)</f>
        <v>5</v>
      </c>
      <c r="AG42" s="55">
        <f>MOD((12*AG4+12),19)</f>
        <v>14</v>
      </c>
      <c r="AH42" s="55">
        <f>MOD((12*AH4+12),19)</f>
        <v>14</v>
      </c>
      <c r="AI42" s="55">
        <f t="shared" ref="AI42:AZ42" si="63">MOD((12*AI4+12),19)</f>
        <v>2</v>
      </c>
      <c r="AJ42" s="55">
        <f t="shared" si="63"/>
        <v>14</v>
      </c>
      <c r="AK42" s="55">
        <f t="shared" si="63"/>
        <v>7</v>
      </c>
      <c r="AL42" s="55">
        <f t="shared" si="63"/>
        <v>16</v>
      </c>
      <c r="AM42" s="55">
        <f t="shared" si="63"/>
        <v>9</v>
      </c>
      <c r="AN42" s="55">
        <f t="shared" si="63"/>
        <v>9</v>
      </c>
      <c r="AO42" s="55">
        <f t="shared" si="63"/>
        <v>15</v>
      </c>
      <c r="AP42" s="55">
        <f t="shared" si="63"/>
        <v>5</v>
      </c>
      <c r="AQ42" s="55">
        <f t="shared" si="63"/>
        <v>15</v>
      </c>
      <c r="AR42" s="55">
        <f t="shared" si="63"/>
        <v>15</v>
      </c>
      <c r="AS42" s="55">
        <f t="shared" si="63"/>
        <v>15</v>
      </c>
      <c r="AT42" s="55">
        <f t="shared" si="63"/>
        <v>15</v>
      </c>
      <c r="AU42" s="55">
        <f t="shared" si="63"/>
        <v>15</v>
      </c>
      <c r="AV42" s="55">
        <f t="shared" si="63"/>
        <v>15</v>
      </c>
      <c r="AW42" s="55">
        <f t="shared" si="63"/>
        <v>15</v>
      </c>
      <c r="AX42" s="55">
        <f t="shared" si="63"/>
        <v>15</v>
      </c>
      <c r="AY42" s="55">
        <f t="shared" si="63"/>
        <v>15</v>
      </c>
      <c r="AZ42" s="55">
        <f t="shared" si="63"/>
        <v>15</v>
      </c>
      <c r="BA42" s="55">
        <f>MOD((12*BA4+12),19)</f>
        <v>15</v>
      </c>
      <c r="BB42" s="55">
        <f>MOD((12*BB4+12),19)</f>
        <v>15</v>
      </c>
      <c r="BC42" s="55">
        <f>MOD((12*BC4+12),19)</f>
        <v>15</v>
      </c>
      <c r="BD42" s="55">
        <f>MOD((12*BD4+12),19)</f>
        <v>15</v>
      </c>
      <c r="BE42" s="55">
        <f>MOD((12*BE4+12),19)</f>
        <v>15</v>
      </c>
      <c r="BF42" s="55">
        <f>MOD((12*BF4+12),19)</f>
        <v>15</v>
      </c>
      <c r="BG42" s="55">
        <f>MOD((12*BG4+12),19)</f>
        <v>5</v>
      </c>
    </row>
    <row r="43" spans="2:59" x14ac:dyDescent="0.25">
      <c r="B43">
        <v>71</v>
      </c>
      <c r="C43" s="6" t="s">
        <v>430</v>
      </c>
      <c r="D43" s="8" t="s">
        <v>239</v>
      </c>
      <c r="E43" s="55">
        <f>MOD(E4,4)</f>
        <v>2</v>
      </c>
      <c r="F43" s="55">
        <f>MOD(F4,4)</f>
        <v>1</v>
      </c>
      <c r="G43" s="55">
        <f>MOD(G4,4)</f>
        <v>1</v>
      </c>
      <c r="H43" s="55">
        <f>MOD(H4,4)</f>
        <v>0</v>
      </c>
      <c r="I43" s="55">
        <f>MOD(I4,4)</f>
        <v>3</v>
      </c>
      <c r="J43" s="55">
        <f>MOD(J4,4)</f>
        <v>3</v>
      </c>
      <c r="K43" s="55">
        <f>MOD(K4,4)</f>
        <v>3</v>
      </c>
      <c r="L43" s="55">
        <f>MOD(L4,4)</f>
        <v>0</v>
      </c>
      <c r="M43" s="55">
        <f>MOD(M4,4)</f>
        <v>0</v>
      </c>
      <c r="N43" s="55">
        <f>MOD(N4,4)</f>
        <v>0</v>
      </c>
      <c r="O43" s="55">
        <f>MOD(O4,4)</f>
        <v>0</v>
      </c>
      <c r="P43" s="55">
        <f>MOD(P4,4)</f>
        <v>0</v>
      </c>
      <c r="Q43" s="55">
        <f>MOD(Q4,4)</f>
        <v>1</v>
      </c>
      <c r="R43" s="55">
        <f>MOD(R4,4)</f>
        <v>1</v>
      </c>
      <c r="S43" s="55">
        <f>MOD(S4,4)</f>
        <v>2</v>
      </c>
      <c r="T43" s="55">
        <f>MOD(T4,4)</f>
        <v>0</v>
      </c>
      <c r="U43" s="55">
        <f>MOD(U4,4)</f>
        <v>0</v>
      </c>
      <c r="V43" s="55">
        <f>MOD(V4,4)</f>
        <v>3</v>
      </c>
      <c r="W43" s="55">
        <f>MOD(W4,4)</f>
        <v>0</v>
      </c>
      <c r="X43" s="55">
        <f>MOD(X4,4)</f>
        <v>3</v>
      </c>
      <c r="Y43" s="55">
        <f>MOD(Y4,4)</f>
        <v>0</v>
      </c>
      <c r="Z43" s="55">
        <f>MOD(Z4,4)</f>
        <v>1</v>
      </c>
      <c r="AA43" s="55">
        <f>MOD(AA4,4)</f>
        <v>0</v>
      </c>
      <c r="AB43" s="55">
        <f>MOD(AB4,4)</f>
        <v>0</v>
      </c>
      <c r="AC43" s="55">
        <f>MOD(AC4,4)</f>
        <v>2</v>
      </c>
      <c r="AD43" s="55">
        <f>MOD(AD4,4)</f>
        <v>2</v>
      </c>
      <c r="AE43" s="55">
        <f>MOD(AE4,4)</f>
        <v>0</v>
      </c>
      <c r="AF43" s="55">
        <f>MOD(AF4,4)</f>
        <v>1</v>
      </c>
      <c r="AG43" s="55">
        <f>MOD(AG4,4)</f>
        <v>0</v>
      </c>
      <c r="AH43" s="55">
        <f>MOD(AH4,4)</f>
        <v>0</v>
      </c>
      <c r="AI43" s="55">
        <f t="shared" ref="AI43:AZ43" si="64">MOD(AI4,4)</f>
        <v>3</v>
      </c>
      <c r="AJ43" s="55">
        <f t="shared" si="64"/>
        <v>0</v>
      </c>
      <c r="AK43" s="55">
        <f t="shared" si="64"/>
        <v>1</v>
      </c>
      <c r="AL43" s="55">
        <f t="shared" si="64"/>
        <v>2</v>
      </c>
      <c r="AM43" s="55">
        <f t="shared" si="64"/>
        <v>2</v>
      </c>
      <c r="AN43" s="55">
        <f t="shared" si="64"/>
        <v>2</v>
      </c>
      <c r="AO43" s="55">
        <f t="shared" si="64"/>
        <v>0</v>
      </c>
      <c r="AP43" s="55">
        <f t="shared" si="64"/>
        <v>1</v>
      </c>
      <c r="AQ43" s="55">
        <f t="shared" si="64"/>
        <v>2</v>
      </c>
      <c r="AR43" s="55">
        <f t="shared" si="64"/>
        <v>2</v>
      </c>
      <c r="AS43" s="55">
        <f t="shared" si="64"/>
        <v>2</v>
      </c>
      <c r="AT43" s="55">
        <f t="shared" si="64"/>
        <v>2</v>
      </c>
      <c r="AU43" s="55">
        <f t="shared" si="64"/>
        <v>2</v>
      </c>
      <c r="AV43" s="55">
        <f t="shared" si="64"/>
        <v>2</v>
      </c>
      <c r="AW43" s="55">
        <f t="shared" si="64"/>
        <v>2</v>
      </c>
      <c r="AX43" s="55">
        <f t="shared" si="64"/>
        <v>2</v>
      </c>
      <c r="AY43" s="55">
        <f t="shared" si="64"/>
        <v>2</v>
      </c>
      <c r="AZ43" s="55">
        <f t="shared" si="64"/>
        <v>2</v>
      </c>
      <c r="BA43" s="55">
        <f>MOD(BA4,4)</f>
        <v>2</v>
      </c>
      <c r="BB43" s="55">
        <f>MOD(BB4,4)</f>
        <v>2</v>
      </c>
      <c r="BC43" s="55">
        <f>MOD(BC4,4)</f>
        <v>2</v>
      </c>
      <c r="BD43" s="55">
        <f>MOD(BD4,4)</f>
        <v>2</v>
      </c>
      <c r="BE43" s="55">
        <f>MOD(BE4,4)</f>
        <v>2</v>
      </c>
      <c r="BF43" s="55">
        <f>MOD(BF4,4)</f>
        <v>2</v>
      </c>
      <c r="BG43" s="55">
        <f>MOD(BG4,4)</f>
        <v>1</v>
      </c>
    </row>
    <row r="44" spans="2:59" x14ac:dyDescent="0.25"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</row>
    <row r="45" spans="2:59" x14ac:dyDescent="0.25">
      <c r="B45">
        <v>72</v>
      </c>
      <c r="C45" s="6">
        <v>-1.904412361576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2:59" x14ac:dyDescent="0.25">
      <c r="C46" s="6" t="s">
        <v>432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2:59" x14ac:dyDescent="0.25">
      <c r="C47" s="6" t="s">
        <v>433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spans="2:59" x14ac:dyDescent="0.25">
      <c r="C48" s="6" t="s">
        <v>434</v>
      </c>
      <c r="D48" s="8" t="s">
        <v>431</v>
      </c>
      <c r="E48" s="55">
        <f>-1.904412361576    + 1.554241796621*E42   + 0.25*E43    - 0.003177794022*E4 + E40</f>
        <v>28.674382716575</v>
      </c>
      <c r="F48" s="55">
        <f>-1.904412361576    + 1.554241796621*F42   + 0.25*F43    - 0.003177794022*F4 + F40</f>
        <v>23.777546296822003</v>
      </c>
      <c r="G48" s="55">
        <f>-1.904412361576    + 1.554241796621*G42   + 0.25*G43    - 0.003177794022*G4 + G40</f>
        <v>25.263734568276</v>
      </c>
      <c r="H48" s="55">
        <f>-1.904412361576    + 1.554241796621*H42   + 0.25*H43    - 0.003177794022*H4 + H40</f>
        <v>28.053626543739</v>
      </c>
      <c r="I48" s="55">
        <f>-1.904412361576    + 1.554241796621*I42   + 0.25*I43    - 0.003177794022*I4 + I40</f>
        <v>10.155902778309001</v>
      </c>
      <c r="J48" s="55">
        <f>-1.904412361576    + 1.554241796621*J42   + 0.25*J43    - 0.003177794022*J4 + J40</f>
        <v>22.627970679541001</v>
      </c>
      <c r="K48" s="55">
        <f>-1.904412361576    + 1.554241796621*K42   + 0.25*K43    - 0.003177794022*K4 + K40</f>
        <v>22.627970679541001</v>
      </c>
      <c r="L48" s="55">
        <f>-1.904412361576    + 1.554241796621*L42   + 0.25*L43    - 0.003177794022*L4 + L40</f>
        <v>10.995100309171999</v>
      </c>
      <c r="M48" s="55">
        <f>-1.904412361576    + 1.554241796621*M42   + 0.25*M43    - 0.003177794022*M4 + M40</f>
        <v>10.995100309171999</v>
      </c>
      <c r="N48" s="55">
        <f>-1.904412361576    + 1.554241796621*N42   + 0.25*N43    - 0.003177794022*N4 + N40</f>
        <v>23.708680556076001</v>
      </c>
      <c r="O48" s="55">
        <f>-1.904412361576    + 1.554241796621*O42   + 0.25*O43    - 0.003177794022*O4 + O40</f>
        <v>7.6738425930870005</v>
      </c>
      <c r="P48" s="55">
        <f>-1.904412361576    + 1.554241796621*P42   + 0.25*P43    - 0.003177794022*P4 + P40</f>
        <v>7.6738425930870005</v>
      </c>
      <c r="Q48" s="55">
        <f>-1.904412361576    + 1.554241796621*Q42   + 0.25*Q43    - 0.003177794022*Q4 + Q40</f>
        <v>3.4569830251149996</v>
      </c>
      <c r="R48" s="55">
        <f>-1.904412361576    + 1.554241796621*R42   + 0.25*R43    - 0.003177794022*R4 + R40</f>
        <v>26.712808642308001</v>
      </c>
      <c r="S48" s="55">
        <f>-1.904412361576    + 1.554241796621*S42   + 0.25*S43    - 0.003177794022*S4 + S40</f>
        <v>16.079938271939</v>
      </c>
      <c r="T48" s="55">
        <f>-1.904412361576    + 1.554241796621*T42   + 0.25*T43    - 0.003177794022*T4 + T40</f>
        <v>2.8276234570450001</v>
      </c>
      <c r="U48" s="55">
        <f>-1.904412361576    + 1.554241796621*U42   + 0.25*U43    - 0.003177794022*U4 + U40</f>
        <v>2.8276234570450001</v>
      </c>
      <c r="V48" s="55">
        <f>-1.904412361576    + 1.554241796621*V42   + 0.25*V43    - 0.003177794022*V4 + V40</f>
        <v>14.460493827414</v>
      </c>
      <c r="W48" s="55">
        <f>-1.904412361576    + 1.554241796621*W42   + 0.25*W43    - 0.003177794022*W4 + W40</f>
        <v>31.720254629540001</v>
      </c>
      <c r="X48" s="55">
        <f>-1.904412361576    + 1.554241796621*X42   + 0.25*X43    - 0.003177794022*X4 + X40</f>
        <v>22.627970679541001</v>
      </c>
      <c r="Y48" s="55">
        <f>-1.904412361576    + 1.554241796621*Y42   + 0.25*Y43    - 0.003177794022*Y4 + Y40</f>
        <v>26.524807099294001</v>
      </c>
      <c r="Z48" s="55">
        <f>-1.904412361576    + 1.554241796621*Z42   + 0.25*Z43    - 0.003177794022*Z4 + Z40</f>
        <v>12.834297840034999</v>
      </c>
      <c r="AA48" s="55">
        <f>-1.904412361576    + 1.554241796621*AA42   + 0.25*AA43    - 0.003177794022*AA4 + AA40</f>
        <v>21.696836420286999</v>
      </c>
      <c r="AB48" s="55">
        <f>-1.904412361576    + 1.554241796621*AB42   + 0.25*AB43    - 0.003177794022*AB4 + AB40</f>
        <v>28.053626543739</v>
      </c>
      <c r="AC48" s="55">
        <f>-1.904412361576    + 1.554241796621*AC42   + 0.25*AC43    - 0.003177794022*AC4 + AC40</f>
        <v>27.145563272130001</v>
      </c>
      <c r="AD48" s="55">
        <f>-1.904412361576    + 1.554241796621*AD42   + 0.25*AD43    - 0.003177794022*AD4 + AD40</f>
        <v>31.732021605465</v>
      </c>
      <c r="AE48" s="55">
        <f>-1.904412361576    + 1.554241796621*AE42   + 0.25*AE43    - 0.003177794022*AE4 + AE40</f>
        <v>10.995100309171999</v>
      </c>
      <c r="AF48" s="55">
        <f>-1.904412361576    + 1.554241796621*AF42   + 0.25*AF43    - 0.003177794022*AF4 + AF40</f>
        <v>12.834297840034999</v>
      </c>
      <c r="AG48" s="55">
        <f>-1.904412361576    + 1.554241796621*AG42   + 0.25*AG43    - 0.003177794022*AG4 + AG40</f>
        <v>26.524807099294001</v>
      </c>
      <c r="AH48" s="55">
        <f>-1.904412361576    + 1.554241796621*AH42   + 0.25*AH43    - 0.003177794022*AH4 + AH40</f>
        <v>26.524807099294001</v>
      </c>
      <c r="AI48" s="55">
        <f t="shared" ref="AI48:AZ48" si="65">-1.904412361576    + 1.554241796621*AI42   + 0.25*AI43    - 0.003177794022*AI4 + AI40</f>
        <v>8.6270833338640003</v>
      </c>
      <c r="AJ48" s="55">
        <f t="shared" si="65"/>
        <v>26.524807099294001</v>
      </c>
      <c r="AK48" s="55">
        <f t="shared" si="65"/>
        <v>15.891936728925</v>
      </c>
      <c r="AL48" s="55">
        <f t="shared" si="65"/>
        <v>29.686226852364001</v>
      </c>
      <c r="AM48" s="55">
        <f t="shared" si="65"/>
        <v>19.259953704232998</v>
      </c>
      <c r="AN48" s="55">
        <f t="shared" si="65"/>
        <v>10.607175926328999</v>
      </c>
      <c r="AO48" s="55">
        <f t="shared" si="65"/>
        <v>28.053626543739</v>
      </c>
      <c r="AP48" s="55">
        <f t="shared" si="65"/>
        <v>6.1136188275069996</v>
      </c>
      <c r="AQ48" s="55">
        <f t="shared" si="65"/>
        <v>28.674382716575</v>
      </c>
      <c r="AR48" s="55">
        <f t="shared" si="65"/>
        <v>28.674382716575</v>
      </c>
      <c r="AS48" s="55">
        <f t="shared" si="65"/>
        <v>28.674382716575</v>
      </c>
      <c r="AT48" s="55">
        <f t="shared" si="65"/>
        <v>28.674382716575</v>
      </c>
      <c r="AU48" s="55">
        <f t="shared" si="65"/>
        <v>28.674382716575</v>
      </c>
      <c r="AV48" s="55">
        <f t="shared" si="65"/>
        <v>28.674382716575</v>
      </c>
      <c r="AW48" s="55">
        <f t="shared" si="65"/>
        <v>28.674382716575</v>
      </c>
      <c r="AX48" s="55">
        <f t="shared" si="65"/>
        <v>28.674382716575</v>
      </c>
      <c r="AY48" s="55">
        <f t="shared" si="65"/>
        <v>28.674382716575</v>
      </c>
      <c r="AZ48" s="55">
        <f t="shared" si="65"/>
        <v>28.674382716575</v>
      </c>
      <c r="BA48" s="55">
        <f>-1.904412361576    + 1.554241796621*BA42   + 0.25*BA43    - 0.003177794022*BA4 + BA40</f>
        <v>28.674382716575</v>
      </c>
      <c r="BB48" s="55">
        <f>-1.904412361576    + 1.554241796621*BB42   + 0.25*BB43    - 0.003177794022*BB4 + BB40</f>
        <v>28.674382716575</v>
      </c>
      <c r="BC48" s="55">
        <f>-1.904412361576    + 1.554241796621*BC42   + 0.25*BC43    - 0.003177794022*BC4 + BC40</f>
        <v>28.674382716575</v>
      </c>
      <c r="BD48" s="55">
        <f>-1.904412361576    + 1.554241796621*BD42   + 0.25*BD43    - 0.003177794022*BD4 + BD40</f>
        <v>28.674382716575</v>
      </c>
      <c r="BE48" s="55">
        <f>-1.904412361576    + 1.554241796621*BE42   + 0.25*BE43    - 0.003177794022*BE4 + BE40</f>
        <v>28.674382716575</v>
      </c>
      <c r="BF48" s="55">
        <f>-1.904412361576    + 1.554241796621*BF42   + 0.25*BF43    - 0.003177794022*BF4 + BF40</f>
        <v>28.674382716575</v>
      </c>
      <c r="BG48" s="55">
        <f>-1.904412361576    + 1.554241796621*BG42   + 0.25*BG43    - 0.003177794022*BG4 + BG40</f>
        <v>12.834297840034999</v>
      </c>
    </row>
    <row r="49" spans="2:59" x14ac:dyDescent="0.25">
      <c r="C49" s="6" t="s">
        <v>437</v>
      </c>
      <c r="D49" s="8" t="s">
        <v>435</v>
      </c>
      <c r="E49">
        <f>_xlfn.FLOOR.MATH(E48)+3*E4+5*E43+2-E40</f>
        <v>5913</v>
      </c>
      <c r="F49">
        <f>_xlfn.FLOOR.MATH(F48)+3*F4+5*F43+2-F40</f>
        <v>5888</v>
      </c>
      <c r="G49">
        <f>_xlfn.FLOOR.MATH(G48)+3*G4+5*G43+2-G40</f>
        <v>1031</v>
      </c>
      <c r="H49">
        <f>_xlfn.FLOOR.MATH(H48)+3*H4+5*H43+2-H40</f>
        <v>6017</v>
      </c>
      <c r="I49">
        <f>_xlfn.FLOOR.MATH(I48)+3*I4+5*I43+2-I40</f>
        <v>6011</v>
      </c>
      <c r="J49">
        <f>_xlfn.FLOOR.MATH(J48)+3*J4+5*J43+2-J40</f>
        <v>5987</v>
      </c>
      <c r="K49">
        <f>_xlfn.FLOOR.MATH(K48)+3*K4+5*K43+2-K40</f>
        <v>5987</v>
      </c>
      <c r="L49">
        <f>_xlfn.FLOOR.MATH(L48)+3*L4+5*L43+2-L40</f>
        <v>5963</v>
      </c>
      <c r="M49">
        <f>_xlfn.FLOOR.MATH(M48)+3*M4+5*M43+2-M40</f>
        <v>5963</v>
      </c>
      <c r="N49">
        <f>_xlfn.FLOOR.MATH(N48)+3*N4+5*N43+2-N40</f>
        <v>5712</v>
      </c>
      <c r="O49">
        <f>_xlfn.FLOOR.MATH(O48)+3*O4+5*O43+2-O40</f>
        <v>4799</v>
      </c>
      <c r="P49">
        <f>_xlfn.FLOOR.MATH(P48)+3*P4+5*P43+2-P40</f>
        <v>4799</v>
      </c>
      <c r="Q49">
        <f>_xlfn.FLOOR.MATH(Q48)+3*Q4+5*Q43+2-Q40</f>
        <v>2521</v>
      </c>
      <c r="R49">
        <f>_xlfn.FLOOR.MATH(R48)+3*R4+5*R43+2-R40</f>
        <v>-336</v>
      </c>
      <c r="S49">
        <f>_xlfn.FLOOR.MATH(S48)+3*S4+5*S43+2-S40</f>
        <v>-338</v>
      </c>
      <c r="T49">
        <f>_xlfn.FLOOR.MATH(T48)+3*T4+5*T43+2-T40</f>
        <v>-2996</v>
      </c>
      <c r="U49">
        <f>_xlfn.FLOOR.MATH(U48)+3*U4+5*U43+2-U40</f>
        <v>-2996</v>
      </c>
      <c r="V49">
        <f>_xlfn.FLOOR.MATH(V48)+3*V4+5*V43+2-V40</f>
        <v>-2972</v>
      </c>
      <c r="W49">
        <f>_xlfn.FLOOR.MATH(W48)+3*W4+5*W43+2-W40</f>
        <v>-14103</v>
      </c>
      <c r="X49">
        <f>_xlfn.FLOOR.MATH(X48)+3*X4+5*X43+2-X40</f>
        <v>5987</v>
      </c>
      <c r="Y49">
        <f>_xlfn.FLOOR.MATH(Y48)+3*Y4+5*Y43+2-Y40</f>
        <v>5991</v>
      </c>
      <c r="Z49">
        <f>_xlfn.FLOOR.MATH(Z48)+3*Z4+5*Z43+2-Z40</f>
        <v>5937</v>
      </c>
      <c r="AA49">
        <f>_xlfn.FLOOR.MATH(AA48)+3*AA4+5*AA43+2-AA40</f>
        <v>6142</v>
      </c>
      <c r="AB49">
        <f>_xlfn.FLOOR.MATH(AB48)+3*AB4+5*AB43+2-AB40</f>
        <v>6017</v>
      </c>
      <c r="AC49">
        <f>_xlfn.FLOOR.MATH(AC48)+3*AC4+5*AC43+2-AC40</f>
        <v>5888</v>
      </c>
      <c r="AD49">
        <f>_xlfn.FLOOR.MATH(AD48)+3*AD4+5*AD43+2-AD40</f>
        <v>5964</v>
      </c>
      <c r="AE49">
        <f>_xlfn.FLOOR.MATH(AE48)+3*AE4+5*AE43+2-AE40</f>
        <v>5963</v>
      </c>
      <c r="AF49">
        <f>_xlfn.FLOOR.MATH(AF48)+3*AF4+5*AF43+2-AF40</f>
        <v>5937</v>
      </c>
      <c r="AG49">
        <f>_xlfn.FLOOR.MATH(AG48)+3*AG4+5*AG43+2-AG40</f>
        <v>5991</v>
      </c>
      <c r="AH49">
        <f>_xlfn.FLOOR.MATH(AH48)+3*AH4+5*AH43+2-AH40</f>
        <v>5991</v>
      </c>
      <c r="AI49">
        <f t="shared" ref="AI49:AZ49" si="66">_xlfn.FLOOR.MATH(AI48)+3*AI4+5*AI43+2-AI40</f>
        <v>5985</v>
      </c>
      <c r="AJ49">
        <f t="shared" si="66"/>
        <v>5991</v>
      </c>
      <c r="AK49">
        <f t="shared" si="66"/>
        <v>5988</v>
      </c>
      <c r="AL49">
        <f t="shared" si="66"/>
        <v>5483</v>
      </c>
      <c r="AM49">
        <f t="shared" si="66"/>
        <v>5988</v>
      </c>
      <c r="AN49">
        <f t="shared" si="66"/>
        <v>1888</v>
      </c>
      <c r="AO49">
        <f t="shared" si="66"/>
        <v>6017</v>
      </c>
      <c r="AP49">
        <f t="shared" si="66"/>
        <v>16</v>
      </c>
      <c r="AQ49">
        <f t="shared" si="66"/>
        <v>5913</v>
      </c>
      <c r="AR49">
        <f t="shared" si="66"/>
        <v>5913</v>
      </c>
      <c r="AS49">
        <f t="shared" si="66"/>
        <v>5913</v>
      </c>
      <c r="AT49">
        <f t="shared" si="66"/>
        <v>5913</v>
      </c>
      <c r="AU49">
        <f t="shared" si="66"/>
        <v>5913</v>
      </c>
      <c r="AV49">
        <f t="shared" si="66"/>
        <v>5913</v>
      </c>
      <c r="AW49">
        <f t="shared" si="66"/>
        <v>5913</v>
      </c>
      <c r="AX49">
        <f t="shared" si="66"/>
        <v>5913</v>
      </c>
      <c r="AY49">
        <f t="shared" si="66"/>
        <v>5913</v>
      </c>
      <c r="AZ49">
        <f t="shared" si="66"/>
        <v>5913</v>
      </c>
      <c r="BA49">
        <f>_xlfn.FLOOR.MATH(BA48)+3*BA4+5*BA43+2-BA40</f>
        <v>5913</v>
      </c>
      <c r="BB49">
        <f>_xlfn.FLOOR.MATH(BB48)+3*BB4+5*BB43+2-BB40</f>
        <v>5913</v>
      </c>
      <c r="BC49">
        <f>_xlfn.FLOOR.MATH(BC48)+3*BC4+5*BC43+2-BC40</f>
        <v>5913</v>
      </c>
      <c r="BD49">
        <f>_xlfn.FLOOR.MATH(BD48)+3*BD4+5*BD43+2-BD40</f>
        <v>5913</v>
      </c>
      <c r="BE49">
        <f>_xlfn.FLOOR.MATH(BE48)+3*BE4+5*BE43+2-BE40</f>
        <v>5913</v>
      </c>
      <c r="BF49">
        <f>_xlfn.FLOOR.MATH(BF48)+3*BF4+5*BF43+2-BF40</f>
        <v>5913</v>
      </c>
      <c r="BG49">
        <f>_xlfn.FLOOR.MATH(BG48)+3*BG4+5*BG43+2-BG40</f>
        <v>5937</v>
      </c>
    </row>
    <row r="50" spans="2:59" x14ac:dyDescent="0.25">
      <c r="B50">
        <v>72</v>
      </c>
      <c r="C50" s="6" t="s">
        <v>436</v>
      </c>
      <c r="D50" s="8" t="s">
        <v>347</v>
      </c>
      <c r="E50">
        <f t="shared" ref="E50" si="67">MOD(E49,7)</f>
        <v>5</v>
      </c>
      <c r="F50">
        <f t="shared" ref="F50" si="68">MOD(F49,7)</f>
        <v>1</v>
      </c>
      <c r="G50">
        <f t="shared" ref="G50" si="69">MOD(G49,7)</f>
        <v>2</v>
      </c>
      <c r="H50">
        <f t="shared" ref="H50" si="70">MOD(H49,7)</f>
        <v>4</v>
      </c>
      <c r="I50">
        <f t="shared" ref="I50" si="71">MOD(I49,7)</f>
        <v>5</v>
      </c>
      <c r="J50">
        <f t="shared" ref="J50" si="72">MOD(J49,7)</f>
        <v>2</v>
      </c>
      <c r="K50">
        <f t="shared" ref="K50" si="73">MOD(K49,7)</f>
        <v>2</v>
      </c>
      <c r="L50">
        <f t="shared" ref="L50" si="74">MOD(L49,7)</f>
        <v>6</v>
      </c>
      <c r="M50">
        <f t="shared" ref="M50" si="75">MOD(M49,7)</f>
        <v>6</v>
      </c>
      <c r="N50">
        <f t="shared" ref="N50" si="76">MOD(N49,7)</f>
        <v>0</v>
      </c>
      <c r="O50">
        <f t="shared" ref="O50" si="77">MOD(O49,7)</f>
        <v>4</v>
      </c>
      <c r="P50">
        <f t="shared" ref="P50" si="78">MOD(P49,7)</f>
        <v>4</v>
      </c>
      <c r="Q50">
        <f t="shared" ref="Q50" si="79">MOD(Q49,7)</f>
        <v>1</v>
      </c>
      <c r="R50">
        <f t="shared" ref="R50" si="80">MOD(R49,7)</f>
        <v>0</v>
      </c>
      <c r="S50">
        <f t="shared" ref="S50" si="81">MOD(S49,7)</f>
        <v>5</v>
      </c>
      <c r="T50">
        <f t="shared" ref="T50" si="82">MOD(T49,7)</f>
        <v>0</v>
      </c>
      <c r="U50">
        <f t="shared" ref="U50" si="83">MOD(U49,7)</f>
        <v>0</v>
      </c>
      <c r="V50">
        <f t="shared" ref="V50" si="84">MOD(V49,7)</f>
        <v>3</v>
      </c>
      <c r="W50">
        <f t="shared" ref="W50" si="85">MOD(W49,7)</f>
        <v>2</v>
      </c>
      <c r="X50">
        <f t="shared" ref="X50" si="86">MOD(X49,7)</f>
        <v>2</v>
      </c>
      <c r="Y50">
        <f t="shared" ref="Y50" si="87">MOD(Y49,7)</f>
        <v>6</v>
      </c>
      <c r="Z50">
        <f t="shared" ref="Z50" si="88">MOD(Z49,7)</f>
        <v>1</v>
      </c>
      <c r="AA50">
        <f t="shared" ref="AA50" si="89">MOD(AA49,7)</f>
        <v>3</v>
      </c>
      <c r="AB50">
        <f t="shared" ref="AB50" si="90">MOD(AB49,7)</f>
        <v>4</v>
      </c>
      <c r="AC50">
        <f t="shared" ref="AC50" si="91">MOD(AC49,7)</f>
        <v>1</v>
      </c>
      <c r="AD50">
        <f t="shared" ref="AD50" si="92">MOD(AD49,7)</f>
        <v>0</v>
      </c>
      <c r="AE50">
        <f t="shared" ref="AE50" si="93">MOD(AE49,7)</f>
        <v>6</v>
      </c>
      <c r="AF50">
        <f t="shared" ref="AF50" si="94">MOD(AF49,7)</f>
        <v>1</v>
      </c>
      <c r="AG50">
        <f t="shared" ref="AG50" si="95">MOD(AG49,7)</f>
        <v>6</v>
      </c>
      <c r="AH50">
        <f t="shared" ref="AH50:AZ50" si="96">MOD(AH49,7)</f>
        <v>6</v>
      </c>
      <c r="AI50">
        <f t="shared" si="96"/>
        <v>0</v>
      </c>
      <c r="AJ50">
        <f t="shared" si="96"/>
        <v>6</v>
      </c>
      <c r="AK50">
        <f t="shared" si="96"/>
        <v>3</v>
      </c>
      <c r="AL50">
        <f t="shared" si="96"/>
        <v>2</v>
      </c>
      <c r="AM50">
        <f t="shared" si="96"/>
        <v>3</v>
      </c>
      <c r="AN50">
        <f t="shared" si="96"/>
        <v>5</v>
      </c>
      <c r="AO50">
        <f t="shared" si="96"/>
        <v>4</v>
      </c>
      <c r="AP50">
        <f t="shared" si="96"/>
        <v>2</v>
      </c>
      <c r="AQ50">
        <f t="shared" si="96"/>
        <v>5</v>
      </c>
      <c r="AR50">
        <f t="shared" si="96"/>
        <v>5</v>
      </c>
      <c r="AS50">
        <f t="shared" si="96"/>
        <v>5</v>
      </c>
      <c r="AT50">
        <f t="shared" si="96"/>
        <v>5</v>
      </c>
      <c r="AU50">
        <f t="shared" si="96"/>
        <v>5</v>
      </c>
      <c r="AV50">
        <f t="shared" si="96"/>
        <v>5</v>
      </c>
      <c r="AW50">
        <f t="shared" si="96"/>
        <v>5</v>
      </c>
      <c r="AX50">
        <f t="shared" si="96"/>
        <v>5</v>
      </c>
      <c r="AY50">
        <f t="shared" si="96"/>
        <v>5</v>
      </c>
      <c r="AZ50">
        <f t="shared" si="96"/>
        <v>5</v>
      </c>
      <c r="BA50">
        <f t="shared" ref="BA50" si="97">MOD(BA49,7)</f>
        <v>5</v>
      </c>
      <c r="BB50">
        <f t="shared" ref="BB50" si="98">MOD(BB49,7)</f>
        <v>5</v>
      </c>
      <c r="BC50">
        <f t="shared" ref="BC50" si="99">MOD(BC49,7)</f>
        <v>5</v>
      </c>
      <c r="BD50">
        <f t="shared" ref="BD50" si="100">MOD(BD49,7)</f>
        <v>5</v>
      </c>
      <c r="BE50">
        <f t="shared" ref="BE50" si="101">MOD(BE49,7)</f>
        <v>5</v>
      </c>
      <c r="BF50">
        <f t="shared" ref="BF50" si="102">MOD(BF49,7)</f>
        <v>5</v>
      </c>
      <c r="BG50">
        <f t="shared" ref="BG50" si="103">MOD(BG49,7)</f>
        <v>1</v>
      </c>
    </row>
    <row r="51" spans="2:59" x14ac:dyDescent="0.25">
      <c r="B51">
        <v>72</v>
      </c>
      <c r="C51" s="6" t="s">
        <v>438</v>
      </c>
      <c r="D51" s="8" t="s">
        <v>252</v>
      </c>
      <c r="E51">
        <f t="shared" ref="E51" si="104">E48-_xlfn.FLOOR.MATH(E48)</f>
        <v>0.67438271657499982</v>
      </c>
      <c r="F51">
        <f t="shared" ref="F51:BG51" si="105">F48-_xlfn.FLOOR.MATH(F48)</f>
        <v>0.7775462968220026</v>
      </c>
      <c r="G51">
        <f t="shared" si="105"/>
        <v>0.26373456827599995</v>
      </c>
      <c r="H51">
        <f t="shared" si="105"/>
        <v>5.3626543738999999E-2</v>
      </c>
      <c r="I51">
        <f t="shared" si="105"/>
        <v>0.15590277830900057</v>
      </c>
      <c r="J51">
        <f t="shared" si="105"/>
        <v>0.62797067954100072</v>
      </c>
      <c r="K51">
        <f t="shared" si="105"/>
        <v>0.62797067954100072</v>
      </c>
      <c r="L51">
        <f t="shared" si="105"/>
        <v>0.99510030917199899</v>
      </c>
      <c r="M51">
        <f t="shared" si="105"/>
        <v>0.99510030917199899</v>
      </c>
      <c r="N51">
        <f t="shared" si="105"/>
        <v>0.70868055607600056</v>
      </c>
      <c r="O51">
        <f t="shared" si="105"/>
        <v>0.67384259308700045</v>
      </c>
      <c r="P51">
        <f t="shared" si="105"/>
        <v>0.67384259308700045</v>
      </c>
      <c r="Q51">
        <f t="shared" si="105"/>
        <v>0.45698302511499955</v>
      </c>
      <c r="R51">
        <f t="shared" si="105"/>
        <v>0.71280864230800134</v>
      </c>
      <c r="S51">
        <f t="shared" si="105"/>
        <v>7.9938271938999605E-2</v>
      </c>
      <c r="T51">
        <f t="shared" si="105"/>
        <v>0.82762345704500007</v>
      </c>
      <c r="U51">
        <f t="shared" si="105"/>
        <v>0.82762345704500007</v>
      </c>
      <c r="V51">
        <f t="shared" si="105"/>
        <v>0.46049382741400002</v>
      </c>
      <c r="W51">
        <f t="shared" si="105"/>
        <v>0.72025462954000119</v>
      </c>
      <c r="X51">
        <f t="shared" si="105"/>
        <v>0.62797067954100072</v>
      </c>
      <c r="Y51">
        <f t="shared" si="105"/>
        <v>0.52480709929400149</v>
      </c>
      <c r="Z51">
        <f t="shared" si="105"/>
        <v>0.83429784003499918</v>
      </c>
      <c r="AA51">
        <f t="shared" si="105"/>
        <v>0.69683642028699921</v>
      </c>
      <c r="AB51">
        <f t="shared" si="105"/>
        <v>5.3626543738999999E-2</v>
      </c>
      <c r="AC51">
        <f t="shared" si="105"/>
        <v>0.14556327213000131</v>
      </c>
      <c r="AD51">
        <f t="shared" si="105"/>
        <v>0.73202160546500039</v>
      </c>
      <c r="AE51">
        <f t="shared" si="105"/>
        <v>0.99510030917199899</v>
      </c>
      <c r="AF51">
        <f t="shared" si="105"/>
        <v>0.83429784003499918</v>
      </c>
      <c r="AG51">
        <f t="shared" si="105"/>
        <v>0.52480709929400149</v>
      </c>
      <c r="AH51">
        <f t="shared" si="105"/>
        <v>0.52480709929400149</v>
      </c>
      <c r="AI51">
        <f t="shared" ref="AI51:AZ51" si="106">AI48-_xlfn.FLOOR.MATH(AI48)</f>
        <v>0.62708333386400028</v>
      </c>
      <c r="AJ51">
        <f t="shared" si="106"/>
        <v>0.52480709929400149</v>
      </c>
      <c r="AK51">
        <f t="shared" si="106"/>
        <v>0.89193672892499976</v>
      </c>
      <c r="AL51">
        <f t="shared" si="106"/>
        <v>0.68622685236400116</v>
      </c>
      <c r="AM51">
        <f t="shared" si="106"/>
        <v>0.25995370423299846</v>
      </c>
      <c r="AN51">
        <f t="shared" si="106"/>
        <v>0.60717592632899908</v>
      </c>
      <c r="AO51">
        <f t="shared" si="106"/>
        <v>5.3626543738999999E-2</v>
      </c>
      <c r="AP51">
        <f t="shared" si="106"/>
        <v>0.11361882750699959</v>
      </c>
      <c r="AQ51">
        <f t="shared" si="106"/>
        <v>0.67438271657499982</v>
      </c>
      <c r="AR51">
        <f t="shared" si="106"/>
        <v>0.67438271657499982</v>
      </c>
      <c r="AS51">
        <f t="shared" si="106"/>
        <v>0.67438271657499982</v>
      </c>
      <c r="AT51">
        <f t="shared" si="106"/>
        <v>0.67438271657499982</v>
      </c>
      <c r="AU51">
        <f t="shared" si="106"/>
        <v>0.67438271657499982</v>
      </c>
      <c r="AV51">
        <f t="shared" si="106"/>
        <v>0.67438271657499982</v>
      </c>
      <c r="AW51">
        <f t="shared" si="106"/>
        <v>0.67438271657499982</v>
      </c>
      <c r="AX51">
        <f t="shared" si="106"/>
        <v>0.67438271657499982</v>
      </c>
      <c r="AY51">
        <f t="shared" si="106"/>
        <v>0.67438271657499982</v>
      </c>
      <c r="AZ51">
        <f t="shared" si="106"/>
        <v>0.67438271657499982</v>
      </c>
      <c r="BA51">
        <f t="shared" si="105"/>
        <v>0.67438271657499982</v>
      </c>
      <c r="BB51">
        <f t="shared" si="105"/>
        <v>0.67438271657499982</v>
      </c>
      <c r="BC51">
        <f t="shared" si="105"/>
        <v>0.67438271657499982</v>
      </c>
      <c r="BD51">
        <f t="shared" si="105"/>
        <v>0.67438271657499982</v>
      </c>
      <c r="BE51">
        <f t="shared" si="105"/>
        <v>0.67438271657499982</v>
      </c>
      <c r="BF51">
        <f t="shared" si="105"/>
        <v>0.67438271657499982</v>
      </c>
      <c r="BG51">
        <f t="shared" si="105"/>
        <v>0.83429784003499918</v>
      </c>
    </row>
    <row r="53" spans="2:59" x14ac:dyDescent="0.25">
      <c r="C53" s="6" t="s">
        <v>442</v>
      </c>
      <c r="D53" s="8" t="s">
        <v>441</v>
      </c>
      <c r="E53" s="55">
        <f t="shared" ref="E53" si="107">_xlfn.FLOOR.MATH(E48) + 23</f>
        <v>51</v>
      </c>
      <c r="F53" s="55">
        <f t="shared" ref="F53:BG53" si="108">_xlfn.FLOOR.MATH(F48) + 23</f>
        <v>46</v>
      </c>
      <c r="G53" s="55">
        <f t="shared" si="108"/>
        <v>48</v>
      </c>
      <c r="H53" s="55">
        <f t="shared" si="108"/>
        <v>51</v>
      </c>
      <c r="I53" s="55">
        <f t="shared" si="108"/>
        <v>33</v>
      </c>
      <c r="J53" s="55">
        <f t="shared" si="108"/>
        <v>45</v>
      </c>
      <c r="K53" s="55">
        <f t="shared" si="108"/>
        <v>45</v>
      </c>
      <c r="L53" s="55">
        <f t="shared" si="108"/>
        <v>33</v>
      </c>
      <c r="M53" s="55">
        <f t="shared" si="108"/>
        <v>33</v>
      </c>
      <c r="N53" s="55">
        <f t="shared" si="108"/>
        <v>46</v>
      </c>
      <c r="O53" s="55">
        <f t="shared" si="108"/>
        <v>30</v>
      </c>
      <c r="P53" s="55">
        <f t="shared" si="108"/>
        <v>30</v>
      </c>
      <c r="Q53" s="55">
        <f t="shared" si="108"/>
        <v>26</v>
      </c>
      <c r="R53" s="55">
        <f t="shared" si="108"/>
        <v>49</v>
      </c>
      <c r="S53" s="55">
        <f t="shared" si="108"/>
        <v>39</v>
      </c>
      <c r="T53" s="55">
        <f t="shared" si="108"/>
        <v>25</v>
      </c>
      <c r="U53" s="55">
        <f t="shared" si="108"/>
        <v>25</v>
      </c>
      <c r="V53" s="55">
        <f t="shared" si="108"/>
        <v>37</v>
      </c>
      <c r="W53" s="55">
        <f t="shared" si="108"/>
        <v>54</v>
      </c>
      <c r="X53" s="55">
        <f t="shared" si="108"/>
        <v>45</v>
      </c>
      <c r="Y53" s="55">
        <f t="shared" si="108"/>
        <v>49</v>
      </c>
      <c r="Z53" s="55">
        <f t="shared" si="108"/>
        <v>35</v>
      </c>
      <c r="AA53" s="55">
        <f t="shared" si="108"/>
        <v>44</v>
      </c>
      <c r="AB53" s="55">
        <f t="shared" si="108"/>
        <v>51</v>
      </c>
      <c r="AC53" s="55">
        <f t="shared" si="108"/>
        <v>50</v>
      </c>
      <c r="AD53" s="55">
        <f t="shared" si="108"/>
        <v>54</v>
      </c>
      <c r="AE53" s="55">
        <f t="shared" si="108"/>
        <v>33</v>
      </c>
      <c r="AF53" s="55">
        <f t="shared" si="108"/>
        <v>35</v>
      </c>
      <c r="AG53" s="55">
        <f t="shared" si="108"/>
        <v>49</v>
      </c>
      <c r="AH53" s="55">
        <f t="shared" si="108"/>
        <v>49</v>
      </c>
      <c r="AI53" s="55">
        <f t="shared" ref="AI53:AZ53" si="109">_xlfn.FLOOR.MATH(AI48) + 23</f>
        <v>31</v>
      </c>
      <c r="AJ53" s="55">
        <f t="shared" si="109"/>
        <v>49</v>
      </c>
      <c r="AK53" s="55">
        <f t="shared" si="109"/>
        <v>38</v>
      </c>
      <c r="AL53" s="55">
        <f t="shared" si="109"/>
        <v>52</v>
      </c>
      <c r="AM53" s="55">
        <f t="shared" si="109"/>
        <v>42</v>
      </c>
      <c r="AN53" s="55">
        <f t="shared" si="109"/>
        <v>33</v>
      </c>
      <c r="AO53" s="55">
        <f t="shared" si="109"/>
        <v>51</v>
      </c>
      <c r="AP53" s="55">
        <f t="shared" si="109"/>
        <v>29</v>
      </c>
      <c r="AQ53" s="55">
        <f t="shared" si="109"/>
        <v>51</v>
      </c>
      <c r="AR53" s="55">
        <f t="shared" si="109"/>
        <v>51</v>
      </c>
      <c r="AS53" s="55">
        <f t="shared" si="109"/>
        <v>51</v>
      </c>
      <c r="AT53" s="55">
        <f t="shared" si="109"/>
        <v>51</v>
      </c>
      <c r="AU53" s="55">
        <f t="shared" si="109"/>
        <v>51</v>
      </c>
      <c r="AV53" s="55">
        <f t="shared" si="109"/>
        <v>51</v>
      </c>
      <c r="AW53" s="55">
        <f t="shared" si="109"/>
        <v>51</v>
      </c>
      <c r="AX53" s="55">
        <f t="shared" si="109"/>
        <v>51</v>
      </c>
      <c r="AY53" s="55">
        <f t="shared" si="109"/>
        <v>51</v>
      </c>
      <c r="AZ53" s="55">
        <f t="shared" si="109"/>
        <v>51</v>
      </c>
      <c r="BA53" s="55">
        <f t="shared" si="108"/>
        <v>51</v>
      </c>
      <c r="BB53" s="55">
        <f t="shared" si="108"/>
        <v>51</v>
      </c>
      <c r="BC53" s="55">
        <f t="shared" si="108"/>
        <v>51</v>
      </c>
      <c r="BD53" s="55">
        <f t="shared" si="108"/>
        <v>51</v>
      </c>
      <c r="BE53" s="55">
        <f t="shared" si="108"/>
        <v>51</v>
      </c>
      <c r="BF53" s="55">
        <f t="shared" si="108"/>
        <v>51</v>
      </c>
      <c r="BG53" s="55">
        <f t="shared" si="108"/>
        <v>35</v>
      </c>
    </row>
    <row r="54" spans="2:59" x14ac:dyDescent="0.25">
      <c r="C54" s="6" t="s">
        <v>444</v>
      </c>
      <c r="D54" s="8" t="s">
        <v>443</v>
      </c>
      <c r="E54">
        <f t="shared" ref="E54" si="110">E53+1</f>
        <v>52</v>
      </c>
      <c r="F54">
        <f t="shared" ref="F54" si="111">F53+1</f>
        <v>47</v>
      </c>
      <c r="G54">
        <f t="shared" ref="G54" si="112">G53+1</f>
        <v>49</v>
      </c>
      <c r="H54">
        <f t="shared" ref="H54" si="113">H53+1</f>
        <v>52</v>
      </c>
      <c r="I54">
        <f t="shared" ref="I54" si="114">I53+1</f>
        <v>34</v>
      </c>
      <c r="J54">
        <f t="shared" ref="J54" si="115">J53+1</f>
        <v>46</v>
      </c>
      <c r="K54">
        <f t="shared" ref="K54" si="116">K53+1</f>
        <v>46</v>
      </c>
      <c r="L54">
        <f t="shared" ref="L54" si="117">L53+1</f>
        <v>34</v>
      </c>
      <c r="M54">
        <f t="shared" ref="M54" si="118">M53+1</f>
        <v>34</v>
      </c>
      <c r="N54">
        <f t="shared" ref="N54" si="119">N53+1</f>
        <v>47</v>
      </c>
      <c r="O54">
        <f t="shared" ref="O54" si="120">O53+1</f>
        <v>31</v>
      </c>
      <c r="P54">
        <f t="shared" ref="P54" si="121">P53+1</f>
        <v>31</v>
      </c>
      <c r="Q54">
        <f t="shared" ref="Q54" si="122">Q53+1</f>
        <v>27</v>
      </c>
      <c r="R54">
        <f t="shared" ref="R54" si="123">R53+1</f>
        <v>50</v>
      </c>
      <c r="S54">
        <f t="shared" ref="S54" si="124">S53+1</f>
        <v>40</v>
      </c>
      <c r="T54">
        <f t="shared" ref="T54" si="125">T53+1</f>
        <v>26</v>
      </c>
      <c r="U54">
        <f t="shared" ref="U54" si="126">U53+1</f>
        <v>26</v>
      </c>
      <c r="V54">
        <f t="shared" ref="V54" si="127">V53+1</f>
        <v>38</v>
      </c>
      <c r="W54">
        <f t="shared" ref="W54" si="128">W53+1</f>
        <v>55</v>
      </c>
      <c r="X54">
        <f t="shared" ref="X54" si="129">X53+1</f>
        <v>46</v>
      </c>
      <c r="Y54">
        <f t="shared" ref="Y54" si="130">Y53+1</f>
        <v>50</v>
      </c>
      <c r="Z54">
        <f t="shared" ref="Z54" si="131">Z53+1</f>
        <v>36</v>
      </c>
      <c r="AA54">
        <f t="shared" ref="AA54" si="132">AA53+1</f>
        <v>45</v>
      </c>
      <c r="AB54">
        <f t="shared" ref="AB54" si="133">AB53+1</f>
        <v>52</v>
      </c>
      <c r="AC54">
        <f t="shared" ref="AC54" si="134">AC53+1</f>
        <v>51</v>
      </c>
      <c r="AD54">
        <f t="shared" ref="AD54" si="135">AD53+1</f>
        <v>55</v>
      </c>
      <c r="AE54">
        <f t="shared" ref="AE54" si="136">AE53+1</f>
        <v>34</v>
      </c>
      <c r="AF54">
        <f t="shared" ref="AF54" si="137">AF53+1</f>
        <v>36</v>
      </c>
      <c r="AG54">
        <f t="shared" ref="AG54" si="138">AG53+1</f>
        <v>50</v>
      </c>
      <c r="AH54">
        <f t="shared" ref="AH54:AZ54" si="139">AH53+1</f>
        <v>50</v>
      </c>
      <c r="AI54">
        <f t="shared" si="139"/>
        <v>32</v>
      </c>
      <c r="AJ54">
        <f t="shared" si="139"/>
        <v>50</v>
      </c>
      <c r="AK54">
        <f t="shared" si="139"/>
        <v>39</v>
      </c>
      <c r="AL54">
        <f t="shared" si="139"/>
        <v>53</v>
      </c>
      <c r="AM54">
        <f t="shared" si="139"/>
        <v>43</v>
      </c>
      <c r="AN54">
        <f t="shared" si="139"/>
        <v>34</v>
      </c>
      <c r="AO54">
        <f t="shared" si="139"/>
        <v>52</v>
      </c>
      <c r="AP54">
        <f t="shared" si="139"/>
        <v>30</v>
      </c>
      <c r="AQ54">
        <f t="shared" si="139"/>
        <v>52</v>
      </c>
      <c r="AR54">
        <f t="shared" si="139"/>
        <v>52</v>
      </c>
      <c r="AS54">
        <f t="shared" si="139"/>
        <v>52</v>
      </c>
      <c r="AT54">
        <f t="shared" si="139"/>
        <v>52</v>
      </c>
      <c r="AU54">
        <f t="shared" si="139"/>
        <v>52</v>
      </c>
      <c r="AV54">
        <f t="shared" si="139"/>
        <v>52</v>
      </c>
      <c r="AW54">
        <f t="shared" si="139"/>
        <v>52</v>
      </c>
      <c r="AX54">
        <f t="shared" si="139"/>
        <v>52</v>
      </c>
      <c r="AY54">
        <f t="shared" si="139"/>
        <v>52</v>
      </c>
      <c r="AZ54">
        <f t="shared" si="139"/>
        <v>52</v>
      </c>
      <c r="BA54">
        <f t="shared" ref="BA54" si="140">BA53+1</f>
        <v>52</v>
      </c>
      <c r="BB54">
        <f t="shared" ref="BB54" si="141">BB53+1</f>
        <v>52</v>
      </c>
      <c r="BC54">
        <f t="shared" ref="BC54" si="142">BC53+1</f>
        <v>52</v>
      </c>
      <c r="BD54">
        <f t="shared" ref="BD54" si="143">BD53+1</f>
        <v>52</v>
      </c>
      <c r="BE54">
        <f t="shared" ref="BE54" si="144">BE53+1</f>
        <v>52</v>
      </c>
      <c r="BF54">
        <f t="shared" ref="BF54" si="145">BF53+1</f>
        <v>52</v>
      </c>
      <c r="BG54">
        <f t="shared" ref="BG54" si="146">BG53+1</f>
        <v>36</v>
      </c>
    </row>
    <row r="55" spans="2:59" x14ac:dyDescent="0.25">
      <c r="C55" s="6" t="s">
        <v>445</v>
      </c>
      <c r="D55" s="8" t="s">
        <v>42</v>
      </c>
      <c r="E55">
        <f t="shared" ref="E55" si="147">E53-1</f>
        <v>50</v>
      </c>
      <c r="F55">
        <f t="shared" ref="F55:BG55" si="148">F53-1</f>
        <v>45</v>
      </c>
      <c r="G55">
        <f t="shared" si="148"/>
        <v>47</v>
      </c>
      <c r="H55">
        <f t="shared" si="148"/>
        <v>50</v>
      </c>
      <c r="I55">
        <f t="shared" si="148"/>
        <v>32</v>
      </c>
      <c r="J55">
        <f t="shared" si="148"/>
        <v>44</v>
      </c>
      <c r="K55">
        <f t="shared" si="148"/>
        <v>44</v>
      </c>
      <c r="L55">
        <f t="shared" si="148"/>
        <v>32</v>
      </c>
      <c r="M55">
        <f t="shared" si="148"/>
        <v>32</v>
      </c>
      <c r="N55">
        <f t="shared" si="148"/>
        <v>45</v>
      </c>
      <c r="O55">
        <f t="shared" si="148"/>
        <v>29</v>
      </c>
      <c r="P55">
        <f t="shared" si="148"/>
        <v>29</v>
      </c>
      <c r="Q55">
        <f t="shared" si="148"/>
        <v>25</v>
      </c>
      <c r="R55">
        <f t="shared" si="148"/>
        <v>48</v>
      </c>
      <c r="S55">
        <f t="shared" si="148"/>
        <v>38</v>
      </c>
      <c r="T55">
        <f t="shared" si="148"/>
        <v>24</v>
      </c>
      <c r="U55">
        <f t="shared" si="148"/>
        <v>24</v>
      </c>
      <c r="V55">
        <f t="shared" si="148"/>
        <v>36</v>
      </c>
      <c r="W55">
        <f t="shared" si="148"/>
        <v>53</v>
      </c>
      <c r="X55">
        <f t="shared" si="148"/>
        <v>44</v>
      </c>
      <c r="Y55">
        <f t="shared" si="148"/>
        <v>48</v>
      </c>
      <c r="Z55">
        <f t="shared" si="148"/>
        <v>34</v>
      </c>
      <c r="AA55">
        <f t="shared" si="148"/>
        <v>43</v>
      </c>
      <c r="AB55">
        <f t="shared" si="148"/>
        <v>50</v>
      </c>
      <c r="AC55">
        <f t="shared" si="148"/>
        <v>49</v>
      </c>
      <c r="AD55">
        <f t="shared" si="148"/>
        <v>53</v>
      </c>
      <c r="AE55">
        <f t="shared" si="148"/>
        <v>32</v>
      </c>
      <c r="AF55">
        <f t="shared" si="148"/>
        <v>34</v>
      </c>
      <c r="AG55">
        <f t="shared" si="148"/>
        <v>48</v>
      </c>
      <c r="AH55">
        <f t="shared" si="148"/>
        <v>48</v>
      </c>
      <c r="AI55">
        <f t="shared" ref="AI55:AZ55" si="149">AI53-1</f>
        <v>30</v>
      </c>
      <c r="AJ55">
        <f t="shared" si="149"/>
        <v>48</v>
      </c>
      <c r="AK55">
        <f t="shared" si="149"/>
        <v>37</v>
      </c>
      <c r="AL55">
        <f t="shared" si="149"/>
        <v>51</v>
      </c>
      <c r="AM55">
        <f t="shared" si="149"/>
        <v>41</v>
      </c>
      <c r="AN55">
        <f t="shared" si="149"/>
        <v>32</v>
      </c>
      <c r="AO55">
        <f t="shared" si="149"/>
        <v>50</v>
      </c>
      <c r="AP55">
        <f t="shared" si="149"/>
        <v>28</v>
      </c>
      <c r="AQ55">
        <f t="shared" si="149"/>
        <v>50</v>
      </c>
      <c r="AR55">
        <f t="shared" si="149"/>
        <v>50</v>
      </c>
      <c r="AS55">
        <f t="shared" si="149"/>
        <v>50</v>
      </c>
      <c r="AT55">
        <f t="shared" si="149"/>
        <v>50</v>
      </c>
      <c r="AU55">
        <f t="shared" si="149"/>
        <v>50</v>
      </c>
      <c r="AV55">
        <f t="shared" si="149"/>
        <v>50</v>
      </c>
      <c r="AW55">
        <f t="shared" si="149"/>
        <v>50</v>
      </c>
      <c r="AX55">
        <f t="shared" si="149"/>
        <v>50</v>
      </c>
      <c r="AY55">
        <f t="shared" si="149"/>
        <v>50</v>
      </c>
      <c r="AZ55">
        <f t="shared" si="149"/>
        <v>50</v>
      </c>
      <c r="BA55">
        <f t="shared" si="148"/>
        <v>50</v>
      </c>
      <c r="BB55">
        <f t="shared" si="148"/>
        <v>50</v>
      </c>
      <c r="BC55">
        <f t="shared" si="148"/>
        <v>50</v>
      </c>
      <c r="BD55">
        <f t="shared" si="148"/>
        <v>50</v>
      </c>
      <c r="BE55">
        <f t="shared" si="148"/>
        <v>50</v>
      </c>
      <c r="BF55">
        <f t="shared" si="148"/>
        <v>50</v>
      </c>
      <c r="BG55">
        <f t="shared" si="148"/>
        <v>34</v>
      </c>
    </row>
    <row r="57" spans="2:59" x14ac:dyDescent="0.25">
      <c r="B57">
        <v>72</v>
      </c>
      <c r="C57" s="6" t="s">
        <v>446</v>
      </c>
      <c r="E57" s="20">
        <f t="shared" ref="E57" si="150">IF(E50=2,E53,IF(E50=4,E53,IF(E50=6,E53,0)))</f>
        <v>0</v>
      </c>
      <c r="F57" s="20">
        <f t="shared" ref="F57:BG57" si="151">IF(F50=2,F53,IF(F50=4,F53,IF(F50=6,F53,0)))</f>
        <v>0</v>
      </c>
      <c r="G57" s="20">
        <f t="shared" si="151"/>
        <v>48</v>
      </c>
      <c r="H57" s="20">
        <f t="shared" si="151"/>
        <v>51</v>
      </c>
      <c r="I57" s="20">
        <f t="shared" si="151"/>
        <v>0</v>
      </c>
      <c r="J57" s="20">
        <f t="shared" si="151"/>
        <v>45</v>
      </c>
      <c r="K57" s="20">
        <f t="shared" si="151"/>
        <v>45</v>
      </c>
      <c r="L57" s="20">
        <f t="shared" si="151"/>
        <v>33</v>
      </c>
      <c r="M57" s="20">
        <f t="shared" si="151"/>
        <v>33</v>
      </c>
      <c r="N57" s="20">
        <f t="shared" si="151"/>
        <v>0</v>
      </c>
      <c r="O57" s="20">
        <f t="shared" si="151"/>
        <v>30</v>
      </c>
      <c r="P57" s="20">
        <f t="shared" si="151"/>
        <v>30</v>
      </c>
      <c r="Q57" s="20">
        <f t="shared" si="151"/>
        <v>0</v>
      </c>
      <c r="R57" s="20">
        <f t="shared" si="151"/>
        <v>0</v>
      </c>
      <c r="S57" s="20">
        <f t="shared" si="151"/>
        <v>0</v>
      </c>
      <c r="T57" s="20">
        <f t="shared" si="151"/>
        <v>0</v>
      </c>
      <c r="U57" s="20">
        <f t="shared" si="151"/>
        <v>0</v>
      </c>
      <c r="V57" s="20">
        <f t="shared" si="151"/>
        <v>0</v>
      </c>
      <c r="W57" s="20">
        <f t="shared" si="151"/>
        <v>54</v>
      </c>
      <c r="X57" s="20">
        <f t="shared" si="151"/>
        <v>45</v>
      </c>
      <c r="Y57" s="20">
        <f t="shared" si="151"/>
        <v>49</v>
      </c>
      <c r="Z57" s="20">
        <f t="shared" si="151"/>
        <v>0</v>
      </c>
      <c r="AA57" s="20">
        <f t="shared" si="151"/>
        <v>0</v>
      </c>
      <c r="AB57" s="20">
        <f t="shared" si="151"/>
        <v>51</v>
      </c>
      <c r="AC57" s="20">
        <f t="shared" si="151"/>
        <v>0</v>
      </c>
      <c r="AD57" s="20">
        <f t="shared" si="151"/>
        <v>0</v>
      </c>
      <c r="AE57" s="20">
        <f t="shared" si="151"/>
        <v>33</v>
      </c>
      <c r="AF57" s="20">
        <f t="shared" si="151"/>
        <v>0</v>
      </c>
      <c r="AG57" s="20">
        <f t="shared" si="151"/>
        <v>49</v>
      </c>
      <c r="AH57" s="20">
        <f t="shared" si="151"/>
        <v>49</v>
      </c>
      <c r="AI57" s="20">
        <f t="shared" ref="AI57:AZ57" si="152">IF(AI50=2,AI53,IF(AI50=4,AI53,IF(AI50=6,AI53,0)))</f>
        <v>0</v>
      </c>
      <c r="AJ57" s="20">
        <f t="shared" si="152"/>
        <v>49</v>
      </c>
      <c r="AK57" s="20">
        <f t="shared" si="152"/>
        <v>0</v>
      </c>
      <c r="AL57" s="20">
        <f t="shared" si="152"/>
        <v>52</v>
      </c>
      <c r="AM57" s="20">
        <f t="shared" si="152"/>
        <v>0</v>
      </c>
      <c r="AN57" s="20">
        <f t="shared" si="152"/>
        <v>0</v>
      </c>
      <c r="AO57" s="20">
        <f t="shared" si="152"/>
        <v>51</v>
      </c>
      <c r="AP57" s="20">
        <f t="shared" si="152"/>
        <v>29</v>
      </c>
      <c r="AQ57" s="20">
        <f t="shared" si="152"/>
        <v>0</v>
      </c>
      <c r="AR57" s="20">
        <f t="shared" si="152"/>
        <v>0</v>
      </c>
      <c r="AS57" s="20">
        <f t="shared" si="152"/>
        <v>0</v>
      </c>
      <c r="AT57" s="20">
        <f t="shared" si="152"/>
        <v>0</v>
      </c>
      <c r="AU57" s="20">
        <f t="shared" si="152"/>
        <v>0</v>
      </c>
      <c r="AV57" s="20">
        <f t="shared" si="152"/>
        <v>0</v>
      </c>
      <c r="AW57" s="20">
        <f t="shared" si="152"/>
        <v>0</v>
      </c>
      <c r="AX57" s="20">
        <f t="shared" si="152"/>
        <v>0</v>
      </c>
      <c r="AY57" s="20">
        <f t="shared" si="152"/>
        <v>0</v>
      </c>
      <c r="AZ57" s="20">
        <f t="shared" si="152"/>
        <v>0</v>
      </c>
      <c r="BA57" s="20">
        <f t="shared" si="151"/>
        <v>0</v>
      </c>
      <c r="BB57" s="20">
        <f t="shared" si="151"/>
        <v>0</v>
      </c>
      <c r="BC57" s="20">
        <f t="shared" si="151"/>
        <v>0</v>
      </c>
      <c r="BD57" s="20">
        <f t="shared" si="151"/>
        <v>0</v>
      </c>
      <c r="BE57" s="20">
        <f t="shared" si="151"/>
        <v>0</v>
      </c>
      <c r="BF57" s="20">
        <f t="shared" si="151"/>
        <v>0</v>
      </c>
      <c r="BG57" s="20">
        <f t="shared" si="151"/>
        <v>0</v>
      </c>
    </row>
    <row r="58" spans="2:59" x14ac:dyDescent="0.25">
      <c r="C58" s="6" t="s">
        <v>447</v>
      </c>
      <c r="E58" s="20">
        <f>IF(E50=1,IF(E42&gt;6,IF(E51&gt;=Lookups!$C$8,E54,0),0),0)</f>
        <v>0</v>
      </c>
      <c r="F58" s="20">
        <f>IF(F50=1,IF(F42&gt;6,IF(F51&gt;=Lookups!$C$8,F54,0),0),0)</f>
        <v>47</v>
      </c>
      <c r="G58" s="20">
        <f>IF(G50=1,IF(G42&gt;6,IF(G51&gt;=Lookups!$C$8,G54,0),0),0)</f>
        <v>0</v>
      </c>
      <c r="H58" s="20">
        <f>IF(H50=1,IF(H42&gt;6,IF(H51&gt;=Lookups!$C$8,H54,0),0),0)</f>
        <v>0</v>
      </c>
      <c r="I58" s="20">
        <f>IF(I50=1,IF(I42&gt;6,IF(I51&gt;=Lookups!$C$8,I54,0),0),0)</f>
        <v>0</v>
      </c>
      <c r="J58" s="20">
        <f>IF(J50=1,IF(J42&gt;6,IF(J51&gt;=Lookups!$C$8,J54,0),0),0)</f>
        <v>0</v>
      </c>
      <c r="K58" s="20">
        <f>IF(K50=1,IF(K42&gt;6,IF(K51&gt;=Lookups!$C$8,K54,0),0),0)</f>
        <v>0</v>
      </c>
      <c r="L58" s="20">
        <f>IF(L50=1,IF(L42&gt;6,IF(L51&gt;=Lookups!$C$8,L54,0),0),0)</f>
        <v>0</v>
      </c>
      <c r="M58" s="20">
        <f>IF(M50=1,IF(M42&gt;6,IF(M51&gt;=Lookups!$C$8,M54,0),0),0)</f>
        <v>0</v>
      </c>
      <c r="N58" s="20">
        <f>IF(N50=1,IF(N42&gt;6,IF(N51&gt;=Lookups!$C$8,N54,0),0),0)</f>
        <v>0</v>
      </c>
      <c r="O58" s="20">
        <f>IF(O50=1,IF(O42&gt;6,IF(O51&gt;=Lookups!$C$8,O54,0),0),0)</f>
        <v>0</v>
      </c>
      <c r="P58" s="20">
        <f>IF(P50=1,IF(P42&gt;6,IF(P51&gt;=Lookups!$C$8,P54,0),0),0)</f>
        <v>0</v>
      </c>
      <c r="Q58" s="20">
        <f>IF(Q50=1,IF(Q42&gt;6,IF(Q51&gt;=Lookups!$C$8,Q54,0),0),0)</f>
        <v>0</v>
      </c>
      <c r="R58" s="20">
        <f>IF(R50=1,IF(R42&gt;6,IF(R51&gt;=Lookups!$C$8,R54,0),0),0)</f>
        <v>0</v>
      </c>
      <c r="S58" s="20">
        <f>IF(S50=1,IF(S42&gt;6,IF(S51&gt;=Lookups!$C$8,S54,0),0),0)</f>
        <v>0</v>
      </c>
      <c r="T58" s="20">
        <f>IF(T50=1,IF(T42&gt;6,IF(T51&gt;=Lookups!$C$8,T54,0),0),0)</f>
        <v>0</v>
      </c>
      <c r="U58" s="20">
        <f>IF(U50=1,IF(U42&gt;6,IF(U51&gt;=Lookups!$C$8,U54,0),0),0)</f>
        <v>0</v>
      </c>
      <c r="V58" s="20">
        <f>IF(V50=1,IF(V42&gt;6,IF(V51&gt;=Lookups!$C$8,V54,0),0),0)</f>
        <v>0</v>
      </c>
      <c r="W58" s="20">
        <f>IF(W50=1,IF(W42&gt;6,IF(W51&gt;=Lookups!$C$8,W54,0),0),0)</f>
        <v>0</v>
      </c>
      <c r="X58" s="20">
        <f>IF(X50=1,IF(X42&gt;6,IF(X51&gt;=Lookups!$C$8,X54,0),0),0)</f>
        <v>0</v>
      </c>
      <c r="Y58" s="20">
        <f>IF(Y50=1,IF(Y42&gt;6,IF(Y51&gt;=Lookups!$C$8,Y54,0),0),0)</f>
        <v>0</v>
      </c>
      <c r="Z58" s="20">
        <f>IF(Z50=1,IF(Z42&gt;6,IF(Z51&gt;=Lookups!$C$8,Z54,0),0),0)</f>
        <v>0</v>
      </c>
      <c r="AA58" s="20">
        <f>IF(AA50=1,IF(AA42&gt;6,IF(AA51&gt;=Lookups!$C$8,AA54,0),0),0)</f>
        <v>0</v>
      </c>
      <c r="AB58" s="20">
        <f>IF(AB50=1,IF(AB42&gt;6,IF(AB51&gt;=Lookups!$C$8,AB54,0),0),0)</f>
        <v>0</v>
      </c>
      <c r="AC58" s="20">
        <f>IF(AC50=1,IF(AC42&gt;6,IF(AC51&gt;=Lookups!$C$8,AC54,0),0),0)</f>
        <v>0</v>
      </c>
      <c r="AD58" s="20">
        <f>IF(AD50=1,IF(AD42&gt;6,IF(AD51&gt;=Lookups!$C$8,AD54,0),0),0)</f>
        <v>0</v>
      </c>
      <c r="AE58" s="20">
        <f>IF(AE50=1,IF(AE42&gt;6,IF(AE51&gt;=Lookups!$C$8,AE54,0),0),0)</f>
        <v>0</v>
      </c>
      <c r="AF58" s="20">
        <f>IF(AF50=1,IF(AF42&gt;6,IF(AF51&gt;=Lookups!$C$8,AF54,0),0),0)</f>
        <v>0</v>
      </c>
      <c r="AG58" s="20">
        <f>IF(AG50=1,IF(AG42&gt;6,IF(AG51&gt;=Lookups!$C$8,AG54,0),0),0)</f>
        <v>0</v>
      </c>
      <c r="AH58" s="20">
        <f>IF(AH50=1,IF(AH42&gt;6,IF(AH51&gt;=Lookups!$C$8,AH54,0),0),0)</f>
        <v>0</v>
      </c>
      <c r="AI58" s="20">
        <f>IF(AI50=1,IF(AI42&gt;6,IF(AI51&gt;=Lookups!$C$8,AI54,0),0),0)</f>
        <v>0</v>
      </c>
      <c r="AJ58" s="20">
        <f>IF(AJ50=1,IF(AJ42&gt;6,IF(AJ51&gt;=Lookups!$C$8,AJ54,0),0),0)</f>
        <v>0</v>
      </c>
      <c r="AK58" s="20">
        <f>IF(AK50=1,IF(AK42&gt;6,IF(AK51&gt;=Lookups!$C$8,AK54,0),0),0)</f>
        <v>0</v>
      </c>
      <c r="AL58" s="20">
        <f>IF(AL50=1,IF(AL42&gt;6,IF(AL51&gt;=Lookups!$C$8,AL54,0),0),0)</f>
        <v>0</v>
      </c>
      <c r="AM58" s="20">
        <f>IF(AM50=1,IF(AM42&gt;6,IF(AM51&gt;=Lookups!$C$8,AM54,0),0),0)</f>
        <v>0</v>
      </c>
      <c r="AN58" s="20">
        <f>IF(AN50=1,IF(AN42&gt;6,IF(AN51&gt;=Lookups!$C$8,AN54,0),0),0)</f>
        <v>0</v>
      </c>
      <c r="AO58" s="20">
        <f>IF(AO50=1,IF(AO42&gt;6,IF(AO51&gt;=Lookups!$C$8,AO54,0),0),0)</f>
        <v>0</v>
      </c>
      <c r="AP58" s="20">
        <f>IF(AP50=1,IF(AP42&gt;6,IF(AP51&gt;=Lookups!$C$8,AP54,0),0),0)</f>
        <v>0</v>
      </c>
      <c r="AQ58" s="20">
        <f>IF(AQ50=1,IF(AQ42&gt;6,IF(AQ51&gt;=Lookups!$C$8,AQ54,0),0),0)</f>
        <v>0</v>
      </c>
      <c r="AR58" s="20">
        <f>IF(AR50=1,IF(AR42&gt;6,IF(AR51&gt;=Lookups!$C$8,AR54,0),0),0)</f>
        <v>0</v>
      </c>
      <c r="AS58" s="20">
        <f>IF(AS50=1,IF(AS42&gt;6,IF(AS51&gt;=Lookups!$C$8,AS54,0),0),0)</f>
        <v>0</v>
      </c>
      <c r="AT58" s="20">
        <f>IF(AT50=1,IF(AT42&gt;6,IF(AT51&gt;=Lookups!$C$8,AT54,0),0),0)</f>
        <v>0</v>
      </c>
      <c r="AU58" s="20">
        <f>IF(AU50=1,IF(AU42&gt;6,IF(AU51&gt;=Lookups!$C$8,AU54,0),0),0)</f>
        <v>0</v>
      </c>
      <c r="AV58" s="20">
        <f>IF(AV50=1,IF(AV42&gt;6,IF(AV51&gt;=Lookups!$C$8,AV54,0),0),0)</f>
        <v>0</v>
      </c>
      <c r="AW58" s="20">
        <f>IF(AW50=1,IF(AW42&gt;6,IF(AW51&gt;=Lookups!$C$8,AW54,0),0),0)</f>
        <v>0</v>
      </c>
      <c r="AX58" s="20">
        <f>IF(AX50=1,IF(AX42&gt;6,IF(AX51&gt;=Lookups!$C$8,AX54,0),0),0)</f>
        <v>0</v>
      </c>
      <c r="AY58" s="20">
        <f>IF(AY50=1,IF(AY42&gt;6,IF(AY51&gt;=Lookups!$C$8,AY54,0),0),0)</f>
        <v>0</v>
      </c>
      <c r="AZ58" s="20">
        <f>IF(AZ50=1,IF(AZ42&gt;6,IF(AZ51&gt;=Lookups!$C$8,AZ54,0),0),0)</f>
        <v>0</v>
      </c>
      <c r="BA58" s="20">
        <f>IF(BA50=1,IF(BA42&gt;6,IF(BA51&gt;=Lookups!$C$8,BA54,0),0),0)</f>
        <v>0</v>
      </c>
      <c r="BB58" s="20">
        <f>IF(BB50=1,IF(BB42&gt;6,IF(BB51&gt;=Lookups!$C$8,BB54,0),0),0)</f>
        <v>0</v>
      </c>
      <c r="BC58" s="20">
        <f>IF(BC50=1,IF(BC42&gt;6,IF(BC51&gt;=Lookups!$C$8,BC54,0),0),0)</f>
        <v>0</v>
      </c>
      <c r="BD58" s="20">
        <f>IF(BD50=1,IF(BD42&gt;6,IF(BD51&gt;=Lookups!$C$8,BD54,0),0),0)</f>
        <v>0</v>
      </c>
      <c r="BE58" s="20">
        <f>IF(BE50=1,IF(BE42&gt;6,IF(BE51&gt;=Lookups!$C$8,BE54,0),0),0)</f>
        <v>0</v>
      </c>
      <c r="BF58" s="20">
        <f>IF(BF50=1,IF(BF42&gt;6,IF(BF51&gt;=Lookups!$C$8,BF54,0),0),0)</f>
        <v>0</v>
      </c>
      <c r="BG58" s="20">
        <f>IF(BG50=1,IF(BG42&gt;6,IF(BG51&gt;=Lookups!$C$8,BG54,0),0),0)</f>
        <v>0</v>
      </c>
    </row>
    <row r="59" spans="2:59" x14ac:dyDescent="0.25">
      <c r="C59" s="6" t="s">
        <v>448</v>
      </c>
      <c r="E59" s="20">
        <f>IF(E50=0,IF(E42&gt;11,IF(E51&gt;=Lookups!$C$9,E53,0),0),0)</f>
        <v>0</v>
      </c>
      <c r="F59" s="20">
        <f>IF(F50=0,IF(F42&gt;11,IF(F51&gt;=Lookups!$C$9,F53,0),0),0)</f>
        <v>0</v>
      </c>
      <c r="G59" s="20">
        <f>IF(G50=0,IF(G42&gt;11,IF(G51&gt;=Lookups!$C$9,G53,0),0),0)</f>
        <v>0</v>
      </c>
      <c r="H59" s="20">
        <f>IF(H50=0,IF(H42&gt;11,IF(H51&gt;=Lookups!$C$9,H53,0),0),0)</f>
        <v>0</v>
      </c>
      <c r="I59" s="20">
        <f>IF(I50=0,IF(I42&gt;11,IF(I51&gt;=Lookups!$C$9,I53,0),0),0)</f>
        <v>0</v>
      </c>
      <c r="J59" s="20">
        <f>IF(J50=0,IF(J42&gt;11,IF(J51&gt;=Lookups!$C$9,J53,0),0),0)</f>
        <v>0</v>
      </c>
      <c r="K59" s="20">
        <f>IF(K50=0,IF(K42&gt;11,IF(K51&gt;=Lookups!$C$9,K53,0),0),0)</f>
        <v>0</v>
      </c>
      <c r="L59" s="20">
        <f>IF(L50=0,IF(L42&gt;11,IF(L51&gt;=Lookups!$C$9,L53,0),0),0)</f>
        <v>0</v>
      </c>
      <c r="M59" s="20">
        <f>IF(M50=0,IF(M42&gt;11,IF(M51&gt;=Lookups!$C$9,M53,0),0),0)</f>
        <v>0</v>
      </c>
      <c r="N59" s="20">
        <f>IF(N50=0,IF(N42&gt;11,IF(N51&gt;=Lookups!$C$9,N53,0),0),0)</f>
        <v>0</v>
      </c>
      <c r="O59" s="20">
        <f>IF(O50=0,IF(O42&gt;11,IF(O51&gt;=Lookups!$C$9,O53,0),0),0)</f>
        <v>0</v>
      </c>
      <c r="P59" s="20">
        <f>IF(P50=0,IF(P42&gt;11,IF(P51&gt;=Lookups!$C$9,P53,0),0),0)</f>
        <v>0</v>
      </c>
      <c r="Q59" s="20">
        <f>IF(Q50=0,IF(Q42&gt;11,IF(Q51&gt;=Lookups!$C$9,Q53,0),0),0)</f>
        <v>0</v>
      </c>
      <c r="R59" s="20">
        <f>IF(R50=0,IF(R42&gt;11,IF(R51&gt;=Lookups!$C$9,R53,0),0),0)</f>
        <v>0</v>
      </c>
      <c r="S59" s="20">
        <f>IF(S50=0,IF(S42&gt;11,IF(S51&gt;=Lookups!$C$9,S53,0),0),0)</f>
        <v>0</v>
      </c>
      <c r="T59" s="20">
        <f>IF(T50=0,IF(T42&gt;11,IF(T51&gt;=Lookups!$C$9,T53,0),0),0)</f>
        <v>0</v>
      </c>
      <c r="U59" s="20">
        <f>IF(U50=0,IF(U42&gt;11,IF(U51&gt;=Lookups!$C$9,U53,0),0),0)</f>
        <v>0</v>
      </c>
      <c r="V59" s="20">
        <f>IF(V50=0,IF(V42&gt;11,IF(V51&gt;=Lookups!$C$9,V53,0),0),0)</f>
        <v>0</v>
      </c>
      <c r="W59" s="20">
        <f>IF(W50=0,IF(W42&gt;11,IF(W51&gt;=Lookups!$C$9,W53,0),0),0)</f>
        <v>0</v>
      </c>
      <c r="X59" s="20">
        <f>IF(X50=0,IF(X42&gt;11,IF(X51&gt;=Lookups!$C$9,X53,0),0),0)</f>
        <v>0</v>
      </c>
      <c r="Y59" s="20">
        <f>IF(Y50=0,IF(Y42&gt;11,IF(Y51&gt;=Lookups!$C$9,Y53,0),0),0)</f>
        <v>0</v>
      </c>
      <c r="Z59" s="20">
        <f>IF(Z50=0,IF(Z42&gt;11,IF(Z51&gt;=Lookups!$C$9,Z53,0),0),0)</f>
        <v>0</v>
      </c>
      <c r="AA59" s="20">
        <f>IF(AA50=0,IF(AA42&gt;11,IF(AA51&gt;=Lookups!$C$9,AA53,0),0),0)</f>
        <v>0</v>
      </c>
      <c r="AB59" s="20">
        <f>IF(AB50=0,IF(AB42&gt;11,IF(AB51&gt;=Lookups!$C$9,AB53,0),0),0)</f>
        <v>0</v>
      </c>
      <c r="AC59" s="20">
        <f>IF(AC50=0,IF(AC42&gt;11,IF(AC51&gt;=Lookups!$C$9,AC53,0),0),0)</f>
        <v>0</v>
      </c>
      <c r="AD59" s="20">
        <f>IF(AD50=0,IF(AD42&gt;11,IF(AD51&gt;=Lookups!$C$9,AD53,0),0),0)</f>
        <v>0</v>
      </c>
      <c r="AE59" s="20">
        <f>IF(AE50=0,IF(AE42&gt;11,IF(AE51&gt;=Lookups!$C$9,AE53,0),0),0)</f>
        <v>0</v>
      </c>
      <c r="AF59" s="20">
        <f>IF(AF50=0,IF(AF42&gt;11,IF(AF51&gt;=Lookups!$C$9,AF53,0),0),0)</f>
        <v>0</v>
      </c>
      <c r="AG59" s="20">
        <f>IF(AG50=0,IF(AG42&gt;11,IF(AG51&gt;=Lookups!$C$9,AG53,0),0),0)</f>
        <v>0</v>
      </c>
      <c r="AH59" s="20">
        <f>IF(AH50=0,IF(AH42&gt;11,IF(AH51&gt;=Lookups!$C$9,AH53,0),0),0)</f>
        <v>0</v>
      </c>
      <c r="AI59" s="20">
        <f>IF(AI50=0,IF(AI42&gt;11,IF(AI51&gt;=Lookups!$C$9,AI53,0),0),0)</f>
        <v>0</v>
      </c>
      <c r="AJ59" s="20">
        <f>IF(AJ50=0,IF(AJ42&gt;11,IF(AJ51&gt;=Lookups!$C$9,AJ53,0),0),0)</f>
        <v>0</v>
      </c>
      <c r="AK59" s="20">
        <f>IF(AK50=0,IF(AK42&gt;11,IF(AK51&gt;=Lookups!$C$9,AK53,0),0),0)</f>
        <v>0</v>
      </c>
      <c r="AL59" s="20">
        <f>IF(AL50=0,IF(AL42&gt;11,IF(AL51&gt;=Lookups!$C$9,AL53,0),0),0)</f>
        <v>0</v>
      </c>
      <c r="AM59" s="20">
        <f>IF(AM50=0,IF(AM42&gt;11,IF(AM51&gt;=Lookups!$C$9,AM53,0),0),0)</f>
        <v>0</v>
      </c>
      <c r="AN59" s="20">
        <f>IF(AN50=0,IF(AN42&gt;11,IF(AN51&gt;=Lookups!$C$9,AN53,0),0),0)</f>
        <v>0</v>
      </c>
      <c r="AO59" s="20">
        <f>IF(AO50=0,IF(AO42&gt;11,IF(AO51&gt;=Lookups!$C$9,AO53,0),0),0)</f>
        <v>0</v>
      </c>
      <c r="AP59" s="20">
        <f>IF(AP50=0,IF(AP42&gt;11,IF(AP51&gt;=Lookups!$C$9,AP53,0),0),0)</f>
        <v>0</v>
      </c>
      <c r="AQ59" s="20">
        <f>IF(AQ50=0,IF(AQ42&gt;11,IF(AQ51&gt;=Lookups!$C$9,AQ53,0),0),0)</f>
        <v>0</v>
      </c>
      <c r="AR59" s="20">
        <f>IF(AR50=0,IF(AR42&gt;11,IF(AR51&gt;=Lookups!$C$9,AR53,0),0),0)</f>
        <v>0</v>
      </c>
      <c r="AS59" s="20">
        <f>IF(AS50=0,IF(AS42&gt;11,IF(AS51&gt;=Lookups!$C$9,AS53,0),0),0)</f>
        <v>0</v>
      </c>
      <c r="AT59" s="20">
        <f>IF(AT50=0,IF(AT42&gt;11,IF(AT51&gt;=Lookups!$C$9,AT53,0),0),0)</f>
        <v>0</v>
      </c>
      <c r="AU59" s="20">
        <f>IF(AU50=0,IF(AU42&gt;11,IF(AU51&gt;=Lookups!$C$9,AU53,0),0),0)</f>
        <v>0</v>
      </c>
      <c r="AV59" s="20">
        <f>IF(AV50=0,IF(AV42&gt;11,IF(AV51&gt;=Lookups!$C$9,AV53,0),0),0)</f>
        <v>0</v>
      </c>
      <c r="AW59" s="20">
        <f>IF(AW50=0,IF(AW42&gt;11,IF(AW51&gt;=Lookups!$C$9,AW53,0),0),0)</f>
        <v>0</v>
      </c>
      <c r="AX59" s="20">
        <f>IF(AX50=0,IF(AX42&gt;11,IF(AX51&gt;=Lookups!$C$9,AX53,0),0),0)</f>
        <v>0</v>
      </c>
      <c r="AY59" s="20">
        <f>IF(AY50=0,IF(AY42&gt;11,IF(AY51&gt;=Lookups!$C$9,AY53,0),0),0)</f>
        <v>0</v>
      </c>
      <c r="AZ59" s="20">
        <f>IF(AZ50=0,IF(AZ42&gt;11,IF(AZ51&gt;=Lookups!$C$9,AZ53,0),0),0)</f>
        <v>0</v>
      </c>
      <c r="BA59" s="20">
        <f>IF(BA50=0,IF(BA42&gt;11,IF(BA51&gt;=Lookups!$C$9,BA53,0),0),0)</f>
        <v>0</v>
      </c>
      <c r="BB59" s="20">
        <f>IF(BB50=0,IF(BB42&gt;11,IF(BB51&gt;=Lookups!$C$9,BB53,0),0),0)</f>
        <v>0</v>
      </c>
      <c r="BC59" s="20">
        <f>IF(BC50=0,IF(BC42&gt;11,IF(BC51&gt;=Lookups!$C$9,BC53,0),0),0)</f>
        <v>0</v>
      </c>
      <c r="BD59" s="20">
        <f>IF(BD50=0,IF(BD42&gt;11,IF(BD51&gt;=Lookups!$C$9,BD53,0),0),0)</f>
        <v>0</v>
      </c>
      <c r="BE59" s="20">
        <f>IF(BE50=0,IF(BE42&gt;11,IF(BE51&gt;=Lookups!$C$9,BE53,0),0),0)</f>
        <v>0</v>
      </c>
      <c r="BF59" s="20">
        <f>IF(BF50=0,IF(BF42&gt;11,IF(BF51&gt;=Lookups!$C$9,BF53,0),0),0)</f>
        <v>0</v>
      </c>
      <c r="BG59" s="20">
        <f>IF(BG50=0,IF(BG42&gt;11,IF(BG51&gt;=Lookups!$C$9,BG53,0),0),0)</f>
        <v>0</v>
      </c>
    </row>
    <row r="60" spans="2:59" x14ac:dyDescent="0.25">
      <c r="C60" s="6" t="s">
        <v>449</v>
      </c>
      <c r="E60" s="20">
        <f t="shared" ref="E60" si="153">IF(SUM(E57:E59)=0,E55,0)</f>
        <v>50</v>
      </c>
      <c r="F60" s="20">
        <f t="shared" ref="F60" si="154">IF(SUM(F57:F59)=0,F55,0)</f>
        <v>0</v>
      </c>
      <c r="G60" s="20">
        <f t="shared" ref="G60" si="155">IF(SUM(G57:G59)=0,G55,0)</f>
        <v>0</v>
      </c>
      <c r="H60" s="20">
        <f t="shared" ref="H60" si="156">IF(SUM(H57:H59)=0,H55,0)</f>
        <v>0</v>
      </c>
      <c r="I60" s="20">
        <f t="shared" ref="I60" si="157">IF(SUM(I57:I59)=0,I55,0)</f>
        <v>32</v>
      </c>
      <c r="J60" s="20">
        <f t="shared" ref="J60" si="158">IF(SUM(J57:J59)=0,J55,0)</f>
        <v>0</v>
      </c>
      <c r="K60" s="20">
        <f t="shared" ref="K60" si="159">IF(SUM(K57:K59)=0,K55,0)</f>
        <v>0</v>
      </c>
      <c r="L60" s="20">
        <f t="shared" ref="L60" si="160">IF(SUM(L57:L59)=0,L55,0)</f>
        <v>0</v>
      </c>
      <c r="M60" s="20">
        <f t="shared" ref="M60" si="161">IF(SUM(M57:M59)=0,M55,0)</f>
        <v>0</v>
      </c>
      <c r="N60" s="20">
        <f t="shared" ref="N60" si="162">IF(SUM(N57:N59)=0,N55,0)</f>
        <v>45</v>
      </c>
      <c r="O60" s="20">
        <f t="shared" ref="O60" si="163">IF(SUM(O57:O59)=0,O55,0)</f>
        <v>0</v>
      </c>
      <c r="P60" s="20">
        <f t="shared" ref="P60" si="164">IF(SUM(P57:P59)=0,P55,0)</f>
        <v>0</v>
      </c>
      <c r="Q60" s="20">
        <f t="shared" ref="Q60" si="165">IF(SUM(Q57:Q59)=0,Q55,0)</f>
        <v>25</v>
      </c>
      <c r="R60" s="20">
        <f t="shared" ref="R60" si="166">IF(SUM(R57:R59)=0,R55,0)</f>
        <v>48</v>
      </c>
      <c r="S60" s="20">
        <f t="shared" ref="S60" si="167">IF(SUM(S57:S59)=0,S55,0)</f>
        <v>38</v>
      </c>
      <c r="T60" s="20">
        <f t="shared" ref="T60" si="168">IF(SUM(T57:T59)=0,T55,0)</f>
        <v>24</v>
      </c>
      <c r="U60" s="20">
        <f t="shared" ref="U60" si="169">IF(SUM(U57:U59)=0,U55,0)</f>
        <v>24</v>
      </c>
      <c r="V60" s="20">
        <f t="shared" ref="V60" si="170">IF(SUM(V57:V59)=0,V55,0)</f>
        <v>36</v>
      </c>
      <c r="W60" s="20">
        <f t="shared" ref="W60" si="171">IF(SUM(W57:W59)=0,W55,0)</f>
        <v>0</v>
      </c>
      <c r="X60" s="20">
        <f t="shared" ref="X60" si="172">IF(SUM(X57:X59)=0,X55,0)</f>
        <v>0</v>
      </c>
      <c r="Y60" s="20">
        <f t="shared" ref="Y60" si="173">IF(SUM(Y57:Y59)=0,Y55,0)</f>
        <v>0</v>
      </c>
      <c r="Z60" s="20">
        <f t="shared" ref="Z60" si="174">IF(SUM(Z57:Z59)=0,Z55,0)</f>
        <v>34</v>
      </c>
      <c r="AA60" s="20">
        <f t="shared" ref="AA60" si="175">IF(SUM(AA57:AA59)=0,AA55,0)</f>
        <v>43</v>
      </c>
      <c r="AB60" s="20">
        <f t="shared" ref="AB60" si="176">IF(SUM(AB57:AB59)=0,AB55,0)</f>
        <v>0</v>
      </c>
      <c r="AC60" s="20">
        <f t="shared" ref="AC60" si="177">IF(SUM(AC57:AC59)=0,AC55,0)</f>
        <v>49</v>
      </c>
      <c r="AD60" s="20">
        <f t="shared" ref="AD60" si="178">IF(SUM(AD57:AD59)=0,AD55,0)</f>
        <v>53</v>
      </c>
      <c r="AE60" s="20">
        <f t="shared" ref="AE60" si="179">IF(SUM(AE57:AE59)=0,AE55,0)</f>
        <v>0</v>
      </c>
      <c r="AF60" s="20">
        <f t="shared" ref="AF60" si="180">IF(SUM(AF57:AF59)=0,AF55,0)</f>
        <v>34</v>
      </c>
      <c r="AG60" s="20">
        <f t="shared" ref="AG60" si="181">IF(SUM(AG57:AG59)=0,AG55,0)</f>
        <v>0</v>
      </c>
      <c r="AH60" s="20">
        <f t="shared" ref="AH60:AZ60" si="182">IF(SUM(AH57:AH59)=0,AH55,0)</f>
        <v>0</v>
      </c>
      <c r="AI60" s="20">
        <f t="shared" si="182"/>
        <v>30</v>
      </c>
      <c r="AJ60" s="20">
        <f t="shared" si="182"/>
        <v>0</v>
      </c>
      <c r="AK60" s="20">
        <f t="shared" si="182"/>
        <v>37</v>
      </c>
      <c r="AL60" s="20">
        <f t="shared" si="182"/>
        <v>0</v>
      </c>
      <c r="AM60" s="20">
        <f t="shared" si="182"/>
        <v>41</v>
      </c>
      <c r="AN60" s="20">
        <f t="shared" si="182"/>
        <v>32</v>
      </c>
      <c r="AO60" s="20">
        <f t="shared" si="182"/>
        <v>0</v>
      </c>
      <c r="AP60" s="20">
        <f t="shared" si="182"/>
        <v>0</v>
      </c>
      <c r="AQ60" s="20">
        <f t="shared" si="182"/>
        <v>50</v>
      </c>
      <c r="AR60" s="20">
        <f t="shared" si="182"/>
        <v>50</v>
      </c>
      <c r="AS60" s="20">
        <f t="shared" si="182"/>
        <v>50</v>
      </c>
      <c r="AT60" s="20">
        <f t="shared" si="182"/>
        <v>50</v>
      </c>
      <c r="AU60" s="20">
        <f t="shared" si="182"/>
        <v>50</v>
      </c>
      <c r="AV60" s="20">
        <f t="shared" si="182"/>
        <v>50</v>
      </c>
      <c r="AW60" s="20">
        <f t="shared" si="182"/>
        <v>50</v>
      </c>
      <c r="AX60" s="20">
        <f t="shared" si="182"/>
        <v>50</v>
      </c>
      <c r="AY60" s="20">
        <f t="shared" si="182"/>
        <v>50</v>
      </c>
      <c r="AZ60" s="20">
        <f t="shared" si="182"/>
        <v>50</v>
      </c>
      <c r="BA60" s="20">
        <f t="shared" ref="BA60" si="183">IF(SUM(BA57:BA59)=0,BA55,0)</f>
        <v>50</v>
      </c>
      <c r="BB60" s="20">
        <f t="shared" ref="BB60" si="184">IF(SUM(BB57:BB59)=0,BB55,0)</f>
        <v>50</v>
      </c>
      <c r="BC60" s="20">
        <f t="shared" ref="BC60" si="185">IF(SUM(BC57:BC59)=0,BC55,0)</f>
        <v>50</v>
      </c>
      <c r="BD60" s="20">
        <f t="shared" ref="BD60" si="186">IF(SUM(BD57:BD59)=0,BD55,0)</f>
        <v>50</v>
      </c>
      <c r="BE60" s="20">
        <f t="shared" ref="BE60" si="187">IF(SUM(BE57:BE59)=0,BE55,0)</f>
        <v>50</v>
      </c>
      <c r="BF60" s="20">
        <f t="shared" ref="BF60" si="188">IF(SUM(BF57:BF59)=0,BF55,0)</f>
        <v>50</v>
      </c>
      <c r="BG60" s="20">
        <f t="shared" ref="BG60" si="189">IF(SUM(BG57:BG59)=0,BG55,0)</f>
        <v>34</v>
      </c>
    </row>
    <row r="61" spans="2:59" x14ac:dyDescent="0.25">
      <c r="D61" s="8" t="s">
        <v>34</v>
      </c>
      <c r="E61">
        <f t="shared" ref="E61" si="190">SUM(E57:E60)</f>
        <v>50</v>
      </c>
      <c r="F61">
        <f t="shared" ref="F61" si="191">SUM(F57:F60)</f>
        <v>47</v>
      </c>
      <c r="G61">
        <f t="shared" ref="G61" si="192">SUM(G57:G60)</f>
        <v>48</v>
      </c>
      <c r="H61">
        <f t="shared" ref="H61" si="193">SUM(H57:H60)</f>
        <v>51</v>
      </c>
      <c r="I61">
        <f t="shared" ref="I61" si="194">SUM(I57:I60)</f>
        <v>32</v>
      </c>
      <c r="J61">
        <f t="shared" ref="J61" si="195">SUM(J57:J60)</f>
        <v>45</v>
      </c>
      <c r="K61">
        <f t="shared" ref="K61" si="196">SUM(K57:K60)</f>
        <v>45</v>
      </c>
      <c r="L61">
        <f t="shared" ref="L61" si="197">SUM(L57:L60)</f>
        <v>33</v>
      </c>
      <c r="M61">
        <f t="shared" ref="M61" si="198">SUM(M57:M60)</f>
        <v>33</v>
      </c>
      <c r="N61">
        <f t="shared" ref="N61" si="199">SUM(N57:N60)</f>
        <v>45</v>
      </c>
      <c r="O61">
        <f t="shared" ref="O61" si="200">SUM(O57:O60)</f>
        <v>30</v>
      </c>
      <c r="P61">
        <f t="shared" ref="P61" si="201">SUM(P57:P60)</f>
        <v>30</v>
      </c>
      <c r="Q61">
        <f t="shared" ref="Q61" si="202">SUM(Q57:Q60)</f>
        <v>25</v>
      </c>
      <c r="R61">
        <f t="shared" ref="R61" si="203">SUM(R57:R60)</f>
        <v>48</v>
      </c>
      <c r="S61">
        <f t="shared" ref="S61" si="204">SUM(S57:S60)</f>
        <v>38</v>
      </c>
      <c r="T61">
        <f t="shared" ref="T61" si="205">SUM(T57:T60)</f>
        <v>24</v>
      </c>
      <c r="U61">
        <f t="shared" ref="U61" si="206">SUM(U57:U60)</f>
        <v>24</v>
      </c>
      <c r="V61">
        <f t="shared" ref="V61" si="207">SUM(V57:V60)</f>
        <v>36</v>
      </c>
      <c r="W61">
        <f t="shared" ref="W61" si="208">SUM(W57:W60)</f>
        <v>54</v>
      </c>
      <c r="X61">
        <f t="shared" ref="X61" si="209">SUM(X57:X60)</f>
        <v>45</v>
      </c>
      <c r="Y61">
        <f t="shared" ref="Y61" si="210">SUM(Y57:Y60)</f>
        <v>49</v>
      </c>
      <c r="Z61">
        <f t="shared" ref="Z61" si="211">SUM(Z57:Z60)</f>
        <v>34</v>
      </c>
      <c r="AA61">
        <f t="shared" ref="AA61" si="212">SUM(AA57:AA60)</f>
        <v>43</v>
      </c>
      <c r="AB61">
        <f t="shared" ref="AB61" si="213">SUM(AB57:AB60)</f>
        <v>51</v>
      </c>
      <c r="AC61">
        <f t="shared" ref="AC61" si="214">SUM(AC57:AC60)</f>
        <v>49</v>
      </c>
      <c r="AD61">
        <f t="shared" ref="AD61" si="215">SUM(AD57:AD60)</f>
        <v>53</v>
      </c>
      <c r="AE61">
        <f t="shared" ref="AE61" si="216">SUM(AE57:AE60)</f>
        <v>33</v>
      </c>
      <c r="AF61">
        <f t="shared" ref="AF61" si="217">SUM(AF57:AF60)</f>
        <v>34</v>
      </c>
      <c r="AG61">
        <f t="shared" ref="AG61" si="218">SUM(AG57:AG60)</f>
        <v>49</v>
      </c>
      <c r="AH61">
        <f t="shared" ref="AH61:AZ61" si="219">SUM(AH57:AH60)</f>
        <v>49</v>
      </c>
      <c r="AI61">
        <f t="shared" si="219"/>
        <v>30</v>
      </c>
      <c r="AJ61">
        <f t="shared" si="219"/>
        <v>49</v>
      </c>
      <c r="AK61">
        <f t="shared" si="219"/>
        <v>37</v>
      </c>
      <c r="AL61">
        <f t="shared" si="219"/>
        <v>52</v>
      </c>
      <c r="AM61">
        <f t="shared" si="219"/>
        <v>41</v>
      </c>
      <c r="AN61">
        <f t="shared" si="219"/>
        <v>32</v>
      </c>
      <c r="AO61">
        <f t="shared" si="219"/>
        <v>51</v>
      </c>
      <c r="AP61">
        <f t="shared" si="219"/>
        <v>29</v>
      </c>
      <c r="AQ61">
        <f t="shared" si="219"/>
        <v>50</v>
      </c>
      <c r="AR61">
        <f t="shared" si="219"/>
        <v>50</v>
      </c>
      <c r="AS61">
        <f t="shared" si="219"/>
        <v>50</v>
      </c>
      <c r="AT61">
        <f t="shared" si="219"/>
        <v>50</v>
      </c>
      <c r="AU61">
        <f t="shared" si="219"/>
        <v>50</v>
      </c>
      <c r="AV61">
        <f t="shared" si="219"/>
        <v>50</v>
      </c>
      <c r="AW61">
        <f t="shared" si="219"/>
        <v>50</v>
      </c>
      <c r="AX61">
        <f t="shared" si="219"/>
        <v>50</v>
      </c>
      <c r="AY61">
        <f t="shared" si="219"/>
        <v>50</v>
      </c>
      <c r="AZ61">
        <f t="shared" si="219"/>
        <v>50</v>
      </c>
      <c r="BA61">
        <f t="shared" ref="BA61" si="220">SUM(BA57:BA60)</f>
        <v>50</v>
      </c>
      <c r="BB61">
        <f t="shared" ref="BB61" si="221">SUM(BB57:BB60)</f>
        <v>50</v>
      </c>
      <c r="BC61">
        <f t="shared" ref="BC61" si="222">SUM(BC57:BC60)</f>
        <v>50</v>
      </c>
      <c r="BD61">
        <f t="shared" ref="BD61" si="223">SUM(BD57:BD60)</f>
        <v>50</v>
      </c>
      <c r="BE61">
        <f t="shared" ref="BE61" si="224">SUM(BE57:BE60)</f>
        <v>50</v>
      </c>
      <c r="BF61">
        <f t="shared" ref="BF61" si="225">SUM(BF57:BF60)</f>
        <v>50</v>
      </c>
      <c r="BG61">
        <f t="shared" ref="BG61" si="226">SUM(BG57:BG60)</f>
        <v>34</v>
      </c>
    </row>
    <row r="62" spans="2:59" x14ac:dyDescent="0.25">
      <c r="C62" s="6" t="s">
        <v>452</v>
      </c>
    </row>
    <row r="63" spans="2:59" x14ac:dyDescent="0.25">
      <c r="C63" s="6" t="s">
        <v>453</v>
      </c>
      <c r="D63" s="8" t="s">
        <v>454</v>
      </c>
      <c r="E63">
        <f t="shared" ref="E63" si="227">IF(E61&gt;31,4,3)</f>
        <v>4</v>
      </c>
      <c r="F63">
        <f t="shared" ref="F63:BG63" si="228">IF(F61&gt;31,4,3)</f>
        <v>4</v>
      </c>
      <c r="G63">
        <f t="shared" si="228"/>
        <v>4</v>
      </c>
      <c r="H63">
        <f t="shared" si="228"/>
        <v>4</v>
      </c>
      <c r="I63">
        <f t="shared" si="228"/>
        <v>4</v>
      </c>
      <c r="J63">
        <f t="shared" si="228"/>
        <v>4</v>
      </c>
      <c r="K63">
        <f t="shared" si="228"/>
        <v>4</v>
      </c>
      <c r="L63">
        <f t="shared" si="228"/>
        <v>4</v>
      </c>
      <c r="M63">
        <f t="shared" si="228"/>
        <v>4</v>
      </c>
      <c r="N63">
        <f t="shared" si="228"/>
        <v>4</v>
      </c>
      <c r="O63">
        <f t="shared" si="228"/>
        <v>3</v>
      </c>
      <c r="P63">
        <f t="shared" si="228"/>
        <v>3</v>
      </c>
      <c r="Q63">
        <f t="shared" si="228"/>
        <v>3</v>
      </c>
      <c r="R63">
        <f t="shared" si="228"/>
        <v>4</v>
      </c>
      <c r="S63">
        <f t="shared" si="228"/>
        <v>4</v>
      </c>
      <c r="T63">
        <f t="shared" si="228"/>
        <v>3</v>
      </c>
      <c r="U63">
        <f t="shared" si="228"/>
        <v>3</v>
      </c>
      <c r="V63">
        <f t="shared" si="228"/>
        <v>4</v>
      </c>
      <c r="W63">
        <f t="shared" si="228"/>
        <v>4</v>
      </c>
      <c r="X63">
        <f t="shared" si="228"/>
        <v>4</v>
      </c>
      <c r="Y63">
        <f t="shared" si="228"/>
        <v>4</v>
      </c>
      <c r="Z63">
        <f t="shared" si="228"/>
        <v>4</v>
      </c>
      <c r="AA63">
        <f t="shared" si="228"/>
        <v>4</v>
      </c>
      <c r="AB63">
        <f t="shared" si="228"/>
        <v>4</v>
      </c>
      <c r="AC63">
        <f t="shared" si="228"/>
        <v>4</v>
      </c>
      <c r="AD63">
        <f t="shared" si="228"/>
        <v>4</v>
      </c>
      <c r="AE63">
        <f t="shared" si="228"/>
        <v>4</v>
      </c>
      <c r="AF63">
        <f t="shared" si="228"/>
        <v>4</v>
      </c>
      <c r="AG63">
        <f t="shared" si="228"/>
        <v>4</v>
      </c>
      <c r="AH63">
        <f t="shared" si="228"/>
        <v>4</v>
      </c>
      <c r="AI63">
        <f t="shared" ref="AI63:AZ63" si="229">IF(AI61&gt;31,4,3)</f>
        <v>3</v>
      </c>
      <c r="AJ63">
        <f t="shared" si="229"/>
        <v>4</v>
      </c>
      <c r="AK63">
        <f t="shared" si="229"/>
        <v>4</v>
      </c>
      <c r="AL63">
        <f t="shared" si="229"/>
        <v>4</v>
      </c>
      <c r="AM63">
        <f t="shared" si="229"/>
        <v>4</v>
      </c>
      <c r="AN63">
        <f t="shared" si="229"/>
        <v>4</v>
      </c>
      <c r="AO63">
        <f t="shared" si="229"/>
        <v>4</v>
      </c>
      <c r="AP63">
        <f t="shared" si="229"/>
        <v>3</v>
      </c>
      <c r="AQ63">
        <f t="shared" si="229"/>
        <v>4</v>
      </c>
      <c r="AR63">
        <f t="shared" si="229"/>
        <v>4</v>
      </c>
      <c r="AS63">
        <f t="shared" si="229"/>
        <v>4</v>
      </c>
      <c r="AT63">
        <f t="shared" si="229"/>
        <v>4</v>
      </c>
      <c r="AU63">
        <f t="shared" si="229"/>
        <v>4</v>
      </c>
      <c r="AV63">
        <f t="shared" si="229"/>
        <v>4</v>
      </c>
      <c r="AW63">
        <f t="shared" si="229"/>
        <v>4</v>
      </c>
      <c r="AX63">
        <f t="shared" si="229"/>
        <v>4</v>
      </c>
      <c r="AY63">
        <f t="shared" si="229"/>
        <v>4</v>
      </c>
      <c r="AZ63">
        <f t="shared" si="229"/>
        <v>4</v>
      </c>
      <c r="BA63">
        <f t="shared" si="228"/>
        <v>4</v>
      </c>
      <c r="BB63">
        <f t="shared" si="228"/>
        <v>4</v>
      </c>
      <c r="BC63">
        <f t="shared" si="228"/>
        <v>4</v>
      </c>
      <c r="BD63">
        <f t="shared" si="228"/>
        <v>4</v>
      </c>
      <c r="BE63">
        <f t="shared" si="228"/>
        <v>4</v>
      </c>
      <c r="BF63">
        <f t="shared" si="228"/>
        <v>4</v>
      </c>
      <c r="BG63">
        <f t="shared" si="228"/>
        <v>4</v>
      </c>
    </row>
    <row r="64" spans="2:59" x14ac:dyDescent="0.25">
      <c r="C64" s="6" t="s">
        <v>455</v>
      </c>
    </row>
    <row r="65" spans="2:59" x14ac:dyDescent="0.25">
      <c r="C65" s="6" t="s">
        <v>456</v>
      </c>
      <c r="D65" s="8" t="s">
        <v>457</v>
      </c>
      <c r="E65">
        <f t="shared" ref="E65" si="230">IF(E61&gt;31,E61-31,E61)</f>
        <v>19</v>
      </c>
      <c r="F65">
        <f t="shared" ref="F65:BG65" si="231">IF(F61&gt;31,F61-31,F61)</f>
        <v>16</v>
      </c>
      <c r="G65">
        <f t="shared" si="231"/>
        <v>17</v>
      </c>
      <c r="H65">
        <f t="shared" si="231"/>
        <v>20</v>
      </c>
      <c r="I65">
        <f t="shared" si="231"/>
        <v>1</v>
      </c>
      <c r="J65">
        <f t="shared" si="231"/>
        <v>14</v>
      </c>
      <c r="K65">
        <f t="shared" si="231"/>
        <v>14</v>
      </c>
      <c r="L65">
        <f t="shared" si="231"/>
        <v>2</v>
      </c>
      <c r="M65">
        <f t="shared" si="231"/>
        <v>2</v>
      </c>
      <c r="N65">
        <f t="shared" si="231"/>
        <v>14</v>
      </c>
      <c r="O65">
        <f t="shared" si="231"/>
        <v>30</v>
      </c>
      <c r="P65">
        <f t="shared" si="231"/>
        <v>30</v>
      </c>
      <c r="Q65">
        <f t="shared" si="231"/>
        <v>25</v>
      </c>
      <c r="R65">
        <f t="shared" si="231"/>
        <v>17</v>
      </c>
      <c r="S65">
        <f t="shared" si="231"/>
        <v>7</v>
      </c>
      <c r="T65">
        <f t="shared" si="231"/>
        <v>24</v>
      </c>
      <c r="U65">
        <f t="shared" si="231"/>
        <v>24</v>
      </c>
      <c r="V65">
        <f t="shared" si="231"/>
        <v>5</v>
      </c>
      <c r="W65">
        <f t="shared" si="231"/>
        <v>23</v>
      </c>
      <c r="X65">
        <f t="shared" si="231"/>
        <v>14</v>
      </c>
      <c r="Y65">
        <f t="shared" si="231"/>
        <v>18</v>
      </c>
      <c r="Z65">
        <f t="shared" si="231"/>
        <v>3</v>
      </c>
      <c r="AA65">
        <f t="shared" si="231"/>
        <v>12</v>
      </c>
      <c r="AB65">
        <f t="shared" si="231"/>
        <v>20</v>
      </c>
      <c r="AC65">
        <f t="shared" si="231"/>
        <v>18</v>
      </c>
      <c r="AD65">
        <f t="shared" si="231"/>
        <v>22</v>
      </c>
      <c r="AE65">
        <f t="shared" si="231"/>
        <v>2</v>
      </c>
      <c r="AF65">
        <f t="shared" si="231"/>
        <v>3</v>
      </c>
      <c r="AG65">
        <f t="shared" si="231"/>
        <v>18</v>
      </c>
      <c r="AH65">
        <f t="shared" si="231"/>
        <v>18</v>
      </c>
      <c r="AI65">
        <f t="shared" ref="AI65:AZ65" si="232">IF(AI61&gt;31,AI61-31,AI61)</f>
        <v>30</v>
      </c>
      <c r="AJ65">
        <f t="shared" si="232"/>
        <v>18</v>
      </c>
      <c r="AK65">
        <f t="shared" si="232"/>
        <v>6</v>
      </c>
      <c r="AL65">
        <f t="shared" si="232"/>
        <v>21</v>
      </c>
      <c r="AM65">
        <f t="shared" si="232"/>
        <v>10</v>
      </c>
      <c r="AN65">
        <f t="shared" si="232"/>
        <v>1</v>
      </c>
      <c r="AO65">
        <f t="shared" si="232"/>
        <v>20</v>
      </c>
      <c r="AP65">
        <f t="shared" si="232"/>
        <v>29</v>
      </c>
      <c r="AQ65">
        <f t="shared" si="232"/>
        <v>19</v>
      </c>
      <c r="AR65">
        <f t="shared" si="232"/>
        <v>19</v>
      </c>
      <c r="AS65">
        <f t="shared" si="232"/>
        <v>19</v>
      </c>
      <c r="AT65">
        <f t="shared" si="232"/>
        <v>19</v>
      </c>
      <c r="AU65">
        <f t="shared" si="232"/>
        <v>19</v>
      </c>
      <c r="AV65">
        <f t="shared" si="232"/>
        <v>19</v>
      </c>
      <c r="AW65">
        <f t="shared" si="232"/>
        <v>19</v>
      </c>
      <c r="AX65">
        <f t="shared" si="232"/>
        <v>19</v>
      </c>
      <c r="AY65">
        <f t="shared" si="232"/>
        <v>19</v>
      </c>
      <c r="AZ65">
        <f t="shared" si="232"/>
        <v>19</v>
      </c>
      <c r="BA65">
        <f t="shared" si="231"/>
        <v>19</v>
      </c>
      <c r="BB65">
        <f t="shared" si="231"/>
        <v>19</v>
      </c>
      <c r="BC65">
        <f t="shared" si="231"/>
        <v>19</v>
      </c>
      <c r="BD65">
        <f t="shared" si="231"/>
        <v>19</v>
      </c>
      <c r="BE65">
        <f t="shared" si="231"/>
        <v>19</v>
      </c>
      <c r="BF65">
        <f t="shared" si="231"/>
        <v>19</v>
      </c>
      <c r="BG65">
        <f t="shared" si="231"/>
        <v>3</v>
      </c>
    </row>
    <row r="67" spans="2:59" x14ac:dyDescent="0.25">
      <c r="C67" s="189" t="str">
        <f>"Pesach (15 Nisan "&amp;E41&amp;") :"</f>
        <v>Pesach (15 Nisan 5722) :</v>
      </c>
      <c r="D67" s="171" t="s">
        <v>458</v>
      </c>
      <c r="E67" s="170">
        <f>IF(ISNUMBER(E3),DATE(E4,E63,E65),E4&amp;"-"&amp;RIGHT("00"&amp;E63,2)&amp;"-"&amp;RIGHT("00"&amp;E65,2))</f>
        <v>22755</v>
      </c>
      <c r="F67" s="170">
        <f>IF(ISNUMBER(F3),DATE(F4,F63,F65),F4&amp;"-"&amp;RIGHT("00"&amp;F63,2)&amp;"-"&amp;RIGHT("00"&amp;F65,2))</f>
        <v>20926</v>
      </c>
      <c r="G67" s="170" t="str">
        <f>IF(ISNUMBER(G3),DATE(G4,G63,G65),G4&amp;"-"&amp;RIGHT("00"&amp;G63,2)&amp;"-"&amp;RIGHT("00"&amp;G65,2))</f>
        <v>333-04-17</v>
      </c>
      <c r="H67" s="170">
        <f>IF(ISNUMBER(H3),DATE(H4,H63,H65),H4&amp;"-"&amp;RIGHT("00"&amp;H63,2)&amp;"-"&amp;RIGHT("00"&amp;H65,2))</f>
        <v>36636</v>
      </c>
      <c r="I67" s="170">
        <f>IF(ISNUMBER(I3),DATE(I4,I63,I65),I4&amp;"-"&amp;RIGHT("00"&amp;I63,2)&amp;"-"&amp;RIGHT("00"&amp;I65,2))</f>
        <v>36251</v>
      </c>
      <c r="J67" s="170">
        <f>IF(ISNUMBER(J3),DATE(J4,J63,J65),J4&amp;"-"&amp;RIGHT("00"&amp;J63,2)&amp;"-"&amp;RIGHT("00"&amp;J65,2))</f>
        <v>31881</v>
      </c>
      <c r="K67" s="170">
        <f>IF(ISNUMBER(K3),DATE(K4,K63,K65),K4&amp;"-"&amp;RIGHT("00"&amp;K63,2)&amp;"-"&amp;RIGHT("00"&amp;K65,2))</f>
        <v>31881</v>
      </c>
      <c r="L67" s="170">
        <f>IF(ISNUMBER(L3),DATE(L4,L63,L65),L4&amp;"-"&amp;RIGHT("00"&amp;L63,2)&amp;"-"&amp;RIGHT("00"&amp;L65,2))</f>
        <v>32235</v>
      </c>
      <c r="M67" s="170">
        <f>IF(ISNUMBER(M3),DATE(M4,M63,M65),M4&amp;"-"&amp;RIGHT("00"&amp;M63,2)&amp;"-"&amp;RIGHT("00"&amp;M65,2))</f>
        <v>32235</v>
      </c>
      <c r="N67" s="170">
        <f>IF(ISNUMBER(N3),DATE(N4,N63,N65),N4&amp;"-"&amp;RIGHT("00"&amp;N63,2)&amp;"-"&amp;RIGHT("00"&amp;N65,2))</f>
        <v>105</v>
      </c>
      <c r="O67" s="170" t="str">
        <f>IF(ISNUMBER(O3),DATE(O4,O63,O65),O4&amp;"-"&amp;RIGHT("00"&amp;O63,2)&amp;"-"&amp;RIGHT("00"&amp;O65,2))</f>
        <v>1600-03-30</v>
      </c>
      <c r="P67" s="170" t="str">
        <f>IF(ISNUMBER(P3),DATE(P4,P63,P65),P4&amp;"-"&amp;RIGHT("00"&amp;P63,2)&amp;"-"&amp;RIGHT("00"&amp;P65,2))</f>
        <v>1600-03-30</v>
      </c>
      <c r="Q67" s="170" t="str">
        <f>IF(ISNUMBER(Q3),DATE(Q4,Q63,Q65),Q4&amp;"-"&amp;RIGHT("00"&amp;Q63,2)&amp;"-"&amp;RIGHT("00"&amp;Q65,2))</f>
        <v>837-03-25</v>
      </c>
      <c r="R67" s="170" t="str">
        <f>IF(ISNUMBER(R3),DATE(R4,R63,R65),R4&amp;"-"&amp;RIGHT("00"&amp;R63,2)&amp;"-"&amp;RIGHT("00"&amp;R65,2))</f>
        <v>-123-04-17</v>
      </c>
      <c r="S67" s="170" t="str">
        <f>IF(ISNUMBER(S3),DATE(S4,S63,S65),S4&amp;"-"&amp;RIGHT("00"&amp;S63,2)&amp;"-"&amp;RIGHT("00"&amp;S65,2))</f>
        <v>-122-04-07</v>
      </c>
      <c r="T67" s="170" t="str">
        <f>IF(ISNUMBER(T3),DATE(T4,T63,T65),T4&amp;"-"&amp;RIGHT("00"&amp;T63,2)&amp;"-"&amp;RIGHT("00"&amp;T65,2))</f>
        <v>-1000-03-24</v>
      </c>
      <c r="U67" s="170" t="str">
        <f>IF(ISNUMBER(U3),DATE(U4,U63,U65),U4&amp;"-"&amp;RIGHT("00"&amp;U63,2)&amp;"-"&amp;RIGHT("00"&amp;U65,2))</f>
        <v>-1000-03-24</v>
      </c>
      <c r="V67" s="170" t="str">
        <f>IF(ISNUMBER(V3),DATE(V4,V63,V65),V4&amp;"-"&amp;RIGHT("00"&amp;V63,2)&amp;"-"&amp;RIGHT("00"&amp;V65,2))</f>
        <v>-1001-04-05</v>
      </c>
      <c r="W67" s="170" t="str">
        <f>IF(ISNUMBER(W3),DATE(W4,W63,W65),W4&amp;"-"&amp;RIGHT("00"&amp;W63,2)&amp;"-"&amp;RIGHT("00"&amp;W65,2))</f>
        <v>-4712-04-23</v>
      </c>
      <c r="X67" s="170">
        <f>IF(ISNUMBER(X3),DATE(X4,X63,X65),X4&amp;"-"&amp;RIGHT("00"&amp;X63,2)&amp;"-"&amp;RIGHT("00"&amp;X65,2))</f>
        <v>31881</v>
      </c>
      <c r="Y67" s="170">
        <f>IF(ISNUMBER(Y3),DATE(Y4,Y63,Y65),Y4&amp;"-"&amp;RIGHT("00"&amp;Y63,2)&amp;"-"&amp;RIGHT("00"&amp;Y65,2))</f>
        <v>33712</v>
      </c>
      <c r="Z67" s="170">
        <f>IF(ISNUMBER(Z3),DATE(Z4,Z63,Z65),Z4&amp;"-"&amp;RIGHT("00"&amp;Z63,2)&amp;"-"&amp;RIGHT("00"&amp;Z65,2))</f>
        <v>28218</v>
      </c>
      <c r="AA67" s="170">
        <f>IF(ISNUMBER(AA3),DATE(AA4,AA63,AA65),AA4&amp;"-"&amp;RIGHT("00"&amp;AA63,2)&amp;"-"&amp;RIGHT("00"&amp;AA65,2))</f>
        <v>52699</v>
      </c>
      <c r="AB67" s="170">
        <f>IF(ISNUMBER(AB3),DATE(AB4,AB63,AB65),AB4&amp;"-"&amp;RIGHT("00"&amp;AB63,2)&amp;"-"&amp;RIGHT("00"&amp;AB65,2))</f>
        <v>36636</v>
      </c>
      <c r="AC67" s="170">
        <f>IF(ISNUMBER(AC3),DATE(AC4,AC63,AC65),AC4&amp;"-"&amp;RIGHT("00"&amp;AC63,2)&amp;"-"&amp;RIGHT("00"&amp;AC65,2))</f>
        <v>19832</v>
      </c>
      <c r="AD67" s="170">
        <f>IF(ISNUMBER(AD3),DATE(AD4,AD63,AD65),AD4&amp;"-"&amp;RIGHT("00"&amp;AD63,2)&amp;"-"&amp;RIGHT("00"&amp;AD65,2))</f>
        <v>28602</v>
      </c>
      <c r="AE67" s="170">
        <f>IF(ISNUMBER(AE3),DATE(AE4,AE63,AE65),AE4&amp;"-"&amp;RIGHT("00"&amp;AE63,2)&amp;"-"&amp;RIGHT("00"&amp;AE65,2))</f>
        <v>32235</v>
      </c>
      <c r="AF67" s="170">
        <f>IF(ISNUMBER(AF3),DATE(AF4,AF63,AF65),AF4&amp;"-"&amp;RIGHT("00"&amp;AF63,2)&amp;"-"&amp;RIGHT("00"&amp;AF65,2))</f>
        <v>28218</v>
      </c>
      <c r="AG67" s="170">
        <f>IF(ISNUMBER(AG3),DATE(AG4,AG63,AG65),AG4&amp;"-"&amp;RIGHT("00"&amp;AG63,2)&amp;"-"&amp;RIGHT("00"&amp;AG65,2))</f>
        <v>33712</v>
      </c>
      <c r="AH67" s="170">
        <f>IF(ISNUMBER(AH3),DATE(AH4,AH63,AH65),AH4&amp;"-"&amp;RIGHT("00"&amp;AH63,2)&amp;"-"&amp;RIGHT("00"&amp;AH65,2))</f>
        <v>33712</v>
      </c>
      <c r="AI67" s="170">
        <f t="shared" ref="AI67:AZ67" si="233">IF(ISNUMBER(AI3),DATE(AI4,AI63,AI65),AI4&amp;"-"&amp;RIGHT("00"&amp;AI63,2)&amp;"-"&amp;RIGHT("00"&amp;AI65,2))</f>
        <v>33327</v>
      </c>
      <c r="AJ67" s="170">
        <f t="shared" si="233"/>
        <v>33712</v>
      </c>
      <c r="AK67" s="170">
        <f t="shared" si="233"/>
        <v>34065</v>
      </c>
      <c r="AL67" s="170" t="str">
        <f t="shared" si="233"/>
        <v>1818-04-21</v>
      </c>
      <c r="AM67" s="170">
        <f t="shared" si="233"/>
        <v>32973</v>
      </c>
      <c r="AN67" s="170" t="str">
        <f t="shared" si="233"/>
        <v>622-04-01</v>
      </c>
      <c r="AO67" s="170">
        <f t="shared" si="233"/>
        <v>36636</v>
      </c>
      <c r="AP67" s="170" t="str">
        <f t="shared" si="233"/>
        <v>1-03-29</v>
      </c>
      <c r="AQ67" s="170">
        <f t="shared" si="233"/>
        <v>22755</v>
      </c>
      <c r="AR67" s="170">
        <f t="shared" si="233"/>
        <v>22755</v>
      </c>
      <c r="AS67" s="170">
        <f t="shared" si="233"/>
        <v>22755</v>
      </c>
      <c r="AT67" s="170">
        <f t="shared" si="233"/>
        <v>22755</v>
      </c>
      <c r="AU67" s="170">
        <f t="shared" si="233"/>
        <v>22755</v>
      </c>
      <c r="AV67" s="170">
        <f t="shared" si="233"/>
        <v>22755</v>
      </c>
      <c r="AW67" s="170">
        <f t="shared" si="233"/>
        <v>22755</v>
      </c>
      <c r="AX67" s="170">
        <f t="shared" si="233"/>
        <v>22755</v>
      </c>
      <c r="AY67" s="170">
        <f t="shared" si="233"/>
        <v>22755</v>
      </c>
      <c r="AZ67" s="170">
        <f t="shared" si="233"/>
        <v>22755</v>
      </c>
      <c r="BA67" s="170">
        <f>IF(ISNUMBER(BA3),DATE(BA4,BA63,BA65),BA4&amp;"-"&amp;RIGHT("00"&amp;BA63,2)&amp;"-"&amp;RIGHT("00"&amp;BA65,2))</f>
        <v>22755</v>
      </c>
      <c r="BB67" s="170">
        <f>IF(ISNUMBER(BB3),DATE(BB4,BB63,BB65),BB4&amp;"-"&amp;RIGHT("00"&amp;BB63,2)&amp;"-"&amp;RIGHT("00"&amp;BB65,2))</f>
        <v>22755</v>
      </c>
      <c r="BC67" s="170">
        <f>IF(ISNUMBER(BC3),DATE(BC4,BC63,BC65),BC4&amp;"-"&amp;RIGHT("00"&amp;BC63,2)&amp;"-"&amp;RIGHT("00"&amp;BC65,2))</f>
        <v>22755</v>
      </c>
      <c r="BD67" s="170">
        <f>IF(ISNUMBER(BD3),DATE(BD4,BD63,BD65),BD4&amp;"-"&amp;RIGHT("00"&amp;BD63,2)&amp;"-"&amp;RIGHT("00"&amp;BD65,2))</f>
        <v>22755</v>
      </c>
      <c r="BE67" s="170">
        <f>IF(ISNUMBER(BE3),DATE(BE4,BE63,BE65),BE4&amp;"-"&amp;RIGHT("00"&amp;BE63,2)&amp;"-"&amp;RIGHT("00"&amp;BE65,2))</f>
        <v>22755</v>
      </c>
      <c r="BF67" s="170">
        <f>IF(ISNUMBER(BF3),DATE(BF4,BF63,BF65),BF4&amp;"-"&amp;RIGHT("00"&amp;BF63,2)&amp;"-"&amp;RIGHT("00"&amp;BF65,2))</f>
        <v>22755</v>
      </c>
      <c r="BG67" s="170">
        <f>IF(ISNUMBER(BG3),DATE(BG4,BG63,BG65),BG4&amp;"-"&amp;RIGHT("00"&amp;BG63,2)&amp;"-"&amp;RIGHT("00"&amp;BG65,2))</f>
        <v>28218</v>
      </c>
    </row>
    <row r="69" spans="2:59" x14ac:dyDescent="0.25">
      <c r="C69" s="189" t="s">
        <v>465</v>
      </c>
      <c r="D69" s="171" t="s">
        <v>460</v>
      </c>
      <c r="E69" s="170">
        <f>IF(ISNUMBER(E67),E67+163,"--")</f>
        <v>22918</v>
      </c>
      <c r="F69" s="170">
        <f t="shared" ref="F69:BG69" si="234">IF(ISNUMBER(F67),F67+163,"--")</f>
        <v>21089</v>
      </c>
      <c r="G69" s="170" t="str">
        <f t="shared" si="234"/>
        <v>--</v>
      </c>
      <c r="H69" s="170">
        <f t="shared" si="234"/>
        <v>36799</v>
      </c>
      <c r="I69" s="170">
        <f t="shared" si="234"/>
        <v>36414</v>
      </c>
      <c r="J69" s="170">
        <f t="shared" si="234"/>
        <v>32044</v>
      </c>
      <c r="K69" s="170">
        <f t="shared" si="234"/>
        <v>32044</v>
      </c>
      <c r="L69" s="170">
        <f t="shared" si="234"/>
        <v>32398</v>
      </c>
      <c r="M69" s="170">
        <f t="shared" si="234"/>
        <v>32398</v>
      </c>
      <c r="N69" s="170">
        <f t="shared" si="234"/>
        <v>268</v>
      </c>
      <c r="O69" s="170" t="str">
        <f t="shared" si="234"/>
        <v>--</v>
      </c>
      <c r="P69" s="170" t="str">
        <f t="shared" si="234"/>
        <v>--</v>
      </c>
      <c r="Q69" s="170" t="str">
        <f t="shared" si="234"/>
        <v>--</v>
      </c>
      <c r="R69" s="170" t="str">
        <f t="shared" si="234"/>
        <v>--</v>
      </c>
      <c r="S69" s="170" t="str">
        <f t="shared" si="234"/>
        <v>--</v>
      </c>
      <c r="T69" s="170" t="str">
        <f t="shared" si="234"/>
        <v>--</v>
      </c>
      <c r="U69" s="170" t="str">
        <f t="shared" si="234"/>
        <v>--</v>
      </c>
      <c r="V69" s="170" t="str">
        <f t="shared" si="234"/>
        <v>--</v>
      </c>
      <c r="W69" s="170" t="str">
        <f t="shared" si="234"/>
        <v>--</v>
      </c>
      <c r="X69" s="170">
        <f t="shared" si="234"/>
        <v>32044</v>
      </c>
      <c r="Y69" s="170">
        <f t="shared" si="234"/>
        <v>33875</v>
      </c>
      <c r="Z69" s="170">
        <f t="shared" si="234"/>
        <v>28381</v>
      </c>
      <c r="AA69" s="170">
        <f t="shared" si="234"/>
        <v>52862</v>
      </c>
      <c r="AB69" s="170">
        <f t="shared" si="234"/>
        <v>36799</v>
      </c>
      <c r="AC69" s="170">
        <f t="shared" si="234"/>
        <v>19995</v>
      </c>
      <c r="AD69" s="170">
        <f t="shared" si="234"/>
        <v>28765</v>
      </c>
      <c r="AE69" s="170">
        <f t="shared" si="234"/>
        <v>32398</v>
      </c>
      <c r="AF69" s="170">
        <f t="shared" si="234"/>
        <v>28381</v>
      </c>
      <c r="AG69" s="170">
        <f t="shared" si="234"/>
        <v>33875</v>
      </c>
      <c r="AH69" s="170">
        <f t="shared" si="234"/>
        <v>33875</v>
      </c>
      <c r="AI69" s="170">
        <f t="shared" ref="AI69:AZ69" si="235">IF(ISNUMBER(AI67),AI67+163,"--")</f>
        <v>33490</v>
      </c>
      <c r="AJ69" s="170">
        <f t="shared" si="235"/>
        <v>33875</v>
      </c>
      <c r="AK69" s="170">
        <f t="shared" si="235"/>
        <v>34228</v>
      </c>
      <c r="AL69" s="170" t="str">
        <f t="shared" si="235"/>
        <v>--</v>
      </c>
      <c r="AM69" s="170">
        <f t="shared" si="235"/>
        <v>33136</v>
      </c>
      <c r="AN69" s="170" t="str">
        <f t="shared" si="235"/>
        <v>--</v>
      </c>
      <c r="AO69" s="170">
        <f t="shared" si="235"/>
        <v>36799</v>
      </c>
      <c r="AP69" s="170" t="str">
        <f t="shared" si="235"/>
        <v>--</v>
      </c>
      <c r="AQ69" s="170">
        <f t="shared" si="235"/>
        <v>22918</v>
      </c>
      <c r="AR69" s="170">
        <f t="shared" si="235"/>
        <v>22918</v>
      </c>
      <c r="AS69" s="170">
        <f t="shared" si="235"/>
        <v>22918</v>
      </c>
      <c r="AT69" s="170">
        <f t="shared" si="235"/>
        <v>22918</v>
      </c>
      <c r="AU69" s="170">
        <f t="shared" si="235"/>
        <v>22918</v>
      </c>
      <c r="AV69" s="170">
        <f t="shared" si="235"/>
        <v>22918</v>
      </c>
      <c r="AW69" s="170">
        <f t="shared" si="235"/>
        <v>22918</v>
      </c>
      <c r="AX69" s="170">
        <f t="shared" si="235"/>
        <v>22918</v>
      </c>
      <c r="AY69" s="170">
        <f t="shared" si="235"/>
        <v>22918</v>
      </c>
      <c r="AZ69" s="170">
        <f t="shared" si="235"/>
        <v>22918</v>
      </c>
      <c r="BA69" s="170">
        <f t="shared" si="234"/>
        <v>22918</v>
      </c>
      <c r="BB69" s="170">
        <f t="shared" si="234"/>
        <v>22918</v>
      </c>
      <c r="BC69" s="170">
        <f t="shared" si="234"/>
        <v>22918</v>
      </c>
      <c r="BD69" s="170">
        <f t="shared" si="234"/>
        <v>22918</v>
      </c>
      <c r="BE69" s="170">
        <f t="shared" si="234"/>
        <v>22918</v>
      </c>
      <c r="BF69" s="170">
        <f t="shared" si="234"/>
        <v>22918</v>
      </c>
      <c r="BG69" s="170">
        <f t="shared" si="234"/>
        <v>28381</v>
      </c>
    </row>
    <row r="70" spans="2:59" x14ac:dyDescent="0.25">
      <c r="C70" s="6" t="s">
        <v>461</v>
      </c>
      <c r="E70">
        <f>IF(E69&lt;E3,1,0)</f>
        <v>0</v>
      </c>
      <c r="F70">
        <f>IF(F69&lt;F3,1,0)</f>
        <v>1</v>
      </c>
      <c r="G70">
        <f>IF(G69&lt;G3,1,0)</f>
        <v>1</v>
      </c>
      <c r="H70">
        <f>IF(H69&lt;H3,1,0)</f>
        <v>0</v>
      </c>
      <c r="I70">
        <f>IF(I69&lt;I3,1,0)</f>
        <v>0</v>
      </c>
      <c r="J70">
        <f>IF(J69&lt;J3,1,0)</f>
        <v>0</v>
      </c>
      <c r="K70">
        <f>IF(K69&lt;K3,1,0)</f>
        <v>0</v>
      </c>
      <c r="L70">
        <f>IF(L69&lt;L3,1,0)</f>
        <v>0</v>
      </c>
      <c r="M70">
        <f>IF(M69&lt;M3,1,0)</f>
        <v>0</v>
      </c>
      <c r="N70">
        <f>IF(N69&lt;N3,1,0)</f>
        <v>0</v>
      </c>
      <c r="O70">
        <f>IF(O69&lt;O3,1,0)</f>
        <v>1</v>
      </c>
      <c r="P70">
        <f>IF(P69&lt;P3,1,0)</f>
        <v>1</v>
      </c>
      <c r="Q70">
        <f>IF(Q69&lt;Q3,1,0)</f>
        <v>1</v>
      </c>
      <c r="R70">
        <f>IF(R69&lt;R3,1,0)</f>
        <v>1</v>
      </c>
      <c r="S70">
        <f>IF(S69&lt;S3,1,0)</f>
        <v>1</v>
      </c>
      <c r="T70">
        <f>IF(T69&lt;T3,1,0)</f>
        <v>1</v>
      </c>
      <c r="U70">
        <f>IF(U69&lt;U3,1,0)</f>
        <v>1</v>
      </c>
      <c r="V70">
        <f>IF(V69&lt;V3,1,0)</f>
        <v>1</v>
      </c>
      <c r="W70">
        <f>IF(W69&lt;W3,1,0)</f>
        <v>1</v>
      </c>
      <c r="X70">
        <f>IF(X69&lt;X3,1,0)</f>
        <v>0</v>
      </c>
      <c r="Y70">
        <f>IF(Y69&lt;Y3,1,0)</f>
        <v>0</v>
      </c>
      <c r="Z70">
        <f>IF(Z69&lt;Z3,1,0)</f>
        <v>0</v>
      </c>
      <c r="AA70">
        <f>IF(AA69&lt;AA3,1,0)</f>
        <v>0</v>
      </c>
      <c r="AB70">
        <f>IF(AB69&lt;AB3,1,0)</f>
        <v>0</v>
      </c>
      <c r="AC70">
        <f>IF(AC69&lt;AC3,1,0)</f>
        <v>0</v>
      </c>
      <c r="AD70">
        <f>IF(AD69&lt;AD3,1,0)</f>
        <v>1</v>
      </c>
      <c r="AE70">
        <f>IF(AE69&lt;AE3,1,0)</f>
        <v>0</v>
      </c>
      <c r="AF70">
        <f>IF(AF69&lt;AF3,1,0)</f>
        <v>0</v>
      </c>
      <c r="AG70">
        <f>IF(AG69&lt;AG3,1,0)</f>
        <v>1</v>
      </c>
      <c r="AH70">
        <f>IF(AH69&lt;AH3,1,0)</f>
        <v>1</v>
      </c>
      <c r="AI70">
        <f t="shared" ref="AI70:AZ70" si="236">IF(AI69&lt;AI3,1,0)</f>
        <v>0</v>
      </c>
      <c r="AJ70">
        <f t="shared" si="236"/>
        <v>0</v>
      </c>
      <c r="AK70">
        <f t="shared" si="236"/>
        <v>0</v>
      </c>
      <c r="AL70">
        <f t="shared" si="236"/>
        <v>1</v>
      </c>
      <c r="AM70">
        <f t="shared" si="236"/>
        <v>0</v>
      </c>
      <c r="AN70">
        <f t="shared" si="236"/>
        <v>1</v>
      </c>
      <c r="AO70">
        <f t="shared" si="236"/>
        <v>0</v>
      </c>
      <c r="AP70">
        <f t="shared" si="236"/>
        <v>1</v>
      </c>
      <c r="AQ70">
        <f t="shared" si="236"/>
        <v>0</v>
      </c>
      <c r="AR70">
        <f t="shared" si="236"/>
        <v>0</v>
      </c>
      <c r="AS70">
        <f t="shared" si="236"/>
        <v>0</v>
      </c>
      <c r="AT70">
        <f t="shared" si="236"/>
        <v>0</v>
      </c>
      <c r="AU70">
        <f t="shared" si="236"/>
        <v>0</v>
      </c>
      <c r="AV70">
        <f t="shared" si="236"/>
        <v>0</v>
      </c>
      <c r="AW70">
        <f t="shared" si="236"/>
        <v>0</v>
      </c>
      <c r="AX70">
        <f t="shared" si="236"/>
        <v>0</v>
      </c>
      <c r="AY70">
        <f t="shared" si="236"/>
        <v>0</v>
      </c>
      <c r="AZ70">
        <f t="shared" si="236"/>
        <v>0</v>
      </c>
      <c r="BA70">
        <f>IF(BA69&lt;BA3,1,0)</f>
        <v>0</v>
      </c>
      <c r="BB70">
        <f>IF(BB69&lt;BB3,1,0)</f>
        <v>0</v>
      </c>
      <c r="BC70">
        <f>IF(BC69&lt;BC3,1,0)</f>
        <v>0</v>
      </c>
      <c r="BD70">
        <f>IF(BD69&lt;BD3,1,0)</f>
        <v>0</v>
      </c>
      <c r="BE70">
        <f>IF(BE69&lt;BE3,1,0)</f>
        <v>0</v>
      </c>
      <c r="BF70">
        <f>IF(BF69&lt;BF3,1,0)</f>
        <v>0</v>
      </c>
      <c r="BG70">
        <f>IF(BG69&lt;BG3,1,0)</f>
        <v>0</v>
      </c>
    </row>
    <row r="75" spans="2:59" ht="15.75" x14ac:dyDescent="0.25">
      <c r="C75" s="190" t="s">
        <v>470</v>
      </c>
    </row>
    <row r="76" spans="2:59" x14ac:dyDescent="0.25">
      <c r="C76" s="6" t="s">
        <v>468</v>
      </c>
      <c r="D76" s="8" t="s">
        <v>195</v>
      </c>
      <c r="E76">
        <f>E4-1</f>
        <v>1961</v>
      </c>
      <c r="F76">
        <f>F4-1</f>
        <v>1956</v>
      </c>
      <c r="G76">
        <f>G4-1</f>
        <v>332</v>
      </c>
      <c r="H76">
        <f>H4-1</f>
        <v>1999</v>
      </c>
      <c r="I76">
        <f>I4-1</f>
        <v>1998</v>
      </c>
      <c r="J76">
        <f>J4-1</f>
        <v>1986</v>
      </c>
      <c r="K76">
        <f>K4-1</f>
        <v>1986</v>
      </c>
      <c r="L76">
        <f>L4-1</f>
        <v>1987</v>
      </c>
      <c r="M76">
        <f>M4-1</f>
        <v>1987</v>
      </c>
      <c r="N76">
        <f>N4-1</f>
        <v>1899</v>
      </c>
      <c r="O76">
        <f>O4-1</f>
        <v>1599</v>
      </c>
      <c r="P76">
        <f>P4-1</f>
        <v>1599</v>
      </c>
      <c r="Q76">
        <f>Q4-1</f>
        <v>836</v>
      </c>
      <c r="R76">
        <f>R4-1</f>
        <v>-124</v>
      </c>
      <c r="S76">
        <f>S4-1</f>
        <v>-123</v>
      </c>
      <c r="T76">
        <f>T4-1</f>
        <v>-1001</v>
      </c>
      <c r="U76">
        <f>U4-1</f>
        <v>-1001</v>
      </c>
      <c r="V76">
        <f>V4-1</f>
        <v>-1002</v>
      </c>
      <c r="W76">
        <f>W4-1</f>
        <v>-4713</v>
      </c>
      <c r="X76">
        <f>X4-1</f>
        <v>1986</v>
      </c>
      <c r="Y76">
        <f>Y4-1</f>
        <v>1991</v>
      </c>
      <c r="Z76">
        <f>Z4-1</f>
        <v>1976</v>
      </c>
      <c r="AA76">
        <f>AA4-1</f>
        <v>2043</v>
      </c>
      <c r="AB76">
        <f>AB4-1</f>
        <v>1999</v>
      </c>
      <c r="AC76">
        <f>AC4-1</f>
        <v>1953</v>
      </c>
      <c r="AD76">
        <f>AD4-1</f>
        <v>1977</v>
      </c>
      <c r="AE76">
        <f>AE4-1</f>
        <v>1987</v>
      </c>
      <c r="AF76">
        <f>AF4-1</f>
        <v>1976</v>
      </c>
      <c r="AG76">
        <f>AG4-1</f>
        <v>1991</v>
      </c>
      <c r="AH76">
        <f>AH4-1</f>
        <v>1991</v>
      </c>
      <c r="AI76">
        <f t="shared" ref="AI76:AZ76" si="237">AI4-1</f>
        <v>1990</v>
      </c>
      <c r="AJ76">
        <f t="shared" si="237"/>
        <v>1991</v>
      </c>
      <c r="AK76">
        <f t="shared" si="237"/>
        <v>1992</v>
      </c>
      <c r="AL76">
        <f t="shared" si="237"/>
        <v>1817</v>
      </c>
      <c r="AM76">
        <f t="shared" si="237"/>
        <v>1989</v>
      </c>
      <c r="AN76">
        <f t="shared" si="237"/>
        <v>621</v>
      </c>
      <c r="AO76">
        <f t="shared" si="237"/>
        <v>1999</v>
      </c>
      <c r="AP76">
        <f t="shared" si="237"/>
        <v>0</v>
      </c>
      <c r="AQ76">
        <f t="shared" si="237"/>
        <v>1961</v>
      </c>
      <c r="AR76">
        <f t="shared" si="237"/>
        <v>1961</v>
      </c>
      <c r="AS76">
        <f t="shared" si="237"/>
        <v>1961</v>
      </c>
      <c r="AT76">
        <f t="shared" si="237"/>
        <v>1961</v>
      </c>
      <c r="AU76">
        <f t="shared" si="237"/>
        <v>1961</v>
      </c>
      <c r="AV76">
        <f t="shared" si="237"/>
        <v>1961</v>
      </c>
      <c r="AW76">
        <f t="shared" si="237"/>
        <v>1961</v>
      </c>
      <c r="AX76">
        <f t="shared" si="237"/>
        <v>1961</v>
      </c>
      <c r="AY76">
        <f t="shared" si="237"/>
        <v>1961</v>
      </c>
      <c r="AZ76">
        <f t="shared" si="237"/>
        <v>1961</v>
      </c>
      <c r="BA76">
        <f>BA4-1</f>
        <v>1961</v>
      </c>
      <c r="BB76">
        <f>BB4-1</f>
        <v>1961</v>
      </c>
      <c r="BC76">
        <f>BC4-1</f>
        <v>1961</v>
      </c>
      <c r="BD76">
        <f>BD4-1</f>
        <v>1961</v>
      </c>
      <c r="BE76">
        <f>BE4-1</f>
        <v>1961</v>
      </c>
      <c r="BF76">
        <f>BF4-1</f>
        <v>1961</v>
      </c>
      <c r="BG76">
        <f>BG4-1</f>
        <v>1976</v>
      </c>
    </row>
    <row r="77" spans="2:59" x14ac:dyDescent="0.25">
      <c r="B77">
        <v>71</v>
      </c>
      <c r="C77" s="6" t="s">
        <v>426</v>
      </c>
      <c r="D77" s="8" t="s">
        <v>33</v>
      </c>
      <c r="E77" s="55">
        <f>_xlfn.FLOOR.MATH(E76/100)</f>
        <v>19</v>
      </c>
      <c r="F77" s="55">
        <f t="shared" ref="F77:BG77" si="238">_xlfn.FLOOR.MATH(F76/100)</f>
        <v>19</v>
      </c>
      <c r="G77" s="55">
        <f t="shared" si="238"/>
        <v>3</v>
      </c>
      <c r="H77" s="55">
        <f t="shared" si="238"/>
        <v>19</v>
      </c>
      <c r="I77" s="55">
        <f t="shared" si="238"/>
        <v>19</v>
      </c>
      <c r="J77" s="55">
        <f t="shared" si="238"/>
        <v>19</v>
      </c>
      <c r="K77" s="55">
        <f t="shared" si="238"/>
        <v>19</v>
      </c>
      <c r="L77" s="55">
        <f t="shared" si="238"/>
        <v>19</v>
      </c>
      <c r="M77" s="55">
        <f t="shared" si="238"/>
        <v>19</v>
      </c>
      <c r="N77" s="55">
        <f t="shared" si="238"/>
        <v>18</v>
      </c>
      <c r="O77" s="55">
        <f t="shared" si="238"/>
        <v>15</v>
      </c>
      <c r="P77" s="55">
        <f t="shared" si="238"/>
        <v>15</v>
      </c>
      <c r="Q77" s="55">
        <f t="shared" si="238"/>
        <v>8</v>
      </c>
      <c r="R77" s="55">
        <f t="shared" si="238"/>
        <v>-2</v>
      </c>
      <c r="S77" s="55">
        <f t="shared" si="238"/>
        <v>-2</v>
      </c>
      <c r="T77" s="55">
        <f t="shared" si="238"/>
        <v>-11</v>
      </c>
      <c r="U77" s="55">
        <f t="shared" si="238"/>
        <v>-11</v>
      </c>
      <c r="V77" s="55">
        <f t="shared" si="238"/>
        <v>-11</v>
      </c>
      <c r="W77" s="55">
        <f t="shared" si="238"/>
        <v>-48</v>
      </c>
      <c r="X77" s="55">
        <f t="shared" si="238"/>
        <v>19</v>
      </c>
      <c r="Y77" s="55">
        <f t="shared" si="238"/>
        <v>19</v>
      </c>
      <c r="Z77" s="55">
        <f t="shared" si="238"/>
        <v>19</v>
      </c>
      <c r="AA77" s="55">
        <f t="shared" si="238"/>
        <v>20</v>
      </c>
      <c r="AB77" s="55">
        <f t="shared" si="238"/>
        <v>19</v>
      </c>
      <c r="AC77" s="55">
        <f t="shared" si="238"/>
        <v>19</v>
      </c>
      <c r="AD77" s="55">
        <f t="shared" si="238"/>
        <v>19</v>
      </c>
      <c r="AE77" s="55">
        <f t="shared" si="238"/>
        <v>19</v>
      </c>
      <c r="AF77" s="55">
        <f t="shared" si="238"/>
        <v>19</v>
      </c>
      <c r="AG77" s="55">
        <f t="shared" si="238"/>
        <v>19</v>
      </c>
      <c r="AH77" s="55">
        <f t="shared" si="238"/>
        <v>19</v>
      </c>
      <c r="AI77" s="55">
        <f t="shared" ref="AI77:AZ77" si="239">_xlfn.FLOOR.MATH(AI76/100)</f>
        <v>19</v>
      </c>
      <c r="AJ77" s="55">
        <f t="shared" si="239"/>
        <v>19</v>
      </c>
      <c r="AK77" s="55">
        <f t="shared" si="239"/>
        <v>19</v>
      </c>
      <c r="AL77" s="55">
        <f t="shared" si="239"/>
        <v>18</v>
      </c>
      <c r="AM77" s="55">
        <f t="shared" si="239"/>
        <v>19</v>
      </c>
      <c r="AN77" s="55">
        <f t="shared" si="239"/>
        <v>6</v>
      </c>
      <c r="AO77" s="55">
        <f t="shared" si="239"/>
        <v>19</v>
      </c>
      <c r="AP77" s="55">
        <f t="shared" si="239"/>
        <v>0</v>
      </c>
      <c r="AQ77" s="55">
        <f t="shared" si="239"/>
        <v>19</v>
      </c>
      <c r="AR77" s="55">
        <f t="shared" si="239"/>
        <v>19</v>
      </c>
      <c r="AS77" s="55">
        <f t="shared" si="239"/>
        <v>19</v>
      </c>
      <c r="AT77" s="55">
        <f t="shared" si="239"/>
        <v>19</v>
      </c>
      <c r="AU77" s="55">
        <f t="shared" si="239"/>
        <v>19</v>
      </c>
      <c r="AV77" s="55">
        <f t="shared" si="239"/>
        <v>19</v>
      </c>
      <c r="AW77" s="55">
        <f t="shared" si="239"/>
        <v>19</v>
      </c>
      <c r="AX77" s="55">
        <f t="shared" si="239"/>
        <v>19</v>
      </c>
      <c r="AY77" s="55">
        <f t="shared" si="239"/>
        <v>19</v>
      </c>
      <c r="AZ77" s="55">
        <f t="shared" si="239"/>
        <v>19</v>
      </c>
      <c r="BA77" s="55">
        <f t="shared" si="238"/>
        <v>19</v>
      </c>
      <c r="BB77" s="55">
        <f t="shared" si="238"/>
        <v>19</v>
      </c>
      <c r="BC77" s="55">
        <f t="shared" si="238"/>
        <v>19</v>
      </c>
      <c r="BD77" s="55">
        <f t="shared" si="238"/>
        <v>19</v>
      </c>
      <c r="BE77" s="55">
        <f t="shared" si="238"/>
        <v>19</v>
      </c>
      <c r="BF77" s="55">
        <f t="shared" si="238"/>
        <v>19</v>
      </c>
      <c r="BG77" s="55">
        <f t="shared" si="238"/>
        <v>19</v>
      </c>
    </row>
    <row r="78" spans="2:59" x14ac:dyDescent="0.25">
      <c r="B78">
        <v>71</v>
      </c>
      <c r="C78" s="6" t="s">
        <v>427</v>
      </c>
      <c r="D78" s="8" t="s">
        <v>428</v>
      </c>
      <c r="E78" s="55">
        <f t="shared" ref="E78" si="240">_xlfn.FLOOR.MATH((3*E77-5)/4)</f>
        <v>13</v>
      </c>
      <c r="F78" s="55">
        <f t="shared" ref="F78" si="241">_xlfn.FLOOR.MATH((3*F77-5)/4)</f>
        <v>13</v>
      </c>
      <c r="G78" s="55">
        <f t="shared" ref="G78" si="242">_xlfn.FLOOR.MATH((3*G77-5)/4)</f>
        <v>1</v>
      </c>
      <c r="H78" s="55">
        <f t="shared" ref="H78" si="243">_xlfn.FLOOR.MATH((3*H77-5)/4)</f>
        <v>13</v>
      </c>
      <c r="I78" s="55">
        <f t="shared" ref="I78" si="244">_xlfn.FLOOR.MATH((3*I77-5)/4)</f>
        <v>13</v>
      </c>
      <c r="J78" s="55">
        <f t="shared" ref="J78" si="245">_xlfn.FLOOR.MATH((3*J77-5)/4)</f>
        <v>13</v>
      </c>
      <c r="K78" s="55">
        <f t="shared" ref="K78" si="246">_xlfn.FLOOR.MATH((3*K77-5)/4)</f>
        <v>13</v>
      </c>
      <c r="L78" s="55">
        <f t="shared" ref="L78" si="247">_xlfn.FLOOR.MATH((3*L77-5)/4)</f>
        <v>13</v>
      </c>
      <c r="M78" s="55">
        <f t="shared" ref="M78" si="248">_xlfn.FLOOR.MATH((3*M77-5)/4)</f>
        <v>13</v>
      </c>
      <c r="N78" s="55">
        <f t="shared" ref="N78" si="249">_xlfn.FLOOR.MATH((3*N77-5)/4)</f>
        <v>12</v>
      </c>
      <c r="O78" s="55">
        <f t="shared" ref="O78" si="250">_xlfn.FLOOR.MATH((3*O77-5)/4)</f>
        <v>10</v>
      </c>
      <c r="P78" s="55">
        <f t="shared" ref="P78" si="251">_xlfn.FLOOR.MATH((3*P77-5)/4)</f>
        <v>10</v>
      </c>
      <c r="Q78" s="55">
        <f t="shared" ref="Q78" si="252">_xlfn.FLOOR.MATH((3*Q77-5)/4)</f>
        <v>4</v>
      </c>
      <c r="R78" s="55">
        <f t="shared" ref="R78" si="253">_xlfn.FLOOR.MATH((3*R77-5)/4)</f>
        <v>-3</v>
      </c>
      <c r="S78" s="55">
        <f t="shared" ref="S78" si="254">_xlfn.FLOOR.MATH((3*S77-5)/4)</f>
        <v>-3</v>
      </c>
      <c r="T78" s="55">
        <f t="shared" ref="T78" si="255">_xlfn.FLOOR.MATH((3*T77-5)/4)</f>
        <v>-10</v>
      </c>
      <c r="U78" s="55">
        <f t="shared" ref="U78" si="256">_xlfn.FLOOR.MATH((3*U77-5)/4)</f>
        <v>-10</v>
      </c>
      <c r="V78" s="55">
        <f t="shared" ref="V78" si="257">_xlfn.FLOOR.MATH((3*V77-5)/4)</f>
        <v>-10</v>
      </c>
      <c r="W78" s="55">
        <f t="shared" ref="W78" si="258">_xlfn.FLOOR.MATH((3*W77-5)/4)</f>
        <v>-38</v>
      </c>
      <c r="X78" s="55">
        <f t="shared" ref="X78" si="259">_xlfn.FLOOR.MATH((3*X77-5)/4)</f>
        <v>13</v>
      </c>
      <c r="Y78" s="55">
        <f t="shared" ref="Y78" si="260">_xlfn.FLOOR.MATH((3*Y77-5)/4)</f>
        <v>13</v>
      </c>
      <c r="Z78" s="55">
        <f t="shared" ref="Z78" si="261">_xlfn.FLOOR.MATH((3*Z77-5)/4)</f>
        <v>13</v>
      </c>
      <c r="AA78" s="55">
        <f t="shared" ref="AA78" si="262">_xlfn.FLOOR.MATH((3*AA77-5)/4)</f>
        <v>13</v>
      </c>
      <c r="AB78" s="55">
        <f t="shared" ref="AB78" si="263">_xlfn.FLOOR.MATH((3*AB77-5)/4)</f>
        <v>13</v>
      </c>
      <c r="AC78" s="55">
        <f t="shared" ref="AC78" si="264">_xlfn.FLOOR.MATH((3*AC77-5)/4)</f>
        <v>13</v>
      </c>
      <c r="AD78" s="55">
        <f t="shared" ref="AD78" si="265">_xlfn.FLOOR.MATH((3*AD77-5)/4)</f>
        <v>13</v>
      </c>
      <c r="AE78" s="55">
        <f t="shared" ref="AE78" si="266">_xlfn.FLOOR.MATH((3*AE77-5)/4)</f>
        <v>13</v>
      </c>
      <c r="AF78" s="55">
        <f t="shared" ref="AF78" si="267">_xlfn.FLOOR.MATH((3*AF77-5)/4)</f>
        <v>13</v>
      </c>
      <c r="AG78" s="55">
        <f t="shared" ref="AG78" si="268">_xlfn.FLOOR.MATH((3*AG77-5)/4)</f>
        <v>13</v>
      </c>
      <c r="AH78" s="55">
        <f t="shared" ref="AH78:AZ78" si="269">_xlfn.FLOOR.MATH((3*AH77-5)/4)</f>
        <v>13</v>
      </c>
      <c r="AI78" s="55">
        <f t="shared" si="269"/>
        <v>13</v>
      </c>
      <c r="AJ78" s="55">
        <f t="shared" si="269"/>
        <v>13</v>
      </c>
      <c r="AK78" s="55">
        <f t="shared" si="269"/>
        <v>13</v>
      </c>
      <c r="AL78" s="55">
        <f t="shared" si="269"/>
        <v>12</v>
      </c>
      <c r="AM78" s="55">
        <f t="shared" si="269"/>
        <v>13</v>
      </c>
      <c r="AN78" s="55">
        <f t="shared" si="269"/>
        <v>3</v>
      </c>
      <c r="AO78" s="55">
        <f t="shared" si="269"/>
        <v>13</v>
      </c>
      <c r="AP78" s="55">
        <f t="shared" si="269"/>
        <v>-2</v>
      </c>
      <c r="AQ78" s="55">
        <f t="shared" si="269"/>
        <v>13</v>
      </c>
      <c r="AR78" s="55">
        <f t="shared" si="269"/>
        <v>13</v>
      </c>
      <c r="AS78" s="55">
        <f t="shared" si="269"/>
        <v>13</v>
      </c>
      <c r="AT78" s="55">
        <f t="shared" si="269"/>
        <v>13</v>
      </c>
      <c r="AU78" s="55">
        <f t="shared" si="269"/>
        <v>13</v>
      </c>
      <c r="AV78" s="55">
        <f t="shared" si="269"/>
        <v>13</v>
      </c>
      <c r="AW78" s="55">
        <f t="shared" si="269"/>
        <v>13</v>
      </c>
      <c r="AX78" s="55">
        <f t="shared" si="269"/>
        <v>13</v>
      </c>
      <c r="AY78" s="55">
        <f t="shared" si="269"/>
        <v>13</v>
      </c>
      <c r="AZ78" s="55">
        <f t="shared" si="269"/>
        <v>13</v>
      </c>
      <c r="BA78" s="55">
        <f t="shared" ref="BA78" si="270">_xlfn.FLOOR.MATH((3*BA77-5)/4)</f>
        <v>13</v>
      </c>
      <c r="BB78" s="55">
        <f t="shared" ref="BB78" si="271">_xlfn.FLOOR.MATH((3*BB77-5)/4)</f>
        <v>13</v>
      </c>
      <c r="BC78" s="55">
        <f t="shared" ref="BC78" si="272">_xlfn.FLOOR.MATH((3*BC77-5)/4)</f>
        <v>13</v>
      </c>
      <c r="BD78" s="55">
        <f t="shared" ref="BD78" si="273">_xlfn.FLOOR.MATH((3*BD77-5)/4)</f>
        <v>13</v>
      </c>
      <c r="BE78" s="55">
        <f t="shared" ref="BE78" si="274">_xlfn.FLOOR.MATH((3*BE77-5)/4)</f>
        <v>13</v>
      </c>
      <c r="BF78" s="55">
        <f t="shared" ref="BF78" si="275">_xlfn.FLOOR.MATH((3*BF77-5)/4)</f>
        <v>13</v>
      </c>
      <c r="BG78" s="55">
        <f t="shared" ref="BG78" si="276">_xlfn.FLOOR.MATH((3*BG77-5)/4)</f>
        <v>13</v>
      </c>
    </row>
    <row r="79" spans="2:59" x14ac:dyDescent="0.25">
      <c r="B79">
        <v>71</v>
      </c>
      <c r="C79" s="6" t="s">
        <v>451</v>
      </c>
      <c r="D79" s="8" t="s">
        <v>30</v>
      </c>
      <c r="E79" s="55">
        <f>E76+3760</f>
        <v>5721</v>
      </c>
      <c r="F79" s="55">
        <f t="shared" ref="F79:BG79" si="277">F76+3760</f>
        <v>5716</v>
      </c>
      <c r="G79" s="55">
        <f t="shared" si="277"/>
        <v>4092</v>
      </c>
      <c r="H79" s="55">
        <f t="shared" si="277"/>
        <v>5759</v>
      </c>
      <c r="I79" s="55">
        <f t="shared" si="277"/>
        <v>5758</v>
      </c>
      <c r="J79" s="55">
        <f t="shared" si="277"/>
        <v>5746</v>
      </c>
      <c r="K79" s="55">
        <f t="shared" si="277"/>
        <v>5746</v>
      </c>
      <c r="L79" s="55">
        <f t="shared" si="277"/>
        <v>5747</v>
      </c>
      <c r="M79" s="55">
        <f t="shared" si="277"/>
        <v>5747</v>
      </c>
      <c r="N79" s="55">
        <f t="shared" si="277"/>
        <v>5659</v>
      </c>
      <c r="O79" s="55">
        <f t="shared" si="277"/>
        <v>5359</v>
      </c>
      <c r="P79" s="55">
        <f t="shared" si="277"/>
        <v>5359</v>
      </c>
      <c r="Q79" s="55">
        <f t="shared" si="277"/>
        <v>4596</v>
      </c>
      <c r="R79" s="55">
        <f t="shared" si="277"/>
        <v>3636</v>
      </c>
      <c r="S79" s="55">
        <f t="shared" si="277"/>
        <v>3637</v>
      </c>
      <c r="T79" s="55">
        <f t="shared" si="277"/>
        <v>2759</v>
      </c>
      <c r="U79" s="55">
        <f t="shared" si="277"/>
        <v>2759</v>
      </c>
      <c r="V79" s="55">
        <f t="shared" si="277"/>
        <v>2758</v>
      </c>
      <c r="W79" s="55">
        <f t="shared" si="277"/>
        <v>-953</v>
      </c>
      <c r="X79" s="55">
        <f t="shared" si="277"/>
        <v>5746</v>
      </c>
      <c r="Y79" s="55">
        <f t="shared" si="277"/>
        <v>5751</v>
      </c>
      <c r="Z79" s="55">
        <f t="shared" si="277"/>
        <v>5736</v>
      </c>
      <c r="AA79" s="55">
        <f t="shared" si="277"/>
        <v>5803</v>
      </c>
      <c r="AB79" s="55">
        <f t="shared" si="277"/>
        <v>5759</v>
      </c>
      <c r="AC79" s="55">
        <f t="shared" si="277"/>
        <v>5713</v>
      </c>
      <c r="AD79" s="55">
        <f t="shared" si="277"/>
        <v>5737</v>
      </c>
      <c r="AE79" s="55">
        <f t="shared" si="277"/>
        <v>5747</v>
      </c>
      <c r="AF79" s="55">
        <f t="shared" si="277"/>
        <v>5736</v>
      </c>
      <c r="AG79" s="55">
        <f t="shared" si="277"/>
        <v>5751</v>
      </c>
      <c r="AH79" s="55">
        <f t="shared" si="277"/>
        <v>5751</v>
      </c>
      <c r="AI79" s="55">
        <f t="shared" ref="AI79:AZ79" si="278">AI76+3760</f>
        <v>5750</v>
      </c>
      <c r="AJ79" s="55">
        <f t="shared" si="278"/>
        <v>5751</v>
      </c>
      <c r="AK79" s="55">
        <f t="shared" si="278"/>
        <v>5752</v>
      </c>
      <c r="AL79" s="55">
        <f t="shared" si="278"/>
        <v>5577</v>
      </c>
      <c r="AM79" s="55">
        <f t="shared" si="278"/>
        <v>5749</v>
      </c>
      <c r="AN79" s="55">
        <f t="shared" si="278"/>
        <v>4381</v>
      </c>
      <c r="AO79" s="55">
        <f t="shared" si="278"/>
        <v>5759</v>
      </c>
      <c r="AP79" s="55">
        <f t="shared" si="278"/>
        <v>3760</v>
      </c>
      <c r="AQ79" s="55">
        <f t="shared" si="278"/>
        <v>5721</v>
      </c>
      <c r="AR79" s="55">
        <f t="shared" si="278"/>
        <v>5721</v>
      </c>
      <c r="AS79" s="55">
        <f t="shared" si="278"/>
        <v>5721</v>
      </c>
      <c r="AT79" s="55">
        <f t="shared" si="278"/>
        <v>5721</v>
      </c>
      <c r="AU79" s="55">
        <f t="shared" si="278"/>
        <v>5721</v>
      </c>
      <c r="AV79" s="55">
        <f t="shared" si="278"/>
        <v>5721</v>
      </c>
      <c r="AW79" s="55">
        <f t="shared" si="278"/>
        <v>5721</v>
      </c>
      <c r="AX79" s="55">
        <f t="shared" si="278"/>
        <v>5721</v>
      </c>
      <c r="AY79" s="55">
        <f t="shared" si="278"/>
        <v>5721</v>
      </c>
      <c r="AZ79" s="55">
        <f t="shared" si="278"/>
        <v>5721</v>
      </c>
      <c r="BA79" s="55">
        <f t="shared" si="277"/>
        <v>5721</v>
      </c>
      <c r="BB79" s="55">
        <f t="shared" si="277"/>
        <v>5721</v>
      </c>
      <c r="BC79" s="55">
        <f t="shared" si="277"/>
        <v>5721</v>
      </c>
      <c r="BD79" s="55">
        <f t="shared" si="277"/>
        <v>5721</v>
      </c>
      <c r="BE79" s="55">
        <f t="shared" si="277"/>
        <v>5721</v>
      </c>
      <c r="BF79" s="55">
        <f t="shared" si="277"/>
        <v>5721</v>
      </c>
      <c r="BG79" s="55">
        <f t="shared" si="277"/>
        <v>5736</v>
      </c>
    </row>
    <row r="80" spans="2:59" x14ac:dyDescent="0.25">
      <c r="B80">
        <v>71</v>
      </c>
      <c r="C80" s="6" t="s">
        <v>429</v>
      </c>
      <c r="D80" s="8" t="s">
        <v>49</v>
      </c>
      <c r="E80" s="55">
        <f>MOD((12*E76+12),19)</f>
        <v>3</v>
      </c>
      <c r="F80" s="55">
        <f t="shared" ref="F80:BG80" si="279">MOD((12*F76+12),19)</f>
        <v>0</v>
      </c>
      <c r="G80" s="55">
        <f t="shared" si="279"/>
        <v>6</v>
      </c>
      <c r="H80" s="55">
        <f t="shared" si="279"/>
        <v>3</v>
      </c>
      <c r="I80" s="55">
        <f t="shared" si="279"/>
        <v>10</v>
      </c>
      <c r="J80" s="55">
        <f t="shared" si="279"/>
        <v>18</v>
      </c>
      <c r="K80" s="55">
        <f t="shared" si="279"/>
        <v>18</v>
      </c>
      <c r="L80" s="55">
        <f t="shared" si="279"/>
        <v>11</v>
      </c>
      <c r="M80" s="55">
        <f t="shared" si="279"/>
        <v>11</v>
      </c>
      <c r="N80" s="55">
        <f t="shared" si="279"/>
        <v>0</v>
      </c>
      <c r="O80" s="55">
        <f t="shared" si="279"/>
        <v>10</v>
      </c>
      <c r="P80" s="55">
        <f t="shared" si="279"/>
        <v>10</v>
      </c>
      <c r="Q80" s="55">
        <f t="shared" si="279"/>
        <v>12</v>
      </c>
      <c r="R80" s="55">
        <f t="shared" si="279"/>
        <v>6</v>
      </c>
      <c r="S80" s="55">
        <f t="shared" si="279"/>
        <v>18</v>
      </c>
      <c r="T80" s="55">
        <f t="shared" si="279"/>
        <v>8</v>
      </c>
      <c r="U80" s="55">
        <f t="shared" si="279"/>
        <v>8</v>
      </c>
      <c r="V80" s="55">
        <f t="shared" si="279"/>
        <v>15</v>
      </c>
      <c r="W80" s="55">
        <f t="shared" si="279"/>
        <v>0</v>
      </c>
      <c r="X80" s="55">
        <f t="shared" si="279"/>
        <v>18</v>
      </c>
      <c r="Y80" s="55">
        <f t="shared" si="279"/>
        <v>2</v>
      </c>
      <c r="Z80" s="55">
        <f t="shared" si="279"/>
        <v>12</v>
      </c>
      <c r="AA80" s="55">
        <f t="shared" si="279"/>
        <v>18</v>
      </c>
      <c r="AB80" s="55">
        <f t="shared" si="279"/>
        <v>3</v>
      </c>
      <c r="AC80" s="55">
        <f t="shared" si="279"/>
        <v>2</v>
      </c>
      <c r="AD80" s="55">
        <f t="shared" si="279"/>
        <v>5</v>
      </c>
      <c r="AE80" s="55">
        <f t="shared" si="279"/>
        <v>11</v>
      </c>
      <c r="AF80" s="55">
        <f t="shared" si="279"/>
        <v>12</v>
      </c>
      <c r="AG80" s="55">
        <f t="shared" si="279"/>
        <v>2</v>
      </c>
      <c r="AH80" s="55">
        <f t="shared" si="279"/>
        <v>2</v>
      </c>
      <c r="AI80" s="55">
        <f t="shared" ref="AI80:AZ80" si="280">MOD((12*AI76+12),19)</f>
        <v>9</v>
      </c>
      <c r="AJ80" s="55">
        <f t="shared" si="280"/>
        <v>2</v>
      </c>
      <c r="AK80" s="55">
        <f t="shared" si="280"/>
        <v>14</v>
      </c>
      <c r="AL80" s="55">
        <f t="shared" si="280"/>
        <v>4</v>
      </c>
      <c r="AM80" s="55">
        <f t="shared" si="280"/>
        <v>16</v>
      </c>
      <c r="AN80" s="55">
        <f t="shared" si="280"/>
        <v>16</v>
      </c>
      <c r="AO80" s="55">
        <f t="shared" si="280"/>
        <v>3</v>
      </c>
      <c r="AP80" s="55">
        <f t="shared" si="280"/>
        <v>12</v>
      </c>
      <c r="AQ80" s="55">
        <f t="shared" si="280"/>
        <v>3</v>
      </c>
      <c r="AR80" s="55">
        <f t="shared" si="280"/>
        <v>3</v>
      </c>
      <c r="AS80" s="55">
        <f t="shared" si="280"/>
        <v>3</v>
      </c>
      <c r="AT80" s="55">
        <f t="shared" si="280"/>
        <v>3</v>
      </c>
      <c r="AU80" s="55">
        <f t="shared" si="280"/>
        <v>3</v>
      </c>
      <c r="AV80" s="55">
        <f t="shared" si="280"/>
        <v>3</v>
      </c>
      <c r="AW80" s="55">
        <f t="shared" si="280"/>
        <v>3</v>
      </c>
      <c r="AX80" s="55">
        <f t="shared" si="280"/>
        <v>3</v>
      </c>
      <c r="AY80" s="55">
        <f t="shared" si="280"/>
        <v>3</v>
      </c>
      <c r="AZ80" s="55">
        <f t="shared" si="280"/>
        <v>3</v>
      </c>
      <c r="BA80" s="55">
        <f t="shared" si="279"/>
        <v>3</v>
      </c>
      <c r="BB80" s="55">
        <f t="shared" si="279"/>
        <v>3</v>
      </c>
      <c r="BC80" s="55">
        <f t="shared" si="279"/>
        <v>3</v>
      </c>
      <c r="BD80" s="55">
        <f t="shared" si="279"/>
        <v>3</v>
      </c>
      <c r="BE80" s="55">
        <f t="shared" si="279"/>
        <v>3</v>
      </c>
      <c r="BF80" s="55">
        <f t="shared" si="279"/>
        <v>3</v>
      </c>
      <c r="BG80" s="55">
        <f t="shared" si="279"/>
        <v>12</v>
      </c>
    </row>
    <row r="81" spans="2:59" x14ac:dyDescent="0.25">
      <c r="B81">
        <v>71</v>
      </c>
      <c r="C81" s="6" t="s">
        <v>430</v>
      </c>
      <c r="D81" s="8" t="s">
        <v>239</v>
      </c>
      <c r="E81" s="55">
        <f>MOD(E76,4)</f>
        <v>1</v>
      </c>
      <c r="F81" s="55">
        <f t="shared" ref="F81:BG81" si="281">MOD(F76,4)</f>
        <v>0</v>
      </c>
      <c r="G81" s="55">
        <f t="shared" si="281"/>
        <v>0</v>
      </c>
      <c r="H81" s="55">
        <f t="shared" si="281"/>
        <v>3</v>
      </c>
      <c r="I81" s="55">
        <f t="shared" si="281"/>
        <v>2</v>
      </c>
      <c r="J81" s="55">
        <f t="shared" si="281"/>
        <v>2</v>
      </c>
      <c r="K81" s="55">
        <f t="shared" si="281"/>
        <v>2</v>
      </c>
      <c r="L81" s="55">
        <f t="shared" si="281"/>
        <v>3</v>
      </c>
      <c r="M81" s="55">
        <f t="shared" si="281"/>
        <v>3</v>
      </c>
      <c r="N81" s="55">
        <f t="shared" si="281"/>
        <v>3</v>
      </c>
      <c r="O81" s="55">
        <f t="shared" si="281"/>
        <v>3</v>
      </c>
      <c r="P81" s="55">
        <f t="shared" si="281"/>
        <v>3</v>
      </c>
      <c r="Q81" s="55">
        <f t="shared" si="281"/>
        <v>0</v>
      </c>
      <c r="R81" s="55">
        <f t="shared" si="281"/>
        <v>0</v>
      </c>
      <c r="S81" s="55">
        <f t="shared" si="281"/>
        <v>1</v>
      </c>
      <c r="T81" s="55">
        <f t="shared" si="281"/>
        <v>3</v>
      </c>
      <c r="U81" s="55">
        <f t="shared" si="281"/>
        <v>3</v>
      </c>
      <c r="V81" s="55">
        <f t="shared" si="281"/>
        <v>2</v>
      </c>
      <c r="W81" s="55">
        <f t="shared" si="281"/>
        <v>3</v>
      </c>
      <c r="X81" s="55">
        <f t="shared" si="281"/>
        <v>2</v>
      </c>
      <c r="Y81" s="55">
        <f t="shared" si="281"/>
        <v>3</v>
      </c>
      <c r="Z81" s="55">
        <f t="shared" si="281"/>
        <v>0</v>
      </c>
      <c r="AA81" s="55">
        <f t="shared" si="281"/>
        <v>3</v>
      </c>
      <c r="AB81" s="55">
        <f t="shared" si="281"/>
        <v>3</v>
      </c>
      <c r="AC81" s="55">
        <f t="shared" si="281"/>
        <v>1</v>
      </c>
      <c r="AD81" s="55">
        <f t="shared" si="281"/>
        <v>1</v>
      </c>
      <c r="AE81" s="55">
        <f t="shared" si="281"/>
        <v>3</v>
      </c>
      <c r="AF81" s="55">
        <f t="shared" si="281"/>
        <v>0</v>
      </c>
      <c r="AG81" s="55">
        <f t="shared" si="281"/>
        <v>3</v>
      </c>
      <c r="AH81" s="55">
        <f t="shared" si="281"/>
        <v>3</v>
      </c>
      <c r="AI81" s="55">
        <f t="shared" ref="AI81:AZ81" si="282">MOD(AI76,4)</f>
        <v>2</v>
      </c>
      <c r="AJ81" s="55">
        <f t="shared" si="282"/>
        <v>3</v>
      </c>
      <c r="AK81" s="55">
        <f t="shared" si="282"/>
        <v>0</v>
      </c>
      <c r="AL81" s="55">
        <f t="shared" si="282"/>
        <v>1</v>
      </c>
      <c r="AM81" s="55">
        <f t="shared" si="282"/>
        <v>1</v>
      </c>
      <c r="AN81" s="55">
        <f t="shared" si="282"/>
        <v>1</v>
      </c>
      <c r="AO81" s="55">
        <f t="shared" si="282"/>
        <v>3</v>
      </c>
      <c r="AP81" s="55">
        <f t="shared" si="282"/>
        <v>0</v>
      </c>
      <c r="AQ81" s="55">
        <f t="shared" si="282"/>
        <v>1</v>
      </c>
      <c r="AR81" s="55">
        <f t="shared" si="282"/>
        <v>1</v>
      </c>
      <c r="AS81" s="55">
        <f t="shared" si="282"/>
        <v>1</v>
      </c>
      <c r="AT81" s="55">
        <f t="shared" si="282"/>
        <v>1</v>
      </c>
      <c r="AU81" s="55">
        <f t="shared" si="282"/>
        <v>1</v>
      </c>
      <c r="AV81" s="55">
        <f t="shared" si="282"/>
        <v>1</v>
      </c>
      <c r="AW81" s="55">
        <f t="shared" si="282"/>
        <v>1</v>
      </c>
      <c r="AX81" s="55">
        <f t="shared" si="282"/>
        <v>1</v>
      </c>
      <c r="AY81" s="55">
        <f t="shared" si="282"/>
        <v>1</v>
      </c>
      <c r="AZ81" s="55">
        <f t="shared" si="282"/>
        <v>1</v>
      </c>
      <c r="BA81" s="55">
        <f t="shared" si="281"/>
        <v>1</v>
      </c>
      <c r="BB81" s="55">
        <f t="shared" si="281"/>
        <v>1</v>
      </c>
      <c r="BC81" s="55">
        <f t="shared" si="281"/>
        <v>1</v>
      </c>
      <c r="BD81" s="55">
        <f t="shared" si="281"/>
        <v>1</v>
      </c>
      <c r="BE81" s="55">
        <f t="shared" si="281"/>
        <v>1</v>
      </c>
      <c r="BF81" s="55">
        <f t="shared" si="281"/>
        <v>1</v>
      </c>
      <c r="BG81" s="55">
        <f t="shared" si="281"/>
        <v>0</v>
      </c>
    </row>
    <row r="82" spans="2:59" x14ac:dyDescent="0.25"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</row>
    <row r="83" spans="2:59" x14ac:dyDescent="0.25">
      <c r="B83">
        <v>72</v>
      </c>
      <c r="C83" s="6">
        <v>-1.904412361576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</row>
    <row r="84" spans="2:59" x14ac:dyDescent="0.25">
      <c r="C84" s="6" t="s">
        <v>432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</row>
    <row r="85" spans="2:59" x14ac:dyDescent="0.25">
      <c r="C85" s="6" t="s">
        <v>433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</row>
    <row r="86" spans="2:59" x14ac:dyDescent="0.25">
      <c r="C86" s="6" t="s">
        <v>434</v>
      </c>
      <c r="D86" s="8" t="s">
        <v>431</v>
      </c>
      <c r="E86" s="55">
        <f>-1.904412361576    + 1.554241796621*E80   + 0.25*E81    - 0.003177794022*E76 + E78</f>
        <v>9.7766589511450004</v>
      </c>
      <c r="F86" s="55">
        <f t="shared" ref="F86:BG86" si="283">-1.904412361576    + 1.554241796621*F80   + 0.25*F81    - 0.003177794022*F76 + F78</f>
        <v>4.8798225313919996</v>
      </c>
      <c r="G86" s="55">
        <f t="shared" si="283"/>
        <v>7.3660108028460005</v>
      </c>
      <c r="H86" s="55">
        <f t="shared" si="283"/>
        <v>10.155902778309001</v>
      </c>
      <c r="I86" s="55">
        <f t="shared" si="283"/>
        <v>20.788773148677997</v>
      </c>
      <c r="J86" s="55">
        <f t="shared" si="283"/>
        <v>33.260841049909999</v>
      </c>
      <c r="K86" s="55">
        <f t="shared" si="283"/>
        <v>33.260841049909999</v>
      </c>
      <c r="L86" s="55">
        <f t="shared" si="283"/>
        <v>22.627970679541001</v>
      </c>
      <c r="M86" s="55">
        <f t="shared" si="283"/>
        <v>22.627970679541001</v>
      </c>
      <c r="N86" s="55">
        <f t="shared" si="283"/>
        <v>4.8109567906459993</v>
      </c>
      <c r="O86" s="55">
        <f t="shared" si="283"/>
        <v>19.306712963456</v>
      </c>
      <c r="P86" s="55">
        <f t="shared" si="283"/>
        <v>19.306712963456</v>
      </c>
      <c r="Q86" s="55">
        <f t="shared" si="283"/>
        <v>18.089853395484003</v>
      </c>
      <c r="R86" s="55">
        <f t="shared" si="283"/>
        <v>4.815084876878001</v>
      </c>
      <c r="S86" s="55">
        <f t="shared" si="283"/>
        <v>23.712808642308001</v>
      </c>
      <c r="T86" s="55">
        <f t="shared" si="283"/>
        <v>4.460493827414</v>
      </c>
      <c r="U86" s="55">
        <f t="shared" si="283"/>
        <v>4.460493827414</v>
      </c>
      <c r="V86" s="55">
        <f t="shared" si="283"/>
        <v>15.093364197783</v>
      </c>
      <c r="W86" s="55">
        <f t="shared" si="283"/>
        <v>-24.17746913589</v>
      </c>
      <c r="X86" s="55">
        <f t="shared" si="283"/>
        <v>33.260841049909999</v>
      </c>
      <c r="Y86" s="55">
        <f t="shared" si="283"/>
        <v>8.6270833338640003</v>
      </c>
      <c r="Z86" s="55">
        <f t="shared" si="283"/>
        <v>23.467168210404001</v>
      </c>
      <c r="AA86" s="55">
        <f t="shared" si="283"/>
        <v>33.329706790655997</v>
      </c>
      <c r="AB86" s="55">
        <f t="shared" si="283"/>
        <v>10.155902778309001</v>
      </c>
      <c r="AC86" s="55">
        <f t="shared" si="283"/>
        <v>8.2478395067000001</v>
      </c>
      <c r="AD86" s="55">
        <f t="shared" si="283"/>
        <v>12.834297840034999</v>
      </c>
      <c r="AE86" s="55">
        <f t="shared" si="283"/>
        <v>22.627970679541001</v>
      </c>
      <c r="AF86" s="55">
        <f t="shared" si="283"/>
        <v>23.467168210404001</v>
      </c>
      <c r="AG86" s="55">
        <f t="shared" si="283"/>
        <v>8.6270833338640003</v>
      </c>
      <c r="AH86" s="55">
        <f t="shared" si="283"/>
        <v>8.6270833338640003</v>
      </c>
      <c r="AI86" s="55">
        <f t="shared" ref="AI86:AZ86" si="284">-1.904412361576    + 1.554241796621*AI80   + 0.25*AI81    - 0.003177794022*AI76 + AI78</f>
        <v>19.259953704232998</v>
      </c>
      <c r="AJ86" s="55">
        <f t="shared" si="284"/>
        <v>8.6270833338640003</v>
      </c>
      <c r="AK86" s="55">
        <f t="shared" si="284"/>
        <v>26.524807099294001</v>
      </c>
      <c r="AL86" s="55">
        <f t="shared" si="284"/>
        <v>10.788503086934</v>
      </c>
      <c r="AM86" s="55">
        <f t="shared" si="284"/>
        <v>29.892824074602</v>
      </c>
      <c r="AN86" s="55">
        <f t="shared" si="284"/>
        <v>24.240046296698001</v>
      </c>
      <c r="AO86" s="55">
        <f t="shared" si="284"/>
        <v>10.155902778309001</v>
      </c>
      <c r="AP86" s="55">
        <f t="shared" si="284"/>
        <v>14.746489197876002</v>
      </c>
      <c r="AQ86" s="55">
        <f t="shared" si="284"/>
        <v>9.7766589511450004</v>
      </c>
      <c r="AR86" s="55">
        <f t="shared" si="284"/>
        <v>9.7766589511450004</v>
      </c>
      <c r="AS86" s="55">
        <f t="shared" si="284"/>
        <v>9.7766589511450004</v>
      </c>
      <c r="AT86" s="55">
        <f t="shared" si="284"/>
        <v>9.7766589511450004</v>
      </c>
      <c r="AU86" s="55">
        <f t="shared" si="284"/>
        <v>9.7766589511450004</v>
      </c>
      <c r="AV86" s="55">
        <f t="shared" si="284"/>
        <v>9.7766589511450004</v>
      </c>
      <c r="AW86" s="55">
        <f t="shared" si="284"/>
        <v>9.7766589511450004</v>
      </c>
      <c r="AX86" s="55">
        <f t="shared" si="284"/>
        <v>9.7766589511450004</v>
      </c>
      <c r="AY86" s="55">
        <f t="shared" si="284"/>
        <v>9.7766589511450004</v>
      </c>
      <c r="AZ86" s="55">
        <f t="shared" si="284"/>
        <v>9.7766589511450004</v>
      </c>
      <c r="BA86" s="55">
        <f t="shared" si="283"/>
        <v>9.7766589511450004</v>
      </c>
      <c r="BB86" s="55">
        <f t="shared" si="283"/>
        <v>9.7766589511450004</v>
      </c>
      <c r="BC86" s="55">
        <f t="shared" si="283"/>
        <v>9.7766589511450004</v>
      </c>
      <c r="BD86" s="55">
        <f t="shared" si="283"/>
        <v>9.7766589511450004</v>
      </c>
      <c r="BE86" s="55">
        <f t="shared" si="283"/>
        <v>9.7766589511450004</v>
      </c>
      <c r="BF86" s="55">
        <f t="shared" si="283"/>
        <v>9.7766589511450004</v>
      </c>
      <c r="BG86" s="55">
        <f t="shared" si="283"/>
        <v>23.467168210404001</v>
      </c>
    </row>
    <row r="87" spans="2:59" x14ac:dyDescent="0.25">
      <c r="C87" s="6" t="s">
        <v>437</v>
      </c>
      <c r="D87" s="8" t="s">
        <v>435</v>
      </c>
      <c r="E87">
        <f>_xlfn.FLOOR.MATH(E86)+3*E76+5*E81+2-E78</f>
        <v>5886</v>
      </c>
      <c r="F87">
        <f t="shared" ref="F87:BG87" si="285">_xlfn.FLOOR.MATH(F86)+3*F76+5*F81+2-F78</f>
        <v>5861</v>
      </c>
      <c r="G87">
        <f t="shared" si="285"/>
        <v>1004</v>
      </c>
      <c r="H87">
        <f t="shared" si="285"/>
        <v>6011</v>
      </c>
      <c r="I87">
        <f t="shared" si="285"/>
        <v>6013</v>
      </c>
      <c r="J87">
        <f t="shared" si="285"/>
        <v>5990</v>
      </c>
      <c r="K87">
        <f t="shared" si="285"/>
        <v>5990</v>
      </c>
      <c r="L87">
        <f t="shared" si="285"/>
        <v>5987</v>
      </c>
      <c r="M87">
        <f t="shared" si="285"/>
        <v>5987</v>
      </c>
      <c r="N87">
        <f t="shared" si="285"/>
        <v>5706</v>
      </c>
      <c r="O87">
        <f t="shared" si="285"/>
        <v>4823</v>
      </c>
      <c r="P87">
        <f t="shared" si="285"/>
        <v>4823</v>
      </c>
      <c r="Q87">
        <f t="shared" si="285"/>
        <v>2524</v>
      </c>
      <c r="R87">
        <f t="shared" si="285"/>
        <v>-363</v>
      </c>
      <c r="S87">
        <f t="shared" si="285"/>
        <v>-336</v>
      </c>
      <c r="T87">
        <f t="shared" si="285"/>
        <v>-2972</v>
      </c>
      <c r="U87">
        <f t="shared" si="285"/>
        <v>-2972</v>
      </c>
      <c r="V87">
        <f t="shared" si="285"/>
        <v>-2969</v>
      </c>
      <c r="W87">
        <f t="shared" si="285"/>
        <v>-14109</v>
      </c>
      <c r="X87">
        <f t="shared" si="285"/>
        <v>5990</v>
      </c>
      <c r="Y87">
        <f t="shared" si="285"/>
        <v>5985</v>
      </c>
      <c r="Z87">
        <f t="shared" si="285"/>
        <v>5940</v>
      </c>
      <c r="AA87">
        <f t="shared" si="285"/>
        <v>6166</v>
      </c>
      <c r="AB87">
        <f t="shared" si="285"/>
        <v>6011</v>
      </c>
      <c r="AC87">
        <f t="shared" si="285"/>
        <v>5861</v>
      </c>
      <c r="AD87">
        <f t="shared" si="285"/>
        <v>5937</v>
      </c>
      <c r="AE87">
        <f t="shared" si="285"/>
        <v>5987</v>
      </c>
      <c r="AF87">
        <f t="shared" si="285"/>
        <v>5940</v>
      </c>
      <c r="AG87">
        <f t="shared" si="285"/>
        <v>5985</v>
      </c>
      <c r="AH87">
        <f t="shared" si="285"/>
        <v>5985</v>
      </c>
      <c r="AI87">
        <f t="shared" ref="AI87:AZ87" si="286">_xlfn.FLOOR.MATH(AI86)+3*AI76+5*AI81+2-AI78</f>
        <v>5988</v>
      </c>
      <c r="AJ87">
        <f t="shared" si="286"/>
        <v>5985</v>
      </c>
      <c r="AK87">
        <f t="shared" si="286"/>
        <v>5991</v>
      </c>
      <c r="AL87">
        <f t="shared" si="286"/>
        <v>5456</v>
      </c>
      <c r="AM87">
        <f t="shared" si="286"/>
        <v>5990</v>
      </c>
      <c r="AN87">
        <f t="shared" si="286"/>
        <v>1891</v>
      </c>
      <c r="AO87">
        <f t="shared" si="286"/>
        <v>6011</v>
      </c>
      <c r="AP87">
        <f t="shared" si="286"/>
        <v>18</v>
      </c>
      <c r="AQ87">
        <f t="shared" si="286"/>
        <v>5886</v>
      </c>
      <c r="AR87">
        <f t="shared" si="286"/>
        <v>5886</v>
      </c>
      <c r="AS87">
        <f t="shared" si="286"/>
        <v>5886</v>
      </c>
      <c r="AT87">
        <f t="shared" si="286"/>
        <v>5886</v>
      </c>
      <c r="AU87">
        <f t="shared" si="286"/>
        <v>5886</v>
      </c>
      <c r="AV87">
        <f t="shared" si="286"/>
        <v>5886</v>
      </c>
      <c r="AW87">
        <f t="shared" si="286"/>
        <v>5886</v>
      </c>
      <c r="AX87">
        <f t="shared" si="286"/>
        <v>5886</v>
      </c>
      <c r="AY87">
        <f t="shared" si="286"/>
        <v>5886</v>
      </c>
      <c r="AZ87">
        <f t="shared" si="286"/>
        <v>5886</v>
      </c>
      <c r="BA87">
        <f t="shared" si="285"/>
        <v>5886</v>
      </c>
      <c r="BB87">
        <f t="shared" si="285"/>
        <v>5886</v>
      </c>
      <c r="BC87">
        <f t="shared" si="285"/>
        <v>5886</v>
      </c>
      <c r="BD87">
        <f t="shared" si="285"/>
        <v>5886</v>
      </c>
      <c r="BE87">
        <f t="shared" si="285"/>
        <v>5886</v>
      </c>
      <c r="BF87">
        <f t="shared" si="285"/>
        <v>5886</v>
      </c>
      <c r="BG87">
        <f t="shared" si="285"/>
        <v>5940</v>
      </c>
    </row>
    <row r="88" spans="2:59" x14ac:dyDescent="0.25">
      <c r="B88">
        <v>72</v>
      </c>
      <c r="C88" s="6" t="s">
        <v>436</v>
      </c>
      <c r="D88" s="8" t="s">
        <v>347</v>
      </c>
      <c r="E88">
        <f t="shared" ref="E88" si="287">MOD(E87,7)</f>
        <v>6</v>
      </c>
      <c r="F88">
        <f t="shared" ref="F88" si="288">MOD(F87,7)</f>
        <v>2</v>
      </c>
      <c r="G88">
        <f t="shared" ref="G88" si="289">MOD(G87,7)</f>
        <v>3</v>
      </c>
      <c r="H88">
        <f t="shared" ref="H88" si="290">MOD(H87,7)</f>
        <v>5</v>
      </c>
      <c r="I88">
        <f t="shared" ref="I88" si="291">MOD(I87,7)</f>
        <v>0</v>
      </c>
      <c r="J88">
        <f t="shared" ref="J88" si="292">MOD(J87,7)</f>
        <v>5</v>
      </c>
      <c r="K88">
        <f t="shared" ref="K88" si="293">MOD(K87,7)</f>
        <v>5</v>
      </c>
      <c r="L88">
        <f t="shared" ref="L88" si="294">MOD(L87,7)</f>
        <v>2</v>
      </c>
      <c r="M88">
        <f t="shared" ref="M88" si="295">MOD(M87,7)</f>
        <v>2</v>
      </c>
      <c r="N88">
        <f t="shared" ref="N88" si="296">MOD(N87,7)</f>
        <v>1</v>
      </c>
      <c r="O88">
        <f t="shared" ref="O88" si="297">MOD(O87,7)</f>
        <v>0</v>
      </c>
      <c r="P88">
        <f t="shared" ref="P88" si="298">MOD(P87,7)</f>
        <v>0</v>
      </c>
      <c r="Q88">
        <f t="shared" ref="Q88" si="299">MOD(Q87,7)</f>
        <v>4</v>
      </c>
      <c r="R88">
        <f t="shared" ref="R88" si="300">MOD(R87,7)</f>
        <v>1</v>
      </c>
      <c r="S88">
        <f t="shared" ref="S88" si="301">MOD(S87,7)</f>
        <v>0</v>
      </c>
      <c r="T88">
        <f t="shared" ref="T88" si="302">MOD(T87,7)</f>
        <v>3</v>
      </c>
      <c r="U88">
        <f t="shared" ref="U88" si="303">MOD(U87,7)</f>
        <v>3</v>
      </c>
      <c r="V88">
        <f t="shared" ref="V88" si="304">MOD(V87,7)</f>
        <v>6</v>
      </c>
      <c r="W88">
        <f t="shared" ref="W88" si="305">MOD(W87,7)</f>
        <v>3</v>
      </c>
      <c r="X88">
        <f t="shared" ref="X88" si="306">MOD(X87,7)</f>
        <v>5</v>
      </c>
      <c r="Y88">
        <f t="shared" ref="Y88" si="307">MOD(Y87,7)</f>
        <v>0</v>
      </c>
      <c r="Z88">
        <f t="shared" ref="Z88" si="308">MOD(Z87,7)</f>
        <v>4</v>
      </c>
      <c r="AA88">
        <f t="shared" ref="AA88" si="309">MOD(AA87,7)</f>
        <v>6</v>
      </c>
      <c r="AB88">
        <f t="shared" ref="AB88" si="310">MOD(AB87,7)</f>
        <v>5</v>
      </c>
      <c r="AC88">
        <f t="shared" ref="AC88" si="311">MOD(AC87,7)</f>
        <v>2</v>
      </c>
      <c r="AD88">
        <f t="shared" ref="AD88" si="312">MOD(AD87,7)</f>
        <v>1</v>
      </c>
      <c r="AE88">
        <f t="shared" ref="AE88" si="313">MOD(AE87,7)</f>
        <v>2</v>
      </c>
      <c r="AF88">
        <f t="shared" ref="AF88" si="314">MOD(AF87,7)</f>
        <v>4</v>
      </c>
      <c r="AG88">
        <f t="shared" ref="AG88" si="315">MOD(AG87,7)</f>
        <v>0</v>
      </c>
      <c r="AH88">
        <f t="shared" ref="AH88:AZ88" si="316">MOD(AH87,7)</f>
        <v>0</v>
      </c>
      <c r="AI88">
        <f t="shared" si="316"/>
        <v>3</v>
      </c>
      <c r="AJ88">
        <f t="shared" si="316"/>
        <v>0</v>
      </c>
      <c r="AK88">
        <f t="shared" si="316"/>
        <v>6</v>
      </c>
      <c r="AL88">
        <f t="shared" si="316"/>
        <v>3</v>
      </c>
      <c r="AM88">
        <f t="shared" si="316"/>
        <v>5</v>
      </c>
      <c r="AN88">
        <f t="shared" si="316"/>
        <v>1</v>
      </c>
      <c r="AO88">
        <f t="shared" si="316"/>
        <v>5</v>
      </c>
      <c r="AP88">
        <f t="shared" si="316"/>
        <v>4</v>
      </c>
      <c r="AQ88">
        <f t="shared" si="316"/>
        <v>6</v>
      </c>
      <c r="AR88">
        <f t="shared" si="316"/>
        <v>6</v>
      </c>
      <c r="AS88">
        <f t="shared" si="316"/>
        <v>6</v>
      </c>
      <c r="AT88">
        <f t="shared" si="316"/>
        <v>6</v>
      </c>
      <c r="AU88">
        <f t="shared" si="316"/>
        <v>6</v>
      </c>
      <c r="AV88">
        <f t="shared" si="316"/>
        <v>6</v>
      </c>
      <c r="AW88">
        <f t="shared" si="316"/>
        <v>6</v>
      </c>
      <c r="AX88">
        <f t="shared" si="316"/>
        <v>6</v>
      </c>
      <c r="AY88">
        <f t="shared" si="316"/>
        <v>6</v>
      </c>
      <c r="AZ88">
        <f t="shared" si="316"/>
        <v>6</v>
      </c>
      <c r="BA88">
        <f t="shared" ref="BA88" si="317">MOD(BA87,7)</f>
        <v>6</v>
      </c>
      <c r="BB88">
        <f t="shared" ref="BB88" si="318">MOD(BB87,7)</f>
        <v>6</v>
      </c>
      <c r="BC88">
        <f t="shared" ref="BC88" si="319">MOD(BC87,7)</f>
        <v>6</v>
      </c>
      <c r="BD88">
        <f t="shared" ref="BD88" si="320">MOD(BD87,7)</f>
        <v>6</v>
      </c>
      <c r="BE88">
        <f t="shared" ref="BE88" si="321">MOD(BE87,7)</f>
        <v>6</v>
      </c>
      <c r="BF88">
        <f t="shared" ref="BF88" si="322">MOD(BF87,7)</f>
        <v>6</v>
      </c>
      <c r="BG88">
        <f t="shared" ref="BG88" si="323">MOD(BG87,7)</f>
        <v>4</v>
      </c>
    </row>
    <row r="89" spans="2:59" x14ac:dyDescent="0.25">
      <c r="B89">
        <v>72</v>
      </c>
      <c r="C89" s="6" t="s">
        <v>438</v>
      </c>
      <c r="D89" s="8" t="s">
        <v>252</v>
      </c>
      <c r="E89">
        <f t="shared" ref="E89" si="324">E86-_xlfn.FLOOR.MATH(E86)</f>
        <v>0.77665895114500039</v>
      </c>
      <c r="F89">
        <f t="shared" ref="F89:BG89" si="325">F86-_xlfn.FLOOR.MATH(F86)</f>
        <v>0.87982253139199962</v>
      </c>
      <c r="G89">
        <f t="shared" si="325"/>
        <v>0.36601080284600052</v>
      </c>
      <c r="H89">
        <f t="shared" si="325"/>
        <v>0.15590277830900057</v>
      </c>
      <c r="I89">
        <f t="shared" si="325"/>
        <v>0.78877314867799697</v>
      </c>
      <c r="J89">
        <f t="shared" si="325"/>
        <v>0.2608410499099989</v>
      </c>
      <c r="K89">
        <f t="shared" si="325"/>
        <v>0.2608410499099989</v>
      </c>
      <c r="L89">
        <f t="shared" si="325"/>
        <v>0.62797067954100072</v>
      </c>
      <c r="M89">
        <f t="shared" si="325"/>
        <v>0.62797067954100072</v>
      </c>
      <c r="N89">
        <f t="shared" si="325"/>
        <v>0.81095679064599935</v>
      </c>
      <c r="O89">
        <f t="shared" si="325"/>
        <v>0.30671296345600041</v>
      </c>
      <c r="P89">
        <f t="shared" si="325"/>
        <v>0.30671296345600041</v>
      </c>
      <c r="Q89">
        <f t="shared" si="325"/>
        <v>8.9853395484002618E-2</v>
      </c>
      <c r="R89">
        <f t="shared" si="325"/>
        <v>0.81508487687800102</v>
      </c>
      <c r="S89">
        <f t="shared" si="325"/>
        <v>0.71280864230800134</v>
      </c>
      <c r="T89">
        <f t="shared" si="325"/>
        <v>0.46049382741400002</v>
      </c>
      <c r="U89">
        <f t="shared" si="325"/>
        <v>0.46049382741400002</v>
      </c>
      <c r="V89">
        <f t="shared" si="325"/>
        <v>9.336419778299998E-2</v>
      </c>
      <c r="W89">
        <f t="shared" si="325"/>
        <v>0.82253086410999998</v>
      </c>
      <c r="X89">
        <f t="shared" si="325"/>
        <v>0.2608410499099989</v>
      </c>
      <c r="Y89">
        <f t="shared" si="325"/>
        <v>0.62708333386400028</v>
      </c>
      <c r="Z89">
        <f t="shared" si="325"/>
        <v>0.46716821040400092</v>
      </c>
      <c r="AA89">
        <f t="shared" si="325"/>
        <v>0.32970679065599739</v>
      </c>
      <c r="AB89">
        <f t="shared" si="325"/>
        <v>0.15590277830900057</v>
      </c>
      <c r="AC89">
        <f t="shared" si="325"/>
        <v>0.2478395067000001</v>
      </c>
      <c r="AD89">
        <f t="shared" si="325"/>
        <v>0.83429784003499918</v>
      </c>
      <c r="AE89">
        <f t="shared" si="325"/>
        <v>0.62797067954100072</v>
      </c>
      <c r="AF89">
        <f t="shared" si="325"/>
        <v>0.46716821040400092</v>
      </c>
      <c r="AG89">
        <f t="shared" si="325"/>
        <v>0.62708333386400028</v>
      </c>
      <c r="AH89">
        <f t="shared" si="325"/>
        <v>0.62708333386400028</v>
      </c>
      <c r="AI89">
        <f t="shared" ref="AI89:AZ89" si="326">AI86-_xlfn.FLOOR.MATH(AI86)</f>
        <v>0.25995370423299846</v>
      </c>
      <c r="AJ89">
        <f t="shared" si="326"/>
        <v>0.62708333386400028</v>
      </c>
      <c r="AK89">
        <f t="shared" si="326"/>
        <v>0.52480709929400149</v>
      </c>
      <c r="AL89">
        <f t="shared" si="326"/>
        <v>0.78850308693399995</v>
      </c>
      <c r="AM89">
        <f t="shared" si="326"/>
        <v>0.8928240746020002</v>
      </c>
      <c r="AN89">
        <f t="shared" si="326"/>
        <v>0.24004629669800082</v>
      </c>
      <c r="AO89">
        <f t="shared" si="326"/>
        <v>0.15590277830900057</v>
      </c>
      <c r="AP89">
        <f t="shared" si="326"/>
        <v>0.74648919787600221</v>
      </c>
      <c r="AQ89">
        <f t="shared" si="326"/>
        <v>0.77665895114500039</v>
      </c>
      <c r="AR89">
        <f t="shared" si="326"/>
        <v>0.77665895114500039</v>
      </c>
      <c r="AS89">
        <f t="shared" si="326"/>
        <v>0.77665895114500039</v>
      </c>
      <c r="AT89">
        <f t="shared" si="326"/>
        <v>0.77665895114500039</v>
      </c>
      <c r="AU89">
        <f t="shared" si="326"/>
        <v>0.77665895114500039</v>
      </c>
      <c r="AV89">
        <f t="shared" si="326"/>
        <v>0.77665895114500039</v>
      </c>
      <c r="AW89">
        <f t="shared" si="326"/>
        <v>0.77665895114500039</v>
      </c>
      <c r="AX89">
        <f t="shared" si="326"/>
        <v>0.77665895114500039</v>
      </c>
      <c r="AY89">
        <f t="shared" si="326"/>
        <v>0.77665895114500039</v>
      </c>
      <c r="AZ89">
        <f t="shared" si="326"/>
        <v>0.77665895114500039</v>
      </c>
      <c r="BA89">
        <f t="shared" si="325"/>
        <v>0.77665895114500039</v>
      </c>
      <c r="BB89">
        <f t="shared" si="325"/>
        <v>0.77665895114500039</v>
      </c>
      <c r="BC89">
        <f t="shared" si="325"/>
        <v>0.77665895114500039</v>
      </c>
      <c r="BD89">
        <f t="shared" si="325"/>
        <v>0.77665895114500039</v>
      </c>
      <c r="BE89">
        <f t="shared" si="325"/>
        <v>0.77665895114500039</v>
      </c>
      <c r="BF89">
        <f t="shared" si="325"/>
        <v>0.77665895114500039</v>
      </c>
      <c r="BG89">
        <f t="shared" si="325"/>
        <v>0.46716821040400092</v>
      </c>
    </row>
    <row r="91" spans="2:59" x14ac:dyDescent="0.25">
      <c r="C91" s="6" t="s">
        <v>442</v>
      </c>
      <c r="D91" s="8" t="s">
        <v>441</v>
      </c>
      <c r="E91" s="55">
        <f t="shared" ref="E91" si="327">_xlfn.FLOOR.MATH(E86) + 23</f>
        <v>32</v>
      </c>
      <c r="F91" s="55">
        <f t="shared" ref="F91:BG91" si="328">_xlfn.FLOOR.MATH(F86) + 23</f>
        <v>27</v>
      </c>
      <c r="G91" s="55">
        <f t="shared" si="328"/>
        <v>30</v>
      </c>
      <c r="H91" s="55">
        <f t="shared" si="328"/>
        <v>33</v>
      </c>
      <c r="I91" s="55">
        <f t="shared" si="328"/>
        <v>43</v>
      </c>
      <c r="J91" s="55">
        <f t="shared" si="328"/>
        <v>56</v>
      </c>
      <c r="K91" s="55">
        <f t="shared" si="328"/>
        <v>56</v>
      </c>
      <c r="L91" s="55">
        <f t="shared" si="328"/>
        <v>45</v>
      </c>
      <c r="M91" s="55">
        <f t="shared" si="328"/>
        <v>45</v>
      </c>
      <c r="N91" s="55">
        <f t="shared" si="328"/>
        <v>27</v>
      </c>
      <c r="O91" s="55">
        <f t="shared" si="328"/>
        <v>42</v>
      </c>
      <c r="P91" s="55">
        <f t="shared" si="328"/>
        <v>42</v>
      </c>
      <c r="Q91" s="55">
        <f t="shared" si="328"/>
        <v>41</v>
      </c>
      <c r="R91" s="55">
        <f t="shared" si="328"/>
        <v>27</v>
      </c>
      <c r="S91" s="55">
        <f t="shared" si="328"/>
        <v>46</v>
      </c>
      <c r="T91" s="55">
        <f t="shared" si="328"/>
        <v>27</v>
      </c>
      <c r="U91" s="55">
        <f t="shared" si="328"/>
        <v>27</v>
      </c>
      <c r="V91" s="55">
        <f t="shared" si="328"/>
        <v>38</v>
      </c>
      <c r="W91" s="55">
        <f t="shared" si="328"/>
        <v>-2</v>
      </c>
      <c r="X91" s="55">
        <f t="shared" si="328"/>
        <v>56</v>
      </c>
      <c r="Y91" s="55">
        <f t="shared" si="328"/>
        <v>31</v>
      </c>
      <c r="Z91" s="55">
        <f t="shared" si="328"/>
        <v>46</v>
      </c>
      <c r="AA91" s="55">
        <f t="shared" si="328"/>
        <v>56</v>
      </c>
      <c r="AB91" s="55">
        <f t="shared" si="328"/>
        <v>33</v>
      </c>
      <c r="AC91" s="55">
        <f t="shared" si="328"/>
        <v>31</v>
      </c>
      <c r="AD91" s="55">
        <f t="shared" si="328"/>
        <v>35</v>
      </c>
      <c r="AE91" s="55">
        <f t="shared" si="328"/>
        <v>45</v>
      </c>
      <c r="AF91" s="55">
        <f t="shared" si="328"/>
        <v>46</v>
      </c>
      <c r="AG91" s="55">
        <f t="shared" si="328"/>
        <v>31</v>
      </c>
      <c r="AH91" s="55">
        <f t="shared" si="328"/>
        <v>31</v>
      </c>
      <c r="AI91" s="55">
        <f t="shared" ref="AI91:AZ91" si="329">_xlfn.FLOOR.MATH(AI86) + 23</f>
        <v>42</v>
      </c>
      <c r="AJ91" s="55">
        <f t="shared" si="329"/>
        <v>31</v>
      </c>
      <c r="AK91" s="55">
        <f t="shared" si="329"/>
        <v>49</v>
      </c>
      <c r="AL91" s="55">
        <f t="shared" si="329"/>
        <v>33</v>
      </c>
      <c r="AM91" s="55">
        <f t="shared" si="329"/>
        <v>52</v>
      </c>
      <c r="AN91" s="55">
        <f t="shared" si="329"/>
        <v>47</v>
      </c>
      <c r="AO91" s="55">
        <f t="shared" si="329"/>
        <v>33</v>
      </c>
      <c r="AP91" s="55">
        <f t="shared" si="329"/>
        <v>37</v>
      </c>
      <c r="AQ91" s="55">
        <f t="shared" si="329"/>
        <v>32</v>
      </c>
      <c r="AR91" s="55">
        <f t="shared" si="329"/>
        <v>32</v>
      </c>
      <c r="AS91" s="55">
        <f t="shared" si="329"/>
        <v>32</v>
      </c>
      <c r="AT91" s="55">
        <f t="shared" si="329"/>
        <v>32</v>
      </c>
      <c r="AU91" s="55">
        <f t="shared" si="329"/>
        <v>32</v>
      </c>
      <c r="AV91" s="55">
        <f t="shared" si="329"/>
        <v>32</v>
      </c>
      <c r="AW91" s="55">
        <f t="shared" si="329"/>
        <v>32</v>
      </c>
      <c r="AX91" s="55">
        <f t="shared" si="329"/>
        <v>32</v>
      </c>
      <c r="AY91" s="55">
        <f t="shared" si="329"/>
        <v>32</v>
      </c>
      <c r="AZ91" s="55">
        <f t="shared" si="329"/>
        <v>32</v>
      </c>
      <c r="BA91" s="55">
        <f t="shared" si="328"/>
        <v>32</v>
      </c>
      <c r="BB91" s="55">
        <f t="shared" si="328"/>
        <v>32</v>
      </c>
      <c r="BC91" s="55">
        <f t="shared" si="328"/>
        <v>32</v>
      </c>
      <c r="BD91" s="55">
        <f t="shared" si="328"/>
        <v>32</v>
      </c>
      <c r="BE91" s="55">
        <f t="shared" si="328"/>
        <v>32</v>
      </c>
      <c r="BF91" s="55">
        <f t="shared" si="328"/>
        <v>32</v>
      </c>
      <c r="BG91" s="55">
        <f t="shared" si="328"/>
        <v>46</v>
      </c>
    </row>
    <row r="92" spans="2:59" x14ac:dyDescent="0.25">
      <c r="C92" s="6" t="s">
        <v>444</v>
      </c>
      <c r="D92" s="8" t="s">
        <v>443</v>
      </c>
      <c r="E92">
        <f t="shared" ref="E92" si="330">E91+1</f>
        <v>33</v>
      </c>
      <c r="F92">
        <f t="shared" ref="F92" si="331">F91+1</f>
        <v>28</v>
      </c>
      <c r="G92">
        <f t="shared" ref="G92" si="332">G91+1</f>
        <v>31</v>
      </c>
      <c r="H92">
        <f t="shared" ref="H92" si="333">H91+1</f>
        <v>34</v>
      </c>
      <c r="I92">
        <f t="shared" ref="I92" si="334">I91+1</f>
        <v>44</v>
      </c>
      <c r="J92">
        <f t="shared" ref="J92" si="335">J91+1</f>
        <v>57</v>
      </c>
      <c r="K92">
        <f t="shared" ref="K92" si="336">K91+1</f>
        <v>57</v>
      </c>
      <c r="L92">
        <f t="shared" ref="L92" si="337">L91+1</f>
        <v>46</v>
      </c>
      <c r="M92">
        <f t="shared" ref="M92" si="338">M91+1</f>
        <v>46</v>
      </c>
      <c r="N92">
        <f t="shared" ref="N92" si="339">N91+1</f>
        <v>28</v>
      </c>
      <c r="O92">
        <f t="shared" ref="O92" si="340">O91+1</f>
        <v>43</v>
      </c>
      <c r="P92">
        <f t="shared" ref="P92" si="341">P91+1</f>
        <v>43</v>
      </c>
      <c r="Q92">
        <f t="shared" ref="Q92" si="342">Q91+1</f>
        <v>42</v>
      </c>
      <c r="R92">
        <f t="shared" ref="R92" si="343">R91+1</f>
        <v>28</v>
      </c>
      <c r="S92">
        <f t="shared" ref="S92" si="344">S91+1</f>
        <v>47</v>
      </c>
      <c r="T92">
        <f t="shared" ref="T92" si="345">T91+1</f>
        <v>28</v>
      </c>
      <c r="U92">
        <f t="shared" ref="U92" si="346">U91+1</f>
        <v>28</v>
      </c>
      <c r="V92">
        <f t="shared" ref="V92" si="347">V91+1</f>
        <v>39</v>
      </c>
      <c r="W92">
        <f t="shared" ref="W92" si="348">W91+1</f>
        <v>-1</v>
      </c>
      <c r="X92">
        <f t="shared" ref="X92" si="349">X91+1</f>
        <v>57</v>
      </c>
      <c r="Y92">
        <f t="shared" ref="Y92" si="350">Y91+1</f>
        <v>32</v>
      </c>
      <c r="Z92">
        <f t="shared" ref="Z92" si="351">Z91+1</f>
        <v>47</v>
      </c>
      <c r="AA92">
        <f t="shared" ref="AA92" si="352">AA91+1</f>
        <v>57</v>
      </c>
      <c r="AB92">
        <f t="shared" ref="AB92" si="353">AB91+1</f>
        <v>34</v>
      </c>
      <c r="AC92">
        <f t="shared" ref="AC92" si="354">AC91+1</f>
        <v>32</v>
      </c>
      <c r="AD92">
        <f t="shared" ref="AD92" si="355">AD91+1</f>
        <v>36</v>
      </c>
      <c r="AE92">
        <f t="shared" ref="AE92" si="356">AE91+1</f>
        <v>46</v>
      </c>
      <c r="AF92">
        <f t="shared" ref="AF92" si="357">AF91+1</f>
        <v>47</v>
      </c>
      <c r="AG92">
        <f t="shared" ref="AG92" si="358">AG91+1</f>
        <v>32</v>
      </c>
      <c r="AH92">
        <f t="shared" ref="AH92:AZ92" si="359">AH91+1</f>
        <v>32</v>
      </c>
      <c r="AI92">
        <f t="shared" si="359"/>
        <v>43</v>
      </c>
      <c r="AJ92">
        <f t="shared" si="359"/>
        <v>32</v>
      </c>
      <c r="AK92">
        <f t="shared" si="359"/>
        <v>50</v>
      </c>
      <c r="AL92">
        <f t="shared" si="359"/>
        <v>34</v>
      </c>
      <c r="AM92">
        <f t="shared" si="359"/>
        <v>53</v>
      </c>
      <c r="AN92">
        <f t="shared" si="359"/>
        <v>48</v>
      </c>
      <c r="AO92">
        <f t="shared" si="359"/>
        <v>34</v>
      </c>
      <c r="AP92">
        <f t="shared" si="359"/>
        <v>38</v>
      </c>
      <c r="AQ92">
        <f t="shared" si="359"/>
        <v>33</v>
      </c>
      <c r="AR92">
        <f t="shared" si="359"/>
        <v>33</v>
      </c>
      <c r="AS92">
        <f t="shared" si="359"/>
        <v>33</v>
      </c>
      <c r="AT92">
        <f t="shared" si="359"/>
        <v>33</v>
      </c>
      <c r="AU92">
        <f t="shared" si="359"/>
        <v>33</v>
      </c>
      <c r="AV92">
        <f t="shared" si="359"/>
        <v>33</v>
      </c>
      <c r="AW92">
        <f t="shared" si="359"/>
        <v>33</v>
      </c>
      <c r="AX92">
        <f t="shared" si="359"/>
        <v>33</v>
      </c>
      <c r="AY92">
        <f t="shared" si="359"/>
        <v>33</v>
      </c>
      <c r="AZ92">
        <f t="shared" si="359"/>
        <v>33</v>
      </c>
      <c r="BA92">
        <f t="shared" ref="BA92" si="360">BA91+1</f>
        <v>33</v>
      </c>
      <c r="BB92">
        <f t="shared" ref="BB92" si="361">BB91+1</f>
        <v>33</v>
      </c>
      <c r="BC92">
        <f t="shared" ref="BC92" si="362">BC91+1</f>
        <v>33</v>
      </c>
      <c r="BD92">
        <f t="shared" ref="BD92" si="363">BD91+1</f>
        <v>33</v>
      </c>
      <c r="BE92">
        <f t="shared" ref="BE92" si="364">BE91+1</f>
        <v>33</v>
      </c>
      <c r="BF92">
        <f t="shared" ref="BF92" si="365">BF91+1</f>
        <v>33</v>
      </c>
      <c r="BG92">
        <f t="shared" ref="BG92" si="366">BG91+1</f>
        <v>47</v>
      </c>
    </row>
    <row r="93" spans="2:59" x14ac:dyDescent="0.25">
      <c r="C93" s="6" t="s">
        <v>445</v>
      </c>
      <c r="D93" s="8" t="s">
        <v>42</v>
      </c>
      <c r="E93">
        <f t="shared" ref="E93" si="367">E91-1</f>
        <v>31</v>
      </c>
      <c r="F93">
        <f t="shared" ref="F93:BG93" si="368">F91-1</f>
        <v>26</v>
      </c>
      <c r="G93">
        <f t="shared" si="368"/>
        <v>29</v>
      </c>
      <c r="H93">
        <f t="shared" si="368"/>
        <v>32</v>
      </c>
      <c r="I93">
        <f t="shared" si="368"/>
        <v>42</v>
      </c>
      <c r="J93">
        <f t="shared" si="368"/>
        <v>55</v>
      </c>
      <c r="K93">
        <f t="shared" si="368"/>
        <v>55</v>
      </c>
      <c r="L93">
        <f t="shared" si="368"/>
        <v>44</v>
      </c>
      <c r="M93">
        <f t="shared" si="368"/>
        <v>44</v>
      </c>
      <c r="N93">
        <f t="shared" si="368"/>
        <v>26</v>
      </c>
      <c r="O93">
        <f t="shared" si="368"/>
        <v>41</v>
      </c>
      <c r="P93">
        <f t="shared" si="368"/>
        <v>41</v>
      </c>
      <c r="Q93">
        <f t="shared" si="368"/>
        <v>40</v>
      </c>
      <c r="R93">
        <f t="shared" si="368"/>
        <v>26</v>
      </c>
      <c r="S93">
        <f t="shared" si="368"/>
        <v>45</v>
      </c>
      <c r="T93">
        <f t="shared" si="368"/>
        <v>26</v>
      </c>
      <c r="U93">
        <f t="shared" si="368"/>
        <v>26</v>
      </c>
      <c r="V93">
        <f t="shared" si="368"/>
        <v>37</v>
      </c>
      <c r="W93">
        <f t="shared" si="368"/>
        <v>-3</v>
      </c>
      <c r="X93">
        <f t="shared" si="368"/>
        <v>55</v>
      </c>
      <c r="Y93">
        <f t="shared" si="368"/>
        <v>30</v>
      </c>
      <c r="Z93">
        <f t="shared" si="368"/>
        <v>45</v>
      </c>
      <c r="AA93">
        <f t="shared" si="368"/>
        <v>55</v>
      </c>
      <c r="AB93">
        <f t="shared" si="368"/>
        <v>32</v>
      </c>
      <c r="AC93">
        <f t="shared" si="368"/>
        <v>30</v>
      </c>
      <c r="AD93">
        <f t="shared" si="368"/>
        <v>34</v>
      </c>
      <c r="AE93">
        <f t="shared" si="368"/>
        <v>44</v>
      </c>
      <c r="AF93">
        <f t="shared" si="368"/>
        <v>45</v>
      </c>
      <c r="AG93">
        <f t="shared" si="368"/>
        <v>30</v>
      </c>
      <c r="AH93">
        <f t="shared" si="368"/>
        <v>30</v>
      </c>
      <c r="AI93">
        <f t="shared" ref="AI93:AZ93" si="369">AI91-1</f>
        <v>41</v>
      </c>
      <c r="AJ93">
        <f t="shared" si="369"/>
        <v>30</v>
      </c>
      <c r="AK93">
        <f t="shared" si="369"/>
        <v>48</v>
      </c>
      <c r="AL93">
        <f t="shared" si="369"/>
        <v>32</v>
      </c>
      <c r="AM93">
        <f t="shared" si="369"/>
        <v>51</v>
      </c>
      <c r="AN93">
        <f t="shared" si="369"/>
        <v>46</v>
      </c>
      <c r="AO93">
        <f t="shared" si="369"/>
        <v>32</v>
      </c>
      <c r="AP93">
        <f t="shared" si="369"/>
        <v>36</v>
      </c>
      <c r="AQ93">
        <f t="shared" si="369"/>
        <v>31</v>
      </c>
      <c r="AR93">
        <f t="shared" si="369"/>
        <v>31</v>
      </c>
      <c r="AS93">
        <f t="shared" si="369"/>
        <v>31</v>
      </c>
      <c r="AT93">
        <f t="shared" si="369"/>
        <v>31</v>
      </c>
      <c r="AU93">
        <f t="shared" si="369"/>
        <v>31</v>
      </c>
      <c r="AV93">
        <f t="shared" si="369"/>
        <v>31</v>
      </c>
      <c r="AW93">
        <f t="shared" si="369"/>
        <v>31</v>
      </c>
      <c r="AX93">
        <f t="shared" si="369"/>
        <v>31</v>
      </c>
      <c r="AY93">
        <f t="shared" si="369"/>
        <v>31</v>
      </c>
      <c r="AZ93">
        <f t="shared" si="369"/>
        <v>31</v>
      </c>
      <c r="BA93">
        <f t="shared" si="368"/>
        <v>31</v>
      </c>
      <c r="BB93">
        <f t="shared" si="368"/>
        <v>31</v>
      </c>
      <c r="BC93">
        <f t="shared" si="368"/>
        <v>31</v>
      </c>
      <c r="BD93">
        <f t="shared" si="368"/>
        <v>31</v>
      </c>
      <c r="BE93">
        <f t="shared" si="368"/>
        <v>31</v>
      </c>
      <c r="BF93">
        <f t="shared" si="368"/>
        <v>31</v>
      </c>
      <c r="BG93">
        <f t="shared" si="368"/>
        <v>45</v>
      </c>
    </row>
    <row r="95" spans="2:59" x14ac:dyDescent="0.25">
      <c r="B95">
        <v>72</v>
      </c>
      <c r="C95" s="6" t="s">
        <v>446</v>
      </c>
      <c r="E95" s="20">
        <f t="shared" ref="E95" si="370">IF(E88=2,E91,IF(E88=4,E91,IF(E88=6,E91,0)))</f>
        <v>32</v>
      </c>
      <c r="F95" s="20">
        <f t="shared" ref="F95:BG95" si="371">IF(F88=2,F91,IF(F88=4,F91,IF(F88=6,F91,0)))</f>
        <v>27</v>
      </c>
      <c r="G95" s="20">
        <f t="shared" si="371"/>
        <v>0</v>
      </c>
      <c r="H95" s="20">
        <f t="shared" si="371"/>
        <v>0</v>
      </c>
      <c r="I95" s="20">
        <f t="shared" si="371"/>
        <v>0</v>
      </c>
      <c r="J95" s="20">
        <f t="shared" si="371"/>
        <v>0</v>
      </c>
      <c r="K95" s="20">
        <f t="shared" si="371"/>
        <v>0</v>
      </c>
      <c r="L95" s="20">
        <f t="shared" si="371"/>
        <v>45</v>
      </c>
      <c r="M95" s="20">
        <f t="shared" si="371"/>
        <v>45</v>
      </c>
      <c r="N95" s="20">
        <f t="shared" si="371"/>
        <v>0</v>
      </c>
      <c r="O95" s="20">
        <f t="shared" si="371"/>
        <v>0</v>
      </c>
      <c r="P95" s="20">
        <f t="shared" si="371"/>
        <v>0</v>
      </c>
      <c r="Q95" s="20">
        <f t="shared" si="371"/>
        <v>41</v>
      </c>
      <c r="R95" s="20">
        <f t="shared" si="371"/>
        <v>0</v>
      </c>
      <c r="S95" s="20">
        <f t="shared" si="371"/>
        <v>0</v>
      </c>
      <c r="T95" s="20">
        <f t="shared" si="371"/>
        <v>0</v>
      </c>
      <c r="U95" s="20">
        <f t="shared" si="371"/>
        <v>0</v>
      </c>
      <c r="V95" s="20">
        <f t="shared" si="371"/>
        <v>38</v>
      </c>
      <c r="W95" s="20">
        <f t="shared" si="371"/>
        <v>0</v>
      </c>
      <c r="X95" s="20">
        <f t="shared" si="371"/>
        <v>0</v>
      </c>
      <c r="Y95" s="20">
        <f t="shared" si="371"/>
        <v>0</v>
      </c>
      <c r="Z95" s="20">
        <f t="shared" si="371"/>
        <v>46</v>
      </c>
      <c r="AA95" s="20">
        <f t="shared" si="371"/>
        <v>56</v>
      </c>
      <c r="AB95" s="20">
        <f t="shared" si="371"/>
        <v>0</v>
      </c>
      <c r="AC95" s="20">
        <f t="shared" si="371"/>
        <v>31</v>
      </c>
      <c r="AD95" s="20">
        <f t="shared" si="371"/>
        <v>0</v>
      </c>
      <c r="AE95" s="20">
        <f t="shared" si="371"/>
        <v>45</v>
      </c>
      <c r="AF95" s="20">
        <f t="shared" si="371"/>
        <v>46</v>
      </c>
      <c r="AG95" s="20">
        <f t="shared" si="371"/>
        <v>0</v>
      </c>
      <c r="AH95" s="20">
        <f t="shared" si="371"/>
        <v>0</v>
      </c>
      <c r="AI95" s="20">
        <f t="shared" ref="AI95:AZ95" si="372">IF(AI88=2,AI91,IF(AI88=4,AI91,IF(AI88=6,AI91,0)))</f>
        <v>0</v>
      </c>
      <c r="AJ95" s="20">
        <f t="shared" si="372"/>
        <v>0</v>
      </c>
      <c r="AK95" s="20">
        <f t="shared" si="372"/>
        <v>49</v>
      </c>
      <c r="AL95" s="20">
        <f t="shared" si="372"/>
        <v>0</v>
      </c>
      <c r="AM95" s="20">
        <f t="shared" si="372"/>
        <v>0</v>
      </c>
      <c r="AN95" s="20">
        <f t="shared" si="372"/>
        <v>0</v>
      </c>
      <c r="AO95" s="20">
        <f t="shared" si="372"/>
        <v>0</v>
      </c>
      <c r="AP95" s="20">
        <f t="shared" si="372"/>
        <v>37</v>
      </c>
      <c r="AQ95" s="20">
        <f t="shared" si="372"/>
        <v>32</v>
      </c>
      <c r="AR95" s="20">
        <f t="shared" si="372"/>
        <v>32</v>
      </c>
      <c r="AS95" s="20">
        <f t="shared" si="372"/>
        <v>32</v>
      </c>
      <c r="AT95" s="20">
        <f t="shared" si="372"/>
        <v>32</v>
      </c>
      <c r="AU95" s="20">
        <f t="shared" si="372"/>
        <v>32</v>
      </c>
      <c r="AV95" s="20">
        <f t="shared" si="372"/>
        <v>32</v>
      </c>
      <c r="AW95" s="20">
        <f t="shared" si="372"/>
        <v>32</v>
      </c>
      <c r="AX95" s="20">
        <f t="shared" si="372"/>
        <v>32</v>
      </c>
      <c r="AY95" s="20">
        <f t="shared" si="372"/>
        <v>32</v>
      </c>
      <c r="AZ95" s="20">
        <f t="shared" si="372"/>
        <v>32</v>
      </c>
      <c r="BA95" s="20">
        <f t="shared" si="371"/>
        <v>32</v>
      </c>
      <c r="BB95" s="20">
        <f t="shared" si="371"/>
        <v>32</v>
      </c>
      <c r="BC95" s="20">
        <f t="shared" si="371"/>
        <v>32</v>
      </c>
      <c r="BD95" s="20">
        <f t="shared" si="371"/>
        <v>32</v>
      </c>
      <c r="BE95" s="20">
        <f t="shared" si="371"/>
        <v>32</v>
      </c>
      <c r="BF95" s="20">
        <f t="shared" si="371"/>
        <v>32</v>
      </c>
      <c r="BG95" s="20">
        <f t="shared" si="371"/>
        <v>46</v>
      </c>
    </row>
    <row r="96" spans="2:59" x14ac:dyDescent="0.25">
      <c r="C96" s="6" t="s">
        <v>447</v>
      </c>
      <c r="E96" s="20">
        <f>IF(E88=1,IF(E80&gt;6,IF(E89&gt;=Lookups!$C$8,E92,0),0),0)</f>
        <v>0</v>
      </c>
      <c r="F96" s="20">
        <f>IF(F88=1,IF(F80&gt;6,IF(F89&gt;=Lookups!$C$8,F92,0),0),0)</f>
        <v>0</v>
      </c>
      <c r="G96" s="20">
        <f>IF(G88=1,IF(G80&gt;6,IF(G89&gt;=Lookups!$C$8,G92,0),0),0)</f>
        <v>0</v>
      </c>
      <c r="H96" s="20">
        <f>IF(H88=1,IF(H80&gt;6,IF(H89&gt;=Lookups!$C$8,H92,0),0),0)</f>
        <v>0</v>
      </c>
      <c r="I96" s="20">
        <f>IF(I88=1,IF(I80&gt;6,IF(I89&gt;=Lookups!$C$8,I92,0),0),0)</f>
        <v>0</v>
      </c>
      <c r="J96" s="20">
        <f>IF(J88=1,IF(J80&gt;6,IF(J89&gt;=Lookups!$C$8,J92,0),0),0)</f>
        <v>0</v>
      </c>
      <c r="K96" s="20">
        <f>IF(K88=1,IF(K80&gt;6,IF(K89&gt;=Lookups!$C$8,K92,0),0),0)</f>
        <v>0</v>
      </c>
      <c r="L96" s="20">
        <f>IF(L88=1,IF(L80&gt;6,IF(L89&gt;=Lookups!$C$8,L92,0),0),0)</f>
        <v>0</v>
      </c>
      <c r="M96" s="20">
        <f>IF(M88=1,IF(M80&gt;6,IF(M89&gt;=Lookups!$C$8,M92,0),0),0)</f>
        <v>0</v>
      </c>
      <c r="N96" s="20">
        <f>IF(N88=1,IF(N80&gt;6,IF(N89&gt;=Lookups!$C$8,N92,0),0),0)</f>
        <v>0</v>
      </c>
      <c r="O96" s="20">
        <f>IF(O88=1,IF(O80&gt;6,IF(O89&gt;=Lookups!$C$8,O92,0),0),0)</f>
        <v>0</v>
      </c>
      <c r="P96" s="20">
        <f>IF(P88=1,IF(P80&gt;6,IF(P89&gt;=Lookups!$C$8,P92,0),0),0)</f>
        <v>0</v>
      </c>
      <c r="Q96" s="20">
        <f>IF(Q88=1,IF(Q80&gt;6,IF(Q89&gt;=Lookups!$C$8,Q92,0),0),0)</f>
        <v>0</v>
      </c>
      <c r="R96" s="20">
        <f>IF(R88=1,IF(R80&gt;6,IF(R89&gt;=Lookups!$C$8,R92,0),0),0)</f>
        <v>0</v>
      </c>
      <c r="S96" s="20">
        <f>IF(S88=1,IF(S80&gt;6,IF(S89&gt;=Lookups!$C$8,S92,0),0),0)</f>
        <v>0</v>
      </c>
      <c r="T96" s="20">
        <f>IF(T88=1,IF(T80&gt;6,IF(T89&gt;=Lookups!$C$8,T92,0),0),0)</f>
        <v>0</v>
      </c>
      <c r="U96" s="20">
        <f>IF(U88=1,IF(U80&gt;6,IF(U89&gt;=Lookups!$C$8,U92,0),0),0)</f>
        <v>0</v>
      </c>
      <c r="V96" s="20">
        <f>IF(V88=1,IF(V80&gt;6,IF(V89&gt;=Lookups!$C$8,V92,0),0),0)</f>
        <v>0</v>
      </c>
      <c r="W96" s="20">
        <f>IF(W88=1,IF(W80&gt;6,IF(W89&gt;=Lookups!$C$8,W92,0),0),0)</f>
        <v>0</v>
      </c>
      <c r="X96" s="20">
        <f>IF(X88=1,IF(X80&gt;6,IF(X89&gt;=Lookups!$C$8,X92,0),0),0)</f>
        <v>0</v>
      </c>
      <c r="Y96" s="20">
        <f>IF(Y88=1,IF(Y80&gt;6,IF(Y89&gt;=Lookups!$C$8,Y92,0),0),0)</f>
        <v>0</v>
      </c>
      <c r="Z96" s="20">
        <f>IF(Z88=1,IF(Z80&gt;6,IF(Z89&gt;=Lookups!$C$8,Z92,0),0),0)</f>
        <v>0</v>
      </c>
      <c r="AA96" s="20">
        <f>IF(AA88=1,IF(AA80&gt;6,IF(AA89&gt;=Lookups!$C$8,AA92,0),0),0)</f>
        <v>0</v>
      </c>
      <c r="AB96" s="20">
        <f>IF(AB88=1,IF(AB80&gt;6,IF(AB89&gt;=Lookups!$C$8,AB92,0),0),0)</f>
        <v>0</v>
      </c>
      <c r="AC96" s="20">
        <f>IF(AC88=1,IF(AC80&gt;6,IF(AC89&gt;=Lookups!$C$8,AC92,0),0),0)</f>
        <v>0</v>
      </c>
      <c r="AD96" s="20">
        <f>IF(AD88=1,IF(AD80&gt;6,IF(AD89&gt;=Lookups!$C$8,AD92,0),0),0)</f>
        <v>0</v>
      </c>
      <c r="AE96" s="20">
        <f>IF(AE88=1,IF(AE80&gt;6,IF(AE89&gt;=Lookups!$C$8,AE92,0),0),0)</f>
        <v>0</v>
      </c>
      <c r="AF96" s="20">
        <f>IF(AF88=1,IF(AF80&gt;6,IF(AF89&gt;=Lookups!$C$8,AF92,0),0),0)</f>
        <v>0</v>
      </c>
      <c r="AG96" s="20">
        <f>IF(AG88=1,IF(AG80&gt;6,IF(AG89&gt;=Lookups!$C$8,AG92,0),0),0)</f>
        <v>0</v>
      </c>
      <c r="AH96" s="20">
        <f>IF(AH88=1,IF(AH80&gt;6,IF(AH89&gt;=Lookups!$C$8,AH92,0),0),0)</f>
        <v>0</v>
      </c>
      <c r="AI96" s="20">
        <f>IF(AI88=1,IF(AI80&gt;6,IF(AI89&gt;=Lookups!$C$8,AI92,0),0),0)</f>
        <v>0</v>
      </c>
      <c r="AJ96" s="20">
        <f>IF(AJ88=1,IF(AJ80&gt;6,IF(AJ89&gt;=Lookups!$C$8,AJ92,0),0),0)</f>
        <v>0</v>
      </c>
      <c r="AK96" s="20">
        <f>IF(AK88=1,IF(AK80&gt;6,IF(AK89&gt;=Lookups!$C$8,AK92,0),0),0)</f>
        <v>0</v>
      </c>
      <c r="AL96" s="20">
        <f>IF(AL88=1,IF(AL80&gt;6,IF(AL89&gt;=Lookups!$C$8,AL92,0),0),0)</f>
        <v>0</v>
      </c>
      <c r="AM96" s="20">
        <f>IF(AM88=1,IF(AM80&gt;6,IF(AM89&gt;=Lookups!$C$8,AM92,0),0),0)</f>
        <v>0</v>
      </c>
      <c r="AN96" s="20">
        <f>IF(AN88=1,IF(AN80&gt;6,IF(AN89&gt;=Lookups!$C$8,AN92,0),0),0)</f>
        <v>0</v>
      </c>
      <c r="AO96" s="20">
        <f>IF(AO88=1,IF(AO80&gt;6,IF(AO89&gt;=Lookups!$C$8,AO92,0),0),0)</f>
        <v>0</v>
      </c>
      <c r="AP96" s="20">
        <f>IF(AP88=1,IF(AP80&gt;6,IF(AP89&gt;=Lookups!$C$8,AP92,0),0),0)</f>
        <v>0</v>
      </c>
      <c r="AQ96" s="20">
        <f>IF(AQ88=1,IF(AQ80&gt;6,IF(AQ89&gt;=Lookups!$C$8,AQ92,0),0),0)</f>
        <v>0</v>
      </c>
      <c r="AR96" s="20">
        <f>IF(AR88=1,IF(AR80&gt;6,IF(AR89&gt;=Lookups!$C$8,AR92,0),0),0)</f>
        <v>0</v>
      </c>
      <c r="AS96" s="20">
        <f>IF(AS88=1,IF(AS80&gt;6,IF(AS89&gt;=Lookups!$C$8,AS92,0),0),0)</f>
        <v>0</v>
      </c>
      <c r="AT96" s="20">
        <f>IF(AT88=1,IF(AT80&gt;6,IF(AT89&gt;=Lookups!$C$8,AT92,0),0),0)</f>
        <v>0</v>
      </c>
      <c r="AU96" s="20">
        <f>IF(AU88=1,IF(AU80&gt;6,IF(AU89&gt;=Lookups!$C$8,AU92,0),0),0)</f>
        <v>0</v>
      </c>
      <c r="AV96" s="20">
        <f>IF(AV88=1,IF(AV80&gt;6,IF(AV89&gt;=Lookups!$C$8,AV92,0),0),0)</f>
        <v>0</v>
      </c>
      <c r="AW96" s="20">
        <f>IF(AW88=1,IF(AW80&gt;6,IF(AW89&gt;=Lookups!$C$8,AW92,0),0),0)</f>
        <v>0</v>
      </c>
      <c r="AX96" s="20">
        <f>IF(AX88=1,IF(AX80&gt;6,IF(AX89&gt;=Lookups!$C$8,AX92,0),0),0)</f>
        <v>0</v>
      </c>
      <c r="AY96" s="20">
        <f>IF(AY88=1,IF(AY80&gt;6,IF(AY89&gt;=Lookups!$C$8,AY92,0),0),0)</f>
        <v>0</v>
      </c>
      <c r="AZ96" s="20">
        <f>IF(AZ88=1,IF(AZ80&gt;6,IF(AZ89&gt;=Lookups!$C$8,AZ92,0),0),0)</f>
        <v>0</v>
      </c>
      <c r="BA96" s="20">
        <f>IF(BA88=1,IF(BA80&gt;6,IF(BA89&gt;=Lookups!$C$8,BA92,0),0),0)</f>
        <v>0</v>
      </c>
      <c r="BB96" s="20">
        <f>IF(BB88=1,IF(BB80&gt;6,IF(BB89&gt;=Lookups!$C$8,BB92,0),0),0)</f>
        <v>0</v>
      </c>
      <c r="BC96" s="20">
        <f>IF(BC88=1,IF(BC80&gt;6,IF(BC89&gt;=Lookups!$C$8,BC92,0),0),0)</f>
        <v>0</v>
      </c>
      <c r="BD96" s="20">
        <f>IF(BD88=1,IF(BD80&gt;6,IF(BD89&gt;=Lookups!$C$8,BD92,0),0),0)</f>
        <v>0</v>
      </c>
      <c r="BE96" s="20">
        <f>IF(BE88=1,IF(BE80&gt;6,IF(BE89&gt;=Lookups!$C$8,BE92,0),0),0)</f>
        <v>0</v>
      </c>
      <c r="BF96" s="20">
        <f>IF(BF88=1,IF(BF80&gt;6,IF(BF89&gt;=Lookups!$C$8,BF92,0),0),0)</f>
        <v>0</v>
      </c>
      <c r="BG96" s="20">
        <f>IF(BG88=1,IF(BG80&gt;6,IF(BG89&gt;=Lookups!$C$8,BG92,0),0),0)</f>
        <v>0</v>
      </c>
    </row>
    <row r="97" spans="3:59" x14ac:dyDescent="0.25">
      <c r="C97" s="6" t="s">
        <v>448</v>
      </c>
      <c r="E97" s="20">
        <f>IF(E88=0,IF(E80&gt;11,IF(E89&gt;=Lookups!$C$9,E91,0),0),0)</f>
        <v>0</v>
      </c>
      <c r="F97" s="20">
        <f>IF(F88=0,IF(F80&gt;11,IF(F89&gt;=Lookups!$C$9,F91,0),0),0)</f>
        <v>0</v>
      </c>
      <c r="G97" s="20">
        <f>IF(G88=0,IF(G80&gt;11,IF(G89&gt;=Lookups!$C$9,G91,0),0),0)</f>
        <v>0</v>
      </c>
      <c r="H97" s="20">
        <f>IF(H88=0,IF(H80&gt;11,IF(H89&gt;=Lookups!$C$9,H91,0),0),0)</f>
        <v>0</v>
      </c>
      <c r="I97" s="20">
        <f>IF(I88=0,IF(I80&gt;11,IF(I89&gt;=Lookups!$C$9,I91,0),0),0)</f>
        <v>0</v>
      </c>
      <c r="J97" s="20">
        <f>IF(J88=0,IF(J80&gt;11,IF(J89&gt;=Lookups!$C$9,J91,0),0),0)</f>
        <v>0</v>
      </c>
      <c r="K97" s="20">
        <f>IF(K88=0,IF(K80&gt;11,IF(K89&gt;=Lookups!$C$9,K91,0),0),0)</f>
        <v>0</v>
      </c>
      <c r="L97" s="20">
        <f>IF(L88=0,IF(L80&gt;11,IF(L89&gt;=Lookups!$C$9,L91,0),0),0)</f>
        <v>0</v>
      </c>
      <c r="M97" s="20">
        <f>IF(M88=0,IF(M80&gt;11,IF(M89&gt;=Lookups!$C$9,M91,0),0),0)</f>
        <v>0</v>
      </c>
      <c r="N97" s="20">
        <f>IF(N88=0,IF(N80&gt;11,IF(N89&gt;=Lookups!$C$9,N91,0),0),0)</f>
        <v>0</v>
      </c>
      <c r="O97" s="20">
        <f>IF(O88=0,IF(O80&gt;11,IF(O89&gt;=Lookups!$C$9,O91,0),0),0)</f>
        <v>0</v>
      </c>
      <c r="P97" s="20">
        <f>IF(P88=0,IF(P80&gt;11,IF(P89&gt;=Lookups!$C$9,P91,0),0),0)</f>
        <v>0</v>
      </c>
      <c r="Q97" s="20">
        <f>IF(Q88=0,IF(Q80&gt;11,IF(Q89&gt;=Lookups!$C$9,Q91,0),0),0)</f>
        <v>0</v>
      </c>
      <c r="R97" s="20">
        <f>IF(R88=0,IF(R80&gt;11,IF(R89&gt;=Lookups!$C$9,R91,0),0),0)</f>
        <v>0</v>
      </c>
      <c r="S97" s="20">
        <f>IF(S88=0,IF(S80&gt;11,IF(S89&gt;=Lookups!$C$9,S91,0),0),0)</f>
        <v>0</v>
      </c>
      <c r="T97" s="20">
        <f>IF(T88=0,IF(T80&gt;11,IF(T89&gt;=Lookups!$C$9,T91,0),0),0)</f>
        <v>0</v>
      </c>
      <c r="U97" s="20">
        <f>IF(U88=0,IF(U80&gt;11,IF(U89&gt;=Lookups!$C$9,U91,0),0),0)</f>
        <v>0</v>
      </c>
      <c r="V97" s="20">
        <f>IF(V88=0,IF(V80&gt;11,IF(V89&gt;=Lookups!$C$9,V91,0),0),0)</f>
        <v>0</v>
      </c>
      <c r="W97" s="20">
        <f>IF(W88=0,IF(W80&gt;11,IF(W89&gt;=Lookups!$C$9,W91,0),0),0)</f>
        <v>0</v>
      </c>
      <c r="X97" s="20">
        <f>IF(X88=0,IF(X80&gt;11,IF(X89&gt;=Lookups!$C$9,X91,0),0),0)</f>
        <v>0</v>
      </c>
      <c r="Y97" s="20">
        <f>IF(Y88=0,IF(Y80&gt;11,IF(Y89&gt;=Lookups!$C$9,Y91,0),0),0)</f>
        <v>0</v>
      </c>
      <c r="Z97" s="20">
        <f>IF(Z88=0,IF(Z80&gt;11,IF(Z89&gt;=Lookups!$C$9,Z91,0),0),0)</f>
        <v>0</v>
      </c>
      <c r="AA97" s="20">
        <f>IF(AA88=0,IF(AA80&gt;11,IF(AA89&gt;=Lookups!$C$9,AA91,0),0),0)</f>
        <v>0</v>
      </c>
      <c r="AB97" s="20">
        <f>IF(AB88=0,IF(AB80&gt;11,IF(AB89&gt;=Lookups!$C$9,AB91,0),0),0)</f>
        <v>0</v>
      </c>
      <c r="AC97" s="20">
        <f>IF(AC88=0,IF(AC80&gt;11,IF(AC89&gt;=Lookups!$C$9,AC91,0),0),0)</f>
        <v>0</v>
      </c>
      <c r="AD97" s="20">
        <f>IF(AD88=0,IF(AD80&gt;11,IF(AD89&gt;=Lookups!$C$9,AD91,0),0),0)</f>
        <v>0</v>
      </c>
      <c r="AE97" s="20">
        <f>IF(AE88=0,IF(AE80&gt;11,IF(AE89&gt;=Lookups!$C$9,AE91,0),0),0)</f>
        <v>0</v>
      </c>
      <c r="AF97" s="20">
        <f>IF(AF88=0,IF(AF80&gt;11,IF(AF89&gt;=Lookups!$C$9,AF91,0),0),0)</f>
        <v>0</v>
      </c>
      <c r="AG97" s="20">
        <f>IF(AG88=0,IF(AG80&gt;11,IF(AG89&gt;=Lookups!$C$9,AG91,0),0),0)</f>
        <v>0</v>
      </c>
      <c r="AH97" s="20">
        <f>IF(AH88=0,IF(AH80&gt;11,IF(AH89&gt;=Lookups!$C$9,AH91,0),0),0)</f>
        <v>0</v>
      </c>
      <c r="AI97" s="20">
        <f>IF(AI88=0,IF(AI80&gt;11,IF(AI89&gt;=Lookups!$C$9,AI91,0),0),0)</f>
        <v>0</v>
      </c>
      <c r="AJ97" s="20">
        <f>IF(AJ88=0,IF(AJ80&gt;11,IF(AJ89&gt;=Lookups!$C$9,AJ91,0),0),0)</f>
        <v>0</v>
      </c>
      <c r="AK97" s="20">
        <f>IF(AK88=0,IF(AK80&gt;11,IF(AK89&gt;=Lookups!$C$9,AK91,0),0),0)</f>
        <v>0</v>
      </c>
      <c r="AL97" s="20">
        <f>IF(AL88=0,IF(AL80&gt;11,IF(AL89&gt;=Lookups!$C$9,AL91,0),0),0)</f>
        <v>0</v>
      </c>
      <c r="AM97" s="20">
        <f>IF(AM88=0,IF(AM80&gt;11,IF(AM89&gt;=Lookups!$C$9,AM91,0),0),0)</f>
        <v>0</v>
      </c>
      <c r="AN97" s="20">
        <f>IF(AN88=0,IF(AN80&gt;11,IF(AN89&gt;=Lookups!$C$9,AN91,0),0),0)</f>
        <v>0</v>
      </c>
      <c r="AO97" s="20">
        <f>IF(AO88=0,IF(AO80&gt;11,IF(AO89&gt;=Lookups!$C$9,AO91,0),0),0)</f>
        <v>0</v>
      </c>
      <c r="AP97" s="20">
        <f>IF(AP88=0,IF(AP80&gt;11,IF(AP89&gt;=Lookups!$C$9,AP91,0),0),0)</f>
        <v>0</v>
      </c>
      <c r="AQ97" s="20">
        <f>IF(AQ88=0,IF(AQ80&gt;11,IF(AQ89&gt;=Lookups!$C$9,AQ91,0),0),0)</f>
        <v>0</v>
      </c>
      <c r="AR97" s="20">
        <f>IF(AR88=0,IF(AR80&gt;11,IF(AR89&gt;=Lookups!$C$9,AR91,0),0),0)</f>
        <v>0</v>
      </c>
      <c r="AS97" s="20">
        <f>IF(AS88=0,IF(AS80&gt;11,IF(AS89&gt;=Lookups!$C$9,AS91,0),0),0)</f>
        <v>0</v>
      </c>
      <c r="AT97" s="20">
        <f>IF(AT88=0,IF(AT80&gt;11,IF(AT89&gt;=Lookups!$C$9,AT91,0),0),0)</f>
        <v>0</v>
      </c>
      <c r="AU97" s="20">
        <f>IF(AU88=0,IF(AU80&gt;11,IF(AU89&gt;=Lookups!$C$9,AU91,0),0),0)</f>
        <v>0</v>
      </c>
      <c r="AV97" s="20">
        <f>IF(AV88=0,IF(AV80&gt;11,IF(AV89&gt;=Lookups!$C$9,AV91,0),0),0)</f>
        <v>0</v>
      </c>
      <c r="AW97" s="20">
        <f>IF(AW88=0,IF(AW80&gt;11,IF(AW89&gt;=Lookups!$C$9,AW91,0),0),0)</f>
        <v>0</v>
      </c>
      <c r="AX97" s="20">
        <f>IF(AX88=0,IF(AX80&gt;11,IF(AX89&gt;=Lookups!$C$9,AX91,0),0),0)</f>
        <v>0</v>
      </c>
      <c r="AY97" s="20">
        <f>IF(AY88=0,IF(AY80&gt;11,IF(AY89&gt;=Lookups!$C$9,AY91,0),0),0)</f>
        <v>0</v>
      </c>
      <c r="AZ97" s="20">
        <f>IF(AZ88=0,IF(AZ80&gt;11,IF(AZ89&gt;=Lookups!$C$9,AZ91,0),0),0)</f>
        <v>0</v>
      </c>
      <c r="BA97" s="20">
        <f>IF(BA88=0,IF(BA80&gt;11,IF(BA89&gt;=Lookups!$C$9,BA91,0),0),0)</f>
        <v>0</v>
      </c>
      <c r="BB97" s="20">
        <f>IF(BB88=0,IF(BB80&gt;11,IF(BB89&gt;=Lookups!$C$9,BB91,0),0),0)</f>
        <v>0</v>
      </c>
      <c r="BC97" s="20">
        <f>IF(BC88=0,IF(BC80&gt;11,IF(BC89&gt;=Lookups!$C$9,BC91,0),0),0)</f>
        <v>0</v>
      </c>
      <c r="BD97" s="20">
        <f>IF(BD88=0,IF(BD80&gt;11,IF(BD89&gt;=Lookups!$C$9,BD91,0),0),0)</f>
        <v>0</v>
      </c>
      <c r="BE97" s="20">
        <f>IF(BE88=0,IF(BE80&gt;11,IF(BE89&gt;=Lookups!$C$9,BE91,0),0),0)</f>
        <v>0</v>
      </c>
      <c r="BF97" s="20">
        <f>IF(BF88=0,IF(BF80&gt;11,IF(BF89&gt;=Lookups!$C$9,BF91,0),0),0)</f>
        <v>0</v>
      </c>
      <c r="BG97" s="20">
        <f>IF(BG88=0,IF(BG80&gt;11,IF(BG89&gt;=Lookups!$C$9,BG91,0),0),0)</f>
        <v>0</v>
      </c>
    </row>
    <row r="98" spans="3:59" x14ac:dyDescent="0.25">
      <c r="C98" s="6" t="s">
        <v>449</v>
      </c>
      <c r="E98" s="20">
        <f t="shared" ref="E98" si="373">IF(SUM(E95:E97)=0,E93,0)</f>
        <v>0</v>
      </c>
      <c r="F98" s="20">
        <f t="shared" ref="F98" si="374">IF(SUM(F95:F97)=0,F93,0)</f>
        <v>0</v>
      </c>
      <c r="G98" s="20">
        <f t="shared" ref="G98" si="375">IF(SUM(G95:G97)=0,G93,0)</f>
        <v>29</v>
      </c>
      <c r="H98" s="20">
        <f t="shared" ref="H98" si="376">IF(SUM(H95:H97)=0,H93,0)</f>
        <v>32</v>
      </c>
      <c r="I98" s="20">
        <f t="shared" ref="I98" si="377">IF(SUM(I95:I97)=0,I93,0)</f>
        <v>42</v>
      </c>
      <c r="J98" s="20">
        <f t="shared" ref="J98" si="378">IF(SUM(J95:J97)=0,J93,0)</f>
        <v>55</v>
      </c>
      <c r="K98" s="20">
        <f t="shared" ref="K98" si="379">IF(SUM(K95:K97)=0,K93,0)</f>
        <v>55</v>
      </c>
      <c r="L98" s="20">
        <f t="shared" ref="L98" si="380">IF(SUM(L95:L97)=0,L93,0)</f>
        <v>0</v>
      </c>
      <c r="M98" s="20">
        <f t="shared" ref="M98" si="381">IF(SUM(M95:M97)=0,M93,0)</f>
        <v>0</v>
      </c>
      <c r="N98" s="20">
        <f t="shared" ref="N98" si="382">IF(SUM(N95:N97)=0,N93,0)</f>
        <v>26</v>
      </c>
      <c r="O98" s="20">
        <f t="shared" ref="O98" si="383">IF(SUM(O95:O97)=0,O93,0)</f>
        <v>41</v>
      </c>
      <c r="P98" s="20">
        <f t="shared" ref="P98" si="384">IF(SUM(P95:P97)=0,P93,0)</f>
        <v>41</v>
      </c>
      <c r="Q98" s="20">
        <f t="shared" ref="Q98" si="385">IF(SUM(Q95:Q97)=0,Q93,0)</f>
        <v>0</v>
      </c>
      <c r="R98" s="20">
        <f t="shared" ref="R98" si="386">IF(SUM(R95:R97)=0,R93,0)</f>
        <v>26</v>
      </c>
      <c r="S98" s="20">
        <f t="shared" ref="S98" si="387">IF(SUM(S95:S97)=0,S93,0)</f>
        <v>45</v>
      </c>
      <c r="T98" s="20">
        <f t="shared" ref="T98" si="388">IF(SUM(T95:T97)=0,T93,0)</f>
        <v>26</v>
      </c>
      <c r="U98" s="20">
        <f t="shared" ref="U98" si="389">IF(SUM(U95:U97)=0,U93,0)</f>
        <v>26</v>
      </c>
      <c r="V98" s="20">
        <f t="shared" ref="V98" si="390">IF(SUM(V95:V97)=0,V93,0)</f>
        <v>0</v>
      </c>
      <c r="W98" s="20">
        <f t="shared" ref="W98" si="391">IF(SUM(W95:W97)=0,W93,0)</f>
        <v>-3</v>
      </c>
      <c r="X98" s="20">
        <f t="shared" ref="X98" si="392">IF(SUM(X95:X97)=0,X93,0)</f>
        <v>55</v>
      </c>
      <c r="Y98" s="20">
        <f t="shared" ref="Y98" si="393">IF(SUM(Y95:Y97)=0,Y93,0)</f>
        <v>30</v>
      </c>
      <c r="Z98" s="20">
        <f t="shared" ref="Z98" si="394">IF(SUM(Z95:Z97)=0,Z93,0)</f>
        <v>0</v>
      </c>
      <c r="AA98" s="20">
        <f t="shared" ref="AA98" si="395">IF(SUM(AA95:AA97)=0,AA93,0)</f>
        <v>0</v>
      </c>
      <c r="AB98" s="20">
        <f t="shared" ref="AB98" si="396">IF(SUM(AB95:AB97)=0,AB93,0)</f>
        <v>32</v>
      </c>
      <c r="AC98" s="20">
        <f t="shared" ref="AC98" si="397">IF(SUM(AC95:AC97)=0,AC93,0)</f>
        <v>0</v>
      </c>
      <c r="AD98" s="20">
        <f t="shared" ref="AD98" si="398">IF(SUM(AD95:AD97)=0,AD93,0)</f>
        <v>34</v>
      </c>
      <c r="AE98" s="20">
        <f t="shared" ref="AE98" si="399">IF(SUM(AE95:AE97)=0,AE93,0)</f>
        <v>0</v>
      </c>
      <c r="AF98" s="20">
        <f t="shared" ref="AF98" si="400">IF(SUM(AF95:AF97)=0,AF93,0)</f>
        <v>0</v>
      </c>
      <c r="AG98" s="20">
        <f t="shared" ref="AG98" si="401">IF(SUM(AG95:AG97)=0,AG93,0)</f>
        <v>30</v>
      </c>
      <c r="AH98" s="20">
        <f t="shared" ref="AH98:AZ98" si="402">IF(SUM(AH95:AH97)=0,AH93,0)</f>
        <v>30</v>
      </c>
      <c r="AI98" s="20">
        <f t="shared" si="402"/>
        <v>41</v>
      </c>
      <c r="AJ98" s="20">
        <f t="shared" si="402"/>
        <v>30</v>
      </c>
      <c r="AK98" s="20">
        <f t="shared" si="402"/>
        <v>0</v>
      </c>
      <c r="AL98" s="20">
        <f t="shared" si="402"/>
        <v>32</v>
      </c>
      <c r="AM98" s="20">
        <f t="shared" si="402"/>
        <v>51</v>
      </c>
      <c r="AN98" s="20">
        <f t="shared" si="402"/>
        <v>46</v>
      </c>
      <c r="AO98" s="20">
        <f t="shared" si="402"/>
        <v>32</v>
      </c>
      <c r="AP98" s="20">
        <f t="shared" si="402"/>
        <v>0</v>
      </c>
      <c r="AQ98" s="20">
        <f t="shared" si="402"/>
        <v>0</v>
      </c>
      <c r="AR98" s="20">
        <f t="shared" si="402"/>
        <v>0</v>
      </c>
      <c r="AS98" s="20">
        <f t="shared" si="402"/>
        <v>0</v>
      </c>
      <c r="AT98" s="20">
        <f t="shared" si="402"/>
        <v>0</v>
      </c>
      <c r="AU98" s="20">
        <f t="shared" si="402"/>
        <v>0</v>
      </c>
      <c r="AV98" s="20">
        <f t="shared" si="402"/>
        <v>0</v>
      </c>
      <c r="AW98" s="20">
        <f t="shared" si="402"/>
        <v>0</v>
      </c>
      <c r="AX98" s="20">
        <f t="shared" si="402"/>
        <v>0</v>
      </c>
      <c r="AY98" s="20">
        <f t="shared" si="402"/>
        <v>0</v>
      </c>
      <c r="AZ98" s="20">
        <f t="shared" si="402"/>
        <v>0</v>
      </c>
      <c r="BA98" s="20">
        <f t="shared" ref="BA98" si="403">IF(SUM(BA95:BA97)=0,BA93,0)</f>
        <v>0</v>
      </c>
      <c r="BB98" s="20">
        <f t="shared" ref="BB98" si="404">IF(SUM(BB95:BB97)=0,BB93,0)</f>
        <v>0</v>
      </c>
      <c r="BC98" s="20">
        <f t="shared" ref="BC98" si="405">IF(SUM(BC95:BC97)=0,BC93,0)</f>
        <v>0</v>
      </c>
      <c r="BD98" s="20">
        <f t="shared" ref="BD98" si="406">IF(SUM(BD95:BD97)=0,BD93,0)</f>
        <v>0</v>
      </c>
      <c r="BE98" s="20">
        <f t="shared" ref="BE98" si="407">IF(SUM(BE95:BE97)=0,BE93,0)</f>
        <v>0</v>
      </c>
      <c r="BF98" s="20">
        <f t="shared" ref="BF98" si="408">IF(SUM(BF95:BF97)=0,BF93,0)</f>
        <v>0</v>
      </c>
      <c r="BG98" s="20">
        <f t="shared" ref="BG98" si="409">IF(SUM(BG95:BG97)=0,BG93,0)</f>
        <v>0</v>
      </c>
    </row>
    <row r="99" spans="3:59" x14ac:dyDescent="0.25">
      <c r="D99" s="8" t="s">
        <v>34</v>
      </c>
      <c r="E99">
        <f t="shared" ref="E99" si="410">SUM(E95:E98)</f>
        <v>32</v>
      </c>
      <c r="F99">
        <f t="shared" ref="F99" si="411">SUM(F95:F98)</f>
        <v>27</v>
      </c>
      <c r="G99">
        <f t="shared" ref="G99" si="412">SUM(G95:G98)</f>
        <v>29</v>
      </c>
      <c r="H99">
        <f t="shared" ref="H99" si="413">SUM(H95:H98)</f>
        <v>32</v>
      </c>
      <c r="I99">
        <f t="shared" ref="I99" si="414">SUM(I95:I98)</f>
        <v>42</v>
      </c>
      <c r="J99">
        <f t="shared" ref="J99" si="415">SUM(J95:J98)</f>
        <v>55</v>
      </c>
      <c r="K99">
        <f t="shared" ref="K99" si="416">SUM(K95:K98)</f>
        <v>55</v>
      </c>
      <c r="L99">
        <f t="shared" ref="L99" si="417">SUM(L95:L98)</f>
        <v>45</v>
      </c>
      <c r="M99">
        <f t="shared" ref="M99" si="418">SUM(M95:M98)</f>
        <v>45</v>
      </c>
      <c r="N99">
        <f t="shared" ref="N99" si="419">SUM(N95:N98)</f>
        <v>26</v>
      </c>
      <c r="O99">
        <f t="shared" ref="O99" si="420">SUM(O95:O98)</f>
        <v>41</v>
      </c>
      <c r="P99">
        <f t="shared" ref="P99" si="421">SUM(P95:P98)</f>
        <v>41</v>
      </c>
      <c r="Q99">
        <f t="shared" ref="Q99" si="422">SUM(Q95:Q98)</f>
        <v>41</v>
      </c>
      <c r="R99">
        <f t="shared" ref="R99" si="423">SUM(R95:R98)</f>
        <v>26</v>
      </c>
      <c r="S99">
        <f t="shared" ref="S99" si="424">SUM(S95:S98)</f>
        <v>45</v>
      </c>
      <c r="T99">
        <f t="shared" ref="T99" si="425">SUM(T95:T98)</f>
        <v>26</v>
      </c>
      <c r="U99">
        <f t="shared" ref="U99" si="426">SUM(U95:U98)</f>
        <v>26</v>
      </c>
      <c r="V99">
        <f t="shared" ref="V99" si="427">SUM(V95:V98)</f>
        <v>38</v>
      </c>
      <c r="W99">
        <f t="shared" ref="W99" si="428">SUM(W95:W98)</f>
        <v>-3</v>
      </c>
      <c r="X99">
        <f t="shared" ref="X99" si="429">SUM(X95:X98)</f>
        <v>55</v>
      </c>
      <c r="Y99">
        <f t="shared" ref="Y99" si="430">SUM(Y95:Y98)</f>
        <v>30</v>
      </c>
      <c r="Z99">
        <f t="shared" ref="Z99" si="431">SUM(Z95:Z98)</f>
        <v>46</v>
      </c>
      <c r="AA99">
        <f t="shared" ref="AA99" si="432">SUM(AA95:AA98)</f>
        <v>56</v>
      </c>
      <c r="AB99">
        <f t="shared" ref="AB99" si="433">SUM(AB95:AB98)</f>
        <v>32</v>
      </c>
      <c r="AC99">
        <f t="shared" ref="AC99" si="434">SUM(AC95:AC98)</f>
        <v>31</v>
      </c>
      <c r="AD99">
        <f t="shared" ref="AD99" si="435">SUM(AD95:AD98)</f>
        <v>34</v>
      </c>
      <c r="AE99">
        <f t="shared" ref="AE99" si="436">SUM(AE95:AE98)</f>
        <v>45</v>
      </c>
      <c r="AF99">
        <f t="shared" ref="AF99" si="437">SUM(AF95:AF98)</f>
        <v>46</v>
      </c>
      <c r="AG99">
        <f t="shared" ref="AG99" si="438">SUM(AG95:AG98)</f>
        <v>30</v>
      </c>
      <c r="AH99">
        <f t="shared" ref="AH99:AZ99" si="439">SUM(AH95:AH98)</f>
        <v>30</v>
      </c>
      <c r="AI99">
        <f t="shared" si="439"/>
        <v>41</v>
      </c>
      <c r="AJ99">
        <f t="shared" si="439"/>
        <v>30</v>
      </c>
      <c r="AK99">
        <f t="shared" si="439"/>
        <v>49</v>
      </c>
      <c r="AL99">
        <f t="shared" si="439"/>
        <v>32</v>
      </c>
      <c r="AM99">
        <f t="shared" si="439"/>
        <v>51</v>
      </c>
      <c r="AN99">
        <f t="shared" si="439"/>
        <v>46</v>
      </c>
      <c r="AO99">
        <f t="shared" si="439"/>
        <v>32</v>
      </c>
      <c r="AP99">
        <f t="shared" si="439"/>
        <v>37</v>
      </c>
      <c r="AQ99">
        <f t="shared" si="439"/>
        <v>32</v>
      </c>
      <c r="AR99">
        <f t="shared" si="439"/>
        <v>32</v>
      </c>
      <c r="AS99">
        <f t="shared" si="439"/>
        <v>32</v>
      </c>
      <c r="AT99">
        <f t="shared" si="439"/>
        <v>32</v>
      </c>
      <c r="AU99">
        <f t="shared" si="439"/>
        <v>32</v>
      </c>
      <c r="AV99">
        <f t="shared" si="439"/>
        <v>32</v>
      </c>
      <c r="AW99">
        <f t="shared" si="439"/>
        <v>32</v>
      </c>
      <c r="AX99">
        <f t="shared" si="439"/>
        <v>32</v>
      </c>
      <c r="AY99">
        <f t="shared" si="439"/>
        <v>32</v>
      </c>
      <c r="AZ99">
        <f t="shared" si="439"/>
        <v>32</v>
      </c>
      <c r="BA99">
        <f t="shared" ref="BA99" si="440">SUM(BA95:BA98)</f>
        <v>32</v>
      </c>
      <c r="BB99">
        <f t="shared" ref="BB99" si="441">SUM(BB95:BB98)</f>
        <v>32</v>
      </c>
      <c r="BC99">
        <f t="shared" ref="BC99" si="442">SUM(BC95:BC98)</f>
        <v>32</v>
      </c>
      <c r="BD99">
        <f t="shared" ref="BD99" si="443">SUM(BD95:BD98)</f>
        <v>32</v>
      </c>
      <c r="BE99">
        <f t="shared" ref="BE99" si="444">SUM(BE95:BE98)</f>
        <v>32</v>
      </c>
      <c r="BF99">
        <f t="shared" ref="BF99" si="445">SUM(BF95:BF98)</f>
        <v>32</v>
      </c>
      <c r="BG99">
        <f t="shared" ref="BG99" si="446">SUM(BG95:BG98)</f>
        <v>46</v>
      </c>
    </row>
    <row r="100" spans="3:59" x14ac:dyDescent="0.25">
      <c r="C100" s="6" t="s">
        <v>452</v>
      </c>
    </row>
    <row r="101" spans="3:59" x14ac:dyDescent="0.25">
      <c r="C101" s="6" t="s">
        <v>453</v>
      </c>
      <c r="D101" s="8" t="s">
        <v>454</v>
      </c>
      <c r="E101">
        <f t="shared" ref="E101" si="447">IF(E99&gt;31,4,3)</f>
        <v>4</v>
      </c>
      <c r="F101">
        <f t="shared" ref="F101:BG101" si="448">IF(F99&gt;31,4,3)</f>
        <v>3</v>
      </c>
      <c r="G101">
        <f t="shared" si="448"/>
        <v>3</v>
      </c>
      <c r="H101">
        <f t="shared" si="448"/>
        <v>4</v>
      </c>
      <c r="I101">
        <f t="shared" si="448"/>
        <v>4</v>
      </c>
      <c r="J101">
        <f t="shared" si="448"/>
        <v>4</v>
      </c>
      <c r="K101">
        <f t="shared" si="448"/>
        <v>4</v>
      </c>
      <c r="L101">
        <f t="shared" si="448"/>
        <v>4</v>
      </c>
      <c r="M101">
        <f t="shared" si="448"/>
        <v>4</v>
      </c>
      <c r="N101">
        <f t="shared" si="448"/>
        <v>3</v>
      </c>
      <c r="O101">
        <f t="shared" si="448"/>
        <v>4</v>
      </c>
      <c r="P101">
        <f t="shared" si="448"/>
        <v>4</v>
      </c>
      <c r="Q101">
        <f t="shared" si="448"/>
        <v>4</v>
      </c>
      <c r="R101">
        <f t="shared" si="448"/>
        <v>3</v>
      </c>
      <c r="S101">
        <f t="shared" si="448"/>
        <v>4</v>
      </c>
      <c r="T101">
        <f t="shared" si="448"/>
        <v>3</v>
      </c>
      <c r="U101">
        <f t="shared" si="448"/>
        <v>3</v>
      </c>
      <c r="V101">
        <f t="shared" si="448"/>
        <v>4</v>
      </c>
      <c r="W101">
        <f t="shared" si="448"/>
        <v>3</v>
      </c>
      <c r="X101">
        <f t="shared" si="448"/>
        <v>4</v>
      </c>
      <c r="Y101">
        <f t="shared" si="448"/>
        <v>3</v>
      </c>
      <c r="Z101">
        <f t="shared" si="448"/>
        <v>4</v>
      </c>
      <c r="AA101">
        <f t="shared" si="448"/>
        <v>4</v>
      </c>
      <c r="AB101">
        <f t="shared" si="448"/>
        <v>4</v>
      </c>
      <c r="AC101">
        <f t="shared" si="448"/>
        <v>3</v>
      </c>
      <c r="AD101">
        <f t="shared" si="448"/>
        <v>4</v>
      </c>
      <c r="AE101">
        <f t="shared" si="448"/>
        <v>4</v>
      </c>
      <c r="AF101">
        <f t="shared" si="448"/>
        <v>4</v>
      </c>
      <c r="AG101">
        <f t="shared" si="448"/>
        <v>3</v>
      </c>
      <c r="AH101">
        <f t="shared" si="448"/>
        <v>3</v>
      </c>
      <c r="AI101">
        <f t="shared" ref="AI101:AZ101" si="449">IF(AI99&gt;31,4,3)</f>
        <v>4</v>
      </c>
      <c r="AJ101">
        <f t="shared" si="449"/>
        <v>3</v>
      </c>
      <c r="AK101">
        <f t="shared" si="449"/>
        <v>4</v>
      </c>
      <c r="AL101">
        <f t="shared" si="449"/>
        <v>4</v>
      </c>
      <c r="AM101">
        <f t="shared" si="449"/>
        <v>4</v>
      </c>
      <c r="AN101">
        <f t="shared" si="449"/>
        <v>4</v>
      </c>
      <c r="AO101">
        <f t="shared" si="449"/>
        <v>4</v>
      </c>
      <c r="AP101">
        <f t="shared" si="449"/>
        <v>4</v>
      </c>
      <c r="AQ101">
        <f t="shared" si="449"/>
        <v>4</v>
      </c>
      <c r="AR101">
        <f t="shared" si="449"/>
        <v>4</v>
      </c>
      <c r="AS101">
        <f t="shared" si="449"/>
        <v>4</v>
      </c>
      <c r="AT101">
        <f t="shared" si="449"/>
        <v>4</v>
      </c>
      <c r="AU101">
        <f t="shared" si="449"/>
        <v>4</v>
      </c>
      <c r="AV101">
        <f t="shared" si="449"/>
        <v>4</v>
      </c>
      <c r="AW101">
        <f t="shared" si="449"/>
        <v>4</v>
      </c>
      <c r="AX101">
        <f t="shared" si="449"/>
        <v>4</v>
      </c>
      <c r="AY101">
        <f t="shared" si="449"/>
        <v>4</v>
      </c>
      <c r="AZ101">
        <f t="shared" si="449"/>
        <v>4</v>
      </c>
      <c r="BA101">
        <f t="shared" si="448"/>
        <v>4</v>
      </c>
      <c r="BB101">
        <f t="shared" si="448"/>
        <v>4</v>
      </c>
      <c r="BC101">
        <f t="shared" si="448"/>
        <v>4</v>
      </c>
      <c r="BD101">
        <f t="shared" si="448"/>
        <v>4</v>
      </c>
      <c r="BE101">
        <f t="shared" si="448"/>
        <v>4</v>
      </c>
      <c r="BF101">
        <f t="shared" si="448"/>
        <v>4</v>
      </c>
      <c r="BG101">
        <f t="shared" si="448"/>
        <v>4</v>
      </c>
    </row>
    <row r="102" spans="3:59" x14ac:dyDescent="0.25">
      <c r="C102" s="6" t="s">
        <v>455</v>
      </c>
    </row>
    <row r="103" spans="3:59" x14ac:dyDescent="0.25">
      <c r="C103" s="6" t="s">
        <v>456</v>
      </c>
      <c r="D103" s="8" t="s">
        <v>457</v>
      </c>
      <c r="E103">
        <f t="shared" ref="E103" si="450">IF(E99&gt;31,E99-31,E99)</f>
        <v>1</v>
      </c>
      <c r="F103">
        <f t="shared" ref="F103:BG103" si="451">IF(F99&gt;31,F99-31,F99)</f>
        <v>27</v>
      </c>
      <c r="G103">
        <f t="shared" si="451"/>
        <v>29</v>
      </c>
      <c r="H103">
        <f t="shared" si="451"/>
        <v>1</v>
      </c>
      <c r="I103">
        <f t="shared" si="451"/>
        <v>11</v>
      </c>
      <c r="J103">
        <f t="shared" si="451"/>
        <v>24</v>
      </c>
      <c r="K103">
        <f t="shared" si="451"/>
        <v>24</v>
      </c>
      <c r="L103">
        <f t="shared" si="451"/>
        <v>14</v>
      </c>
      <c r="M103">
        <f t="shared" si="451"/>
        <v>14</v>
      </c>
      <c r="N103">
        <f t="shared" si="451"/>
        <v>26</v>
      </c>
      <c r="O103">
        <f t="shared" si="451"/>
        <v>10</v>
      </c>
      <c r="P103">
        <f t="shared" si="451"/>
        <v>10</v>
      </c>
      <c r="Q103">
        <f t="shared" si="451"/>
        <v>10</v>
      </c>
      <c r="R103">
        <f t="shared" si="451"/>
        <v>26</v>
      </c>
      <c r="S103">
        <f t="shared" si="451"/>
        <v>14</v>
      </c>
      <c r="T103">
        <f t="shared" si="451"/>
        <v>26</v>
      </c>
      <c r="U103">
        <f t="shared" si="451"/>
        <v>26</v>
      </c>
      <c r="V103">
        <f t="shared" si="451"/>
        <v>7</v>
      </c>
      <c r="W103">
        <f t="shared" si="451"/>
        <v>-3</v>
      </c>
      <c r="X103">
        <f t="shared" si="451"/>
        <v>24</v>
      </c>
      <c r="Y103">
        <f t="shared" si="451"/>
        <v>30</v>
      </c>
      <c r="Z103">
        <f t="shared" si="451"/>
        <v>15</v>
      </c>
      <c r="AA103">
        <f t="shared" si="451"/>
        <v>25</v>
      </c>
      <c r="AB103">
        <f t="shared" si="451"/>
        <v>1</v>
      </c>
      <c r="AC103">
        <f t="shared" si="451"/>
        <v>31</v>
      </c>
      <c r="AD103">
        <f t="shared" si="451"/>
        <v>3</v>
      </c>
      <c r="AE103">
        <f t="shared" si="451"/>
        <v>14</v>
      </c>
      <c r="AF103">
        <f t="shared" si="451"/>
        <v>15</v>
      </c>
      <c r="AG103">
        <f t="shared" si="451"/>
        <v>30</v>
      </c>
      <c r="AH103">
        <f t="shared" si="451"/>
        <v>30</v>
      </c>
      <c r="AI103">
        <f t="shared" ref="AI103:AZ103" si="452">IF(AI99&gt;31,AI99-31,AI99)</f>
        <v>10</v>
      </c>
      <c r="AJ103">
        <f t="shared" si="452"/>
        <v>30</v>
      </c>
      <c r="AK103">
        <f t="shared" si="452"/>
        <v>18</v>
      </c>
      <c r="AL103">
        <f t="shared" si="452"/>
        <v>1</v>
      </c>
      <c r="AM103">
        <f t="shared" si="452"/>
        <v>20</v>
      </c>
      <c r="AN103">
        <f t="shared" si="452"/>
        <v>15</v>
      </c>
      <c r="AO103">
        <f t="shared" si="452"/>
        <v>1</v>
      </c>
      <c r="AP103">
        <f t="shared" si="452"/>
        <v>6</v>
      </c>
      <c r="AQ103">
        <f t="shared" si="452"/>
        <v>1</v>
      </c>
      <c r="AR103">
        <f t="shared" si="452"/>
        <v>1</v>
      </c>
      <c r="AS103">
        <f t="shared" si="452"/>
        <v>1</v>
      </c>
      <c r="AT103">
        <f t="shared" si="452"/>
        <v>1</v>
      </c>
      <c r="AU103">
        <f t="shared" si="452"/>
        <v>1</v>
      </c>
      <c r="AV103">
        <f t="shared" si="452"/>
        <v>1</v>
      </c>
      <c r="AW103">
        <f t="shared" si="452"/>
        <v>1</v>
      </c>
      <c r="AX103">
        <f t="shared" si="452"/>
        <v>1</v>
      </c>
      <c r="AY103">
        <f t="shared" si="452"/>
        <v>1</v>
      </c>
      <c r="AZ103">
        <f t="shared" si="452"/>
        <v>1</v>
      </c>
      <c r="BA103">
        <f t="shared" si="451"/>
        <v>1</v>
      </c>
      <c r="BB103">
        <f t="shared" si="451"/>
        <v>1</v>
      </c>
      <c r="BC103">
        <f t="shared" si="451"/>
        <v>1</v>
      </c>
      <c r="BD103">
        <f t="shared" si="451"/>
        <v>1</v>
      </c>
      <c r="BE103">
        <f t="shared" si="451"/>
        <v>1</v>
      </c>
      <c r="BF103">
        <f t="shared" si="451"/>
        <v>1</v>
      </c>
      <c r="BG103">
        <f t="shared" si="451"/>
        <v>15</v>
      </c>
    </row>
    <row r="105" spans="3:59" x14ac:dyDescent="0.25">
      <c r="C105" s="189" t="str">
        <f>"Pesach (15 Nisan "&amp;E79&amp;") :"</f>
        <v>Pesach (15 Nisan 5721) :</v>
      </c>
      <c r="D105" s="171" t="s">
        <v>458</v>
      </c>
      <c r="E105" s="170">
        <f>IF(ISNUMBER(E$3),DATE(E76,E101,E103),E76&amp;"-"&amp;RIGHT("00"&amp;E101,2)&amp;"-"&amp;RIGHT("00"&amp;E103,2))</f>
        <v>22372</v>
      </c>
      <c r="F105" s="170">
        <f>IF(ISNUMBER(F$3),DATE(F76,F101,F103),F76&amp;"-"&amp;RIGHT("00"&amp;F101,2)&amp;"-"&amp;RIGHT("00"&amp;F103,2))</f>
        <v>20541</v>
      </c>
      <c r="G105" s="170" t="str">
        <f>IF(ISNUMBER(G$3),DATE(G76,G101,G103),G76&amp;"-"&amp;RIGHT("00"&amp;G101,2)&amp;"-"&amp;RIGHT("00"&amp;G103,2))</f>
        <v>332-03-29</v>
      </c>
      <c r="H105" s="170">
        <f>IF(ISNUMBER(H$3),DATE(H76,H101,H103),H76&amp;"-"&amp;RIGHT("00"&amp;H101,2)&amp;"-"&amp;RIGHT("00"&amp;H103,2))</f>
        <v>36251</v>
      </c>
      <c r="I105" s="170">
        <f>IF(ISNUMBER(I$3),DATE(I76,I101,I103),I76&amp;"-"&amp;RIGHT("00"&amp;I101,2)&amp;"-"&amp;RIGHT("00"&amp;I103,2))</f>
        <v>35896</v>
      </c>
      <c r="J105" s="170">
        <f>IF(ISNUMBER(J$3),DATE(J76,J101,J103),J76&amp;"-"&amp;RIGHT("00"&amp;J101,2)&amp;"-"&amp;RIGHT("00"&amp;J103,2))</f>
        <v>31526</v>
      </c>
      <c r="K105" s="170">
        <f>IF(ISNUMBER(K$3),DATE(K76,K101,K103),K76&amp;"-"&amp;RIGHT("00"&amp;K101,2)&amp;"-"&amp;RIGHT("00"&amp;K103,2))</f>
        <v>31526</v>
      </c>
      <c r="L105" s="170">
        <f>IF(ISNUMBER(L$3),DATE(L76,L101,L103),L76&amp;"-"&amp;RIGHT("00"&amp;L101,2)&amp;"-"&amp;RIGHT("00"&amp;L103,2))</f>
        <v>31881</v>
      </c>
      <c r="M105" s="170">
        <f>IF(ISNUMBER(M$3),DATE(M76,M101,M103),M76&amp;"-"&amp;RIGHT("00"&amp;M101,2)&amp;"-"&amp;RIGHT("00"&amp;M103,2))</f>
        <v>31881</v>
      </c>
      <c r="N105" s="170">
        <f>IF(ISNUMBER(N$3),DATE(N76,N101,N103),N76&amp;"-"&amp;RIGHT("00"&amp;N101,2)&amp;"-"&amp;RIGHT("00"&amp;N103,2))</f>
        <v>693682</v>
      </c>
      <c r="O105" s="170" t="str">
        <f>IF(ISNUMBER(O$3),DATE(O76,O101,O103),O76&amp;"-"&amp;RIGHT("00"&amp;O101,2)&amp;"-"&amp;RIGHT("00"&amp;O103,2))</f>
        <v>1599-04-10</v>
      </c>
      <c r="P105" s="170" t="str">
        <f>IF(ISNUMBER(P$3),DATE(P76,P101,P103),P76&amp;"-"&amp;RIGHT("00"&amp;P101,2)&amp;"-"&amp;RIGHT("00"&amp;P103,2))</f>
        <v>1599-04-10</v>
      </c>
      <c r="Q105" s="170" t="str">
        <f>IF(ISNUMBER(Q$3),DATE(Q76,Q101,Q103),Q76&amp;"-"&amp;RIGHT("00"&amp;Q101,2)&amp;"-"&amp;RIGHT("00"&amp;Q103,2))</f>
        <v>836-04-10</v>
      </c>
      <c r="R105" s="170" t="str">
        <f>IF(ISNUMBER(R$3),DATE(R76,R101,R103),R76&amp;"-"&amp;RIGHT("00"&amp;R101,2)&amp;"-"&amp;RIGHT("00"&amp;R103,2))</f>
        <v>-124-03-26</v>
      </c>
      <c r="S105" s="170" t="str">
        <f>IF(ISNUMBER(S$3),DATE(S76,S101,S103),S76&amp;"-"&amp;RIGHT("00"&amp;S101,2)&amp;"-"&amp;RIGHT("00"&amp;S103,2))</f>
        <v>-123-04-14</v>
      </c>
      <c r="T105" s="170" t="str">
        <f>IF(ISNUMBER(T$3),DATE(T76,T101,T103),T76&amp;"-"&amp;RIGHT("00"&amp;T101,2)&amp;"-"&amp;RIGHT("00"&amp;T103,2))</f>
        <v>-1001-03-26</v>
      </c>
      <c r="U105" s="170" t="str">
        <f>IF(ISNUMBER(U$3),DATE(U76,U101,U103),U76&amp;"-"&amp;RIGHT("00"&amp;U101,2)&amp;"-"&amp;RIGHT("00"&amp;U103,2))</f>
        <v>-1001-03-26</v>
      </c>
      <c r="V105" s="170" t="str">
        <f>IF(ISNUMBER(V$3),DATE(V76,V101,V103),V76&amp;"-"&amp;RIGHT("00"&amp;V101,2)&amp;"-"&amp;RIGHT("00"&amp;V103,2))</f>
        <v>-1002-04-07</v>
      </c>
      <c r="W105" s="170" t="str">
        <f>IF(ISNUMBER(W$3),DATE(W76,W101,W103),W76&amp;"-"&amp;RIGHT("00"&amp;W101,2)&amp;"-"&amp;RIGHT("00"&amp;W103,2))</f>
        <v>-4713-03--3</v>
      </c>
      <c r="X105" s="170">
        <f>IF(ISNUMBER(X$3),DATE(X76,X101,X103),X76&amp;"-"&amp;RIGHT("00"&amp;X101,2)&amp;"-"&amp;RIGHT("00"&amp;X103,2))</f>
        <v>31526</v>
      </c>
      <c r="Y105" s="170">
        <f>IF(ISNUMBER(Y$3),DATE(Y76,Y101,Y103),Y76&amp;"-"&amp;RIGHT("00"&amp;Y101,2)&amp;"-"&amp;RIGHT("00"&amp;Y103,2))</f>
        <v>33327</v>
      </c>
      <c r="Z105" s="170">
        <f>IF(ISNUMBER(Z$3),DATE(Z76,Z101,Z103),Z76&amp;"-"&amp;RIGHT("00"&amp;Z101,2)&amp;"-"&amp;RIGHT("00"&amp;Z103,2))</f>
        <v>27865</v>
      </c>
      <c r="AA105" s="170">
        <f>IF(ISNUMBER(AA$3),DATE(AA76,AA101,AA103),AA76&amp;"-"&amp;RIGHT("00"&amp;AA101,2)&amp;"-"&amp;RIGHT("00"&amp;AA103,2))</f>
        <v>52346</v>
      </c>
      <c r="AB105" s="170">
        <f>IF(ISNUMBER(AB$3),DATE(AB76,AB101,AB103),AB76&amp;"-"&amp;RIGHT("00"&amp;AB101,2)&amp;"-"&amp;RIGHT("00"&amp;AB103,2))</f>
        <v>36251</v>
      </c>
      <c r="AC105" s="170">
        <f>IF(ISNUMBER(AC$3),DATE(AC76,AC101,AC103),AC76&amp;"-"&amp;RIGHT("00"&amp;AC101,2)&amp;"-"&amp;RIGHT("00"&amp;AC103,2))</f>
        <v>19449</v>
      </c>
      <c r="AD105" s="170">
        <f>IF(ISNUMBER(AD$3),DATE(AD76,AD101,AD103),AD76&amp;"-"&amp;RIGHT("00"&amp;AD101,2)&amp;"-"&amp;RIGHT("00"&amp;AD103,2))</f>
        <v>28218</v>
      </c>
      <c r="AE105" s="170">
        <f>IF(ISNUMBER(AE$3),DATE(AE76,AE101,AE103),AE76&amp;"-"&amp;RIGHT("00"&amp;AE101,2)&amp;"-"&amp;RIGHT("00"&amp;AE103,2))</f>
        <v>31881</v>
      </c>
      <c r="AF105" s="170">
        <f>IF(ISNUMBER(AF$3),DATE(AF76,AF101,AF103),AF76&amp;"-"&amp;RIGHT("00"&amp;AF101,2)&amp;"-"&amp;RIGHT("00"&amp;AF103,2))</f>
        <v>27865</v>
      </c>
      <c r="AG105" s="170">
        <f>IF(ISNUMBER(AG$3),DATE(AG76,AG101,AG103),AG76&amp;"-"&amp;RIGHT("00"&amp;AG101,2)&amp;"-"&amp;RIGHT("00"&amp;AG103,2))</f>
        <v>33327</v>
      </c>
      <c r="AH105" s="170">
        <f>IF(ISNUMBER(AH$3),DATE(AH76,AH101,AH103),AH76&amp;"-"&amp;RIGHT("00"&amp;AH101,2)&amp;"-"&amp;RIGHT("00"&amp;AH103,2))</f>
        <v>33327</v>
      </c>
      <c r="AI105" s="170">
        <f t="shared" ref="AI105:AZ105" si="453">IF(ISNUMBER(AI$3),DATE(AI76,AI101,AI103),AI76&amp;"-"&amp;RIGHT("00"&amp;AI101,2)&amp;"-"&amp;RIGHT("00"&amp;AI103,2))</f>
        <v>32973</v>
      </c>
      <c r="AJ105" s="170">
        <f t="shared" si="453"/>
        <v>33327</v>
      </c>
      <c r="AK105" s="170">
        <f t="shared" si="453"/>
        <v>33712</v>
      </c>
      <c r="AL105" s="170" t="str">
        <f t="shared" si="453"/>
        <v>1817-04-01</v>
      </c>
      <c r="AM105" s="170">
        <f t="shared" si="453"/>
        <v>32618</v>
      </c>
      <c r="AN105" s="170" t="str">
        <f t="shared" si="453"/>
        <v>621-04-15</v>
      </c>
      <c r="AO105" s="170">
        <f t="shared" si="453"/>
        <v>36251</v>
      </c>
      <c r="AP105" s="170" t="str">
        <f t="shared" si="453"/>
        <v>0-04-06</v>
      </c>
      <c r="AQ105" s="170">
        <f t="shared" si="453"/>
        <v>22372</v>
      </c>
      <c r="AR105" s="170">
        <f t="shared" si="453"/>
        <v>22372</v>
      </c>
      <c r="AS105" s="170">
        <f t="shared" si="453"/>
        <v>22372</v>
      </c>
      <c r="AT105" s="170">
        <f t="shared" si="453"/>
        <v>22372</v>
      </c>
      <c r="AU105" s="170">
        <f t="shared" si="453"/>
        <v>22372</v>
      </c>
      <c r="AV105" s="170">
        <f t="shared" si="453"/>
        <v>22372</v>
      </c>
      <c r="AW105" s="170">
        <f t="shared" si="453"/>
        <v>22372</v>
      </c>
      <c r="AX105" s="170">
        <f t="shared" si="453"/>
        <v>22372</v>
      </c>
      <c r="AY105" s="170">
        <f t="shared" si="453"/>
        <v>22372</v>
      </c>
      <c r="AZ105" s="170">
        <f t="shared" si="453"/>
        <v>22372</v>
      </c>
      <c r="BA105" s="170">
        <f>IF(ISNUMBER(BA$3),DATE(BA76,BA101,BA103),BA76&amp;"-"&amp;RIGHT("00"&amp;BA101,2)&amp;"-"&amp;RIGHT("00"&amp;BA103,2))</f>
        <v>22372</v>
      </c>
      <c r="BB105" s="170">
        <f>IF(ISNUMBER(BB$3),DATE(BB76,BB101,BB103),BB76&amp;"-"&amp;RIGHT("00"&amp;BB101,2)&amp;"-"&amp;RIGHT("00"&amp;BB103,2))</f>
        <v>22372</v>
      </c>
      <c r="BC105" s="170">
        <f>IF(ISNUMBER(BC$3),DATE(BC76,BC101,BC103),BC76&amp;"-"&amp;RIGHT("00"&amp;BC101,2)&amp;"-"&amp;RIGHT("00"&amp;BC103,2))</f>
        <v>22372</v>
      </c>
      <c r="BD105" s="170">
        <f>IF(ISNUMBER(BD$3),DATE(BD76,BD101,BD103),BD76&amp;"-"&amp;RIGHT("00"&amp;BD101,2)&amp;"-"&amp;RIGHT("00"&amp;BD103,2))</f>
        <v>22372</v>
      </c>
      <c r="BE105" s="170">
        <f>IF(ISNUMBER(BE$3),DATE(BE76,BE101,BE103),BE76&amp;"-"&amp;RIGHT("00"&amp;BE101,2)&amp;"-"&amp;RIGHT("00"&amp;BE103,2))</f>
        <v>22372</v>
      </c>
      <c r="BF105" s="170">
        <f>IF(ISNUMBER(BF$3),DATE(BF76,BF101,BF103),BF76&amp;"-"&amp;RIGHT("00"&amp;BF101,2)&amp;"-"&amp;RIGHT("00"&amp;BF103,2))</f>
        <v>22372</v>
      </c>
      <c r="BG105" s="170">
        <f>IF(ISNUMBER(BG$3),DATE(BG76,BG101,BG103),BG76&amp;"-"&amp;RIGHT("00"&amp;BG101,2)&amp;"-"&amp;RIGHT("00"&amp;BG103,2))</f>
        <v>27865</v>
      </c>
    </row>
    <row r="107" spans="3:59" x14ac:dyDescent="0.25">
      <c r="C107" s="189" t="s">
        <v>473</v>
      </c>
      <c r="D107" s="171" t="s">
        <v>460</v>
      </c>
      <c r="E107" s="170">
        <f t="shared" ref="E107" si="454">IF(ISNUMBER(E105),E105+163,"--")</f>
        <v>22535</v>
      </c>
      <c r="F107" s="170">
        <f t="shared" ref="F107:BG107" si="455">IF(ISNUMBER(F105),F105+163,"--")</f>
        <v>20704</v>
      </c>
      <c r="G107" s="170" t="str">
        <f t="shared" si="455"/>
        <v>--</v>
      </c>
      <c r="H107" s="170">
        <f t="shared" si="455"/>
        <v>36414</v>
      </c>
      <c r="I107" s="170">
        <f t="shared" si="455"/>
        <v>36059</v>
      </c>
      <c r="J107" s="170">
        <f t="shared" si="455"/>
        <v>31689</v>
      </c>
      <c r="K107" s="170">
        <f t="shared" si="455"/>
        <v>31689</v>
      </c>
      <c r="L107" s="170">
        <f t="shared" si="455"/>
        <v>32044</v>
      </c>
      <c r="M107" s="170">
        <f t="shared" si="455"/>
        <v>32044</v>
      </c>
      <c r="N107" s="170">
        <f t="shared" si="455"/>
        <v>693845</v>
      </c>
      <c r="O107" s="170" t="str">
        <f t="shared" si="455"/>
        <v>--</v>
      </c>
      <c r="P107" s="170" t="str">
        <f t="shared" si="455"/>
        <v>--</v>
      </c>
      <c r="Q107" s="170" t="str">
        <f t="shared" si="455"/>
        <v>--</v>
      </c>
      <c r="R107" s="170" t="str">
        <f t="shared" si="455"/>
        <v>--</v>
      </c>
      <c r="S107" s="170" t="str">
        <f t="shared" si="455"/>
        <v>--</v>
      </c>
      <c r="T107" s="170" t="str">
        <f t="shared" si="455"/>
        <v>--</v>
      </c>
      <c r="U107" s="170" t="str">
        <f t="shared" si="455"/>
        <v>--</v>
      </c>
      <c r="V107" s="170" t="str">
        <f t="shared" si="455"/>
        <v>--</v>
      </c>
      <c r="W107" s="170" t="str">
        <f t="shared" si="455"/>
        <v>--</v>
      </c>
      <c r="X107" s="170">
        <f t="shared" si="455"/>
        <v>31689</v>
      </c>
      <c r="Y107" s="170">
        <f t="shared" si="455"/>
        <v>33490</v>
      </c>
      <c r="Z107" s="170">
        <f t="shared" si="455"/>
        <v>28028</v>
      </c>
      <c r="AA107" s="170">
        <f t="shared" si="455"/>
        <v>52509</v>
      </c>
      <c r="AB107" s="170">
        <f t="shared" si="455"/>
        <v>36414</v>
      </c>
      <c r="AC107" s="170">
        <f t="shared" si="455"/>
        <v>19612</v>
      </c>
      <c r="AD107" s="170">
        <f t="shared" si="455"/>
        <v>28381</v>
      </c>
      <c r="AE107" s="170">
        <f t="shared" si="455"/>
        <v>32044</v>
      </c>
      <c r="AF107" s="170">
        <f t="shared" si="455"/>
        <v>28028</v>
      </c>
      <c r="AG107" s="170">
        <f t="shared" si="455"/>
        <v>33490</v>
      </c>
      <c r="AH107" s="170">
        <f t="shared" si="455"/>
        <v>33490</v>
      </c>
      <c r="AI107" s="170">
        <f t="shared" ref="AI107:AZ107" si="456">IF(ISNUMBER(AI105),AI105+163,"--")</f>
        <v>33136</v>
      </c>
      <c r="AJ107" s="170">
        <f t="shared" si="456"/>
        <v>33490</v>
      </c>
      <c r="AK107" s="170">
        <f t="shared" si="456"/>
        <v>33875</v>
      </c>
      <c r="AL107" s="170" t="str">
        <f t="shared" si="456"/>
        <v>--</v>
      </c>
      <c r="AM107" s="170">
        <f t="shared" si="456"/>
        <v>32781</v>
      </c>
      <c r="AN107" s="170" t="str">
        <f t="shared" si="456"/>
        <v>--</v>
      </c>
      <c r="AO107" s="170">
        <f t="shared" si="456"/>
        <v>36414</v>
      </c>
      <c r="AP107" s="170" t="str">
        <f t="shared" si="456"/>
        <v>--</v>
      </c>
      <c r="AQ107" s="170">
        <f t="shared" si="456"/>
        <v>22535</v>
      </c>
      <c r="AR107" s="170">
        <f t="shared" si="456"/>
        <v>22535</v>
      </c>
      <c r="AS107" s="170">
        <f t="shared" si="456"/>
        <v>22535</v>
      </c>
      <c r="AT107" s="170">
        <f t="shared" si="456"/>
        <v>22535</v>
      </c>
      <c r="AU107" s="170">
        <f t="shared" si="456"/>
        <v>22535</v>
      </c>
      <c r="AV107" s="170">
        <f t="shared" si="456"/>
        <v>22535</v>
      </c>
      <c r="AW107" s="170">
        <f t="shared" si="456"/>
        <v>22535</v>
      </c>
      <c r="AX107" s="170">
        <f t="shared" si="456"/>
        <v>22535</v>
      </c>
      <c r="AY107" s="170">
        <f t="shared" si="456"/>
        <v>22535</v>
      </c>
      <c r="AZ107" s="170">
        <f t="shared" si="456"/>
        <v>22535</v>
      </c>
      <c r="BA107" s="170">
        <f t="shared" si="455"/>
        <v>22535</v>
      </c>
      <c r="BB107" s="170">
        <f t="shared" si="455"/>
        <v>22535</v>
      </c>
      <c r="BC107" s="170">
        <f t="shared" si="455"/>
        <v>22535</v>
      </c>
      <c r="BD107" s="170">
        <f t="shared" si="455"/>
        <v>22535</v>
      </c>
      <c r="BE107" s="170">
        <f t="shared" si="455"/>
        <v>22535</v>
      </c>
      <c r="BF107" s="170">
        <f t="shared" si="455"/>
        <v>22535</v>
      </c>
      <c r="BG107" s="170">
        <f t="shared" si="455"/>
        <v>28028</v>
      </c>
    </row>
    <row r="109" spans="3:59" x14ac:dyDescent="0.25">
      <c r="C109" s="6" t="s">
        <v>466</v>
      </c>
    </row>
    <row r="110" spans="3:59" x14ac:dyDescent="0.25">
      <c r="C110" s="6" t="s">
        <v>463</v>
      </c>
      <c r="D110" s="8" t="s">
        <v>464</v>
      </c>
      <c r="E110">
        <f>IF(ISNUMBER(E107),E69-E107,"--")</f>
        <v>383</v>
      </c>
      <c r="F110">
        <f t="shared" ref="F110:BG110" si="457">IF(ISNUMBER(F107),F69-F107,"--")</f>
        <v>385</v>
      </c>
      <c r="G110" t="str">
        <f t="shared" si="457"/>
        <v>--</v>
      </c>
      <c r="H110">
        <f t="shared" si="457"/>
        <v>385</v>
      </c>
      <c r="I110">
        <f t="shared" si="457"/>
        <v>355</v>
      </c>
      <c r="J110">
        <f t="shared" si="457"/>
        <v>355</v>
      </c>
      <c r="K110">
        <f t="shared" si="457"/>
        <v>355</v>
      </c>
      <c r="L110">
        <f t="shared" si="457"/>
        <v>354</v>
      </c>
      <c r="M110">
        <f t="shared" si="457"/>
        <v>354</v>
      </c>
      <c r="N110">
        <f t="shared" si="457"/>
        <v>-693577</v>
      </c>
      <c r="O110" t="str">
        <f t="shared" si="457"/>
        <v>--</v>
      </c>
      <c r="P110" t="str">
        <f t="shared" si="457"/>
        <v>--</v>
      </c>
      <c r="Q110" t="str">
        <f t="shared" si="457"/>
        <v>--</v>
      </c>
      <c r="R110" t="str">
        <f t="shared" si="457"/>
        <v>--</v>
      </c>
      <c r="S110" t="str">
        <f t="shared" si="457"/>
        <v>--</v>
      </c>
      <c r="T110" t="str">
        <f t="shared" si="457"/>
        <v>--</v>
      </c>
      <c r="U110" t="str">
        <f t="shared" si="457"/>
        <v>--</v>
      </c>
      <c r="V110" t="str">
        <f t="shared" si="457"/>
        <v>--</v>
      </c>
      <c r="W110" t="str">
        <f t="shared" si="457"/>
        <v>--</v>
      </c>
      <c r="X110">
        <f t="shared" si="457"/>
        <v>355</v>
      </c>
      <c r="Y110">
        <f t="shared" si="457"/>
        <v>385</v>
      </c>
      <c r="Z110">
        <f t="shared" si="457"/>
        <v>353</v>
      </c>
      <c r="AA110">
        <f t="shared" si="457"/>
        <v>353</v>
      </c>
      <c r="AB110">
        <f t="shared" si="457"/>
        <v>385</v>
      </c>
      <c r="AC110">
        <f t="shared" si="457"/>
        <v>383</v>
      </c>
      <c r="AD110">
        <f t="shared" si="457"/>
        <v>384</v>
      </c>
      <c r="AE110">
        <f t="shared" si="457"/>
        <v>354</v>
      </c>
      <c r="AF110">
        <f t="shared" si="457"/>
        <v>353</v>
      </c>
      <c r="AG110">
        <f t="shared" si="457"/>
        <v>385</v>
      </c>
      <c r="AH110">
        <f t="shared" si="457"/>
        <v>385</v>
      </c>
      <c r="AI110">
        <f t="shared" ref="AI110:AZ110" si="458">IF(ISNUMBER(AI107),AI69-AI107,"--")</f>
        <v>354</v>
      </c>
      <c r="AJ110">
        <f t="shared" si="458"/>
        <v>385</v>
      </c>
      <c r="AK110">
        <f t="shared" si="458"/>
        <v>353</v>
      </c>
      <c r="AL110" t="str">
        <f t="shared" si="458"/>
        <v>--</v>
      </c>
      <c r="AM110">
        <f t="shared" si="458"/>
        <v>355</v>
      </c>
      <c r="AN110" t="str">
        <f t="shared" si="458"/>
        <v>--</v>
      </c>
      <c r="AO110">
        <f t="shared" si="458"/>
        <v>385</v>
      </c>
      <c r="AP110" t="str">
        <f t="shared" si="458"/>
        <v>--</v>
      </c>
      <c r="AQ110">
        <f t="shared" si="458"/>
        <v>383</v>
      </c>
      <c r="AR110">
        <f t="shared" si="458"/>
        <v>383</v>
      </c>
      <c r="AS110">
        <f t="shared" si="458"/>
        <v>383</v>
      </c>
      <c r="AT110">
        <f t="shared" si="458"/>
        <v>383</v>
      </c>
      <c r="AU110">
        <f t="shared" si="458"/>
        <v>383</v>
      </c>
      <c r="AV110">
        <f t="shared" si="458"/>
        <v>383</v>
      </c>
      <c r="AW110">
        <f t="shared" si="458"/>
        <v>383</v>
      </c>
      <c r="AX110">
        <f t="shared" si="458"/>
        <v>383</v>
      </c>
      <c r="AY110">
        <f t="shared" si="458"/>
        <v>383</v>
      </c>
      <c r="AZ110">
        <f t="shared" si="458"/>
        <v>383</v>
      </c>
      <c r="BA110">
        <f t="shared" si="457"/>
        <v>383</v>
      </c>
      <c r="BB110">
        <f t="shared" si="457"/>
        <v>383</v>
      </c>
      <c r="BC110">
        <f t="shared" si="457"/>
        <v>383</v>
      </c>
      <c r="BD110">
        <f t="shared" si="457"/>
        <v>383</v>
      </c>
      <c r="BE110">
        <f t="shared" si="457"/>
        <v>383</v>
      </c>
      <c r="BF110">
        <f t="shared" si="457"/>
        <v>383</v>
      </c>
      <c r="BG110">
        <f t="shared" si="457"/>
        <v>353</v>
      </c>
    </row>
    <row r="112" spans="3:59" ht="15.75" x14ac:dyDescent="0.25">
      <c r="C112" s="190" t="s">
        <v>467</v>
      </c>
    </row>
    <row r="113" spans="3:59" x14ac:dyDescent="0.25">
      <c r="C113" s="6" t="s">
        <v>469</v>
      </c>
      <c r="D113" s="8" t="s">
        <v>195</v>
      </c>
      <c r="E113">
        <f>E4-2</f>
        <v>1960</v>
      </c>
      <c r="F113">
        <f>F4-2</f>
        <v>1955</v>
      </c>
      <c r="G113">
        <f>G4-2</f>
        <v>331</v>
      </c>
      <c r="H113">
        <f>H4-2</f>
        <v>1998</v>
      </c>
      <c r="I113">
        <f>I4-2</f>
        <v>1997</v>
      </c>
      <c r="J113">
        <f>J4-2</f>
        <v>1985</v>
      </c>
      <c r="K113">
        <f>K4-2</f>
        <v>1985</v>
      </c>
      <c r="L113">
        <f>L4-2</f>
        <v>1986</v>
      </c>
      <c r="M113">
        <f>M4-2</f>
        <v>1986</v>
      </c>
      <c r="N113">
        <f>N4-2</f>
        <v>1898</v>
      </c>
      <c r="O113">
        <f>O4-2</f>
        <v>1598</v>
      </c>
      <c r="P113">
        <f>P4-2</f>
        <v>1598</v>
      </c>
      <c r="Q113">
        <f>Q4-2</f>
        <v>835</v>
      </c>
      <c r="R113">
        <f>R4-2</f>
        <v>-125</v>
      </c>
      <c r="S113">
        <f>S4-2</f>
        <v>-124</v>
      </c>
      <c r="T113">
        <f>T4-2</f>
        <v>-1002</v>
      </c>
      <c r="U113">
        <f>U4-2</f>
        <v>-1002</v>
      </c>
      <c r="V113">
        <f>V4-2</f>
        <v>-1003</v>
      </c>
      <c r="W113">
        <f>W4-2</f>
        <v>-4714</v>
      </c>
      <c r="X113">
        <f>X4-2</f>
        <v>1985</v>
      </c>
      <c r="Y113">
        <f>Y4-2</f>
        <v>1990</v>
      </c>
      <c r="Z113">
        <f>Z4-2</f>
        <v>1975</v>
      </c>
      <c r="AA113">
        <f>AA4-2</f>
        <v>2042</v>
      </c>
      <c r="AB113">
        <f>AB4-2</f>
        <v>1998</v>
      </c>
      <c r="AC113">
        <f>AC4-2</f>
        <v>1952</v>
      </c>
      <c r="AD113">
        <f>AD4-2</f>
        <v>1976</v>
      </c>
      <c r="AE113">
        <f>AE4-2</f>
        <v>1986</v>
      </c>
      <c r="AF113">
        <f>AF4-2</f>
        <v>1975</v>
      </c>
      <c r="AG113">
        <f>AG4-2</f>
        <v>1990</v>
      </c>
      <c r="AH113">
        <f>AH4-2</f>
        <v>1990</v>
      </c>
      <c r="AI113">
        <f t="shared" ref="AI113:AZ113" si="459">AI4-2</f>
        <v>1989</v>
      </c>
      <c r="AJ113">
        <f t="shared" si="459"/>
        <v>1990</v>
      </c>
      <c r="AK113">
        <f t="shared" si="459"/>
        <v>1991</v>
      </c>
      <c r="AL113">
        <f t="shared" si="459"/>
        <v>1816</v>
      </c>
      <c r="AM113">
        <f t="shared" si="459"/>
        <v>1988</v>
      </c>
      <c r="AN113">
        <f t="shared" si="459"/>
        <v>620</v>
      </c>
      <c r="AO113">
        <f t="shared" si="459"/>
        <v>1998</v>
      </c>
      <c r="AP113">
        <f t="shared" si="459"/>
        <v>-1</v>
      </c>
      <c r="AQ113">
        <f t="shared" si="459"/>
        <v>1960</v>
      </c>
      <c r="AR113">
        <f t="shared" si="459"/>
        <v>1960</v>
      </c>
      <c r="AS113">
        <f t="shared" si="459"/>
        <v>1960</v>
      </c>
      <c r="AT113">
        <f t="shared" si="459"/>
        <v>1960</v>
      </c>
      <c r="AU113">
        <f t="shared" si="459"/>
        <v>1960</v>
      </c>
      <c r="AV113">
        <f t="shared" si="459"/>
        <v>1960</v>
      </c>
      <c r="AW113">
        <f t="shared" si="459"/>
        <v>1960</v>
      </c>
      <c r="AX113">
        <f t="shared" si="459"/>
        <v>1960</v>
      </c>
      <c r="AY113">
        <f t="shared" si="459"/>
        <v>1960</v>
      </c>
      <c r="AZ113">
        <f t="shared" si="459"/>
        <v>1960</v>
      </c>
      <c r="BA113">
        <f>BA4-2</f>
        <v>1960</v>
      </c>
      <c r="BB113">
        <f>BB4-2</f>
        <v>1960</v>
      </c>
      <c r="BC113">
        <f>BC4-2</f>
        <v>1960</v>
      </c>
      <c r="BD113">
        <f>BD4-2</f>
        <v>1960</v>
      </c>
      <c r="BE113">
        <f>BE4-2</f>
        <v>1960</v>
      </c>
      <c r="BF113">
        <f>BF4-2</f>
        <v>1960</v>
      </c>
      <c r="BG113">
        <f>BG4-2</f>
        <v>1975</v>
      </c>
    </row>
    <row r="114" spans="3:59" x14ac:dyDescent="0.25">
      <c r="C114" s="6" t="s">
        <v>426</v>
      </c>
      <c r="D114" s="8" t="s">
        <v>33</v>
      </c>
      <c r="E114" s="55">
        <f>_xlfn.FLOOR.MATH(E113/100)</f>
        <v>19</v>
      </c>
      <c r="F114" s="55">
        <f t="shared" ref="F114:BG114" si="460">_xlfn.FLOOR.MATH(F113/100)</f>
        <v>19</v>
      </c>
      <c r="G114" s="55">
        <f t="shared" si="460"/>
        <v>3</v>
      </c>
      <c r="H114" s="55">
        <f t="shared" si="460"/>
        <v>19</v>
      </c>
      <c r="I114" s="55">
        <f t="shared" si="460"/>
        <v>19</v>
      </c>
      <c r="J114" s="55">
        <f t="shared" si="460"/>
        <v>19</v>
      </c>
      <c r="K114" s="55">
        <f t="shared" si="460"/>
        <v>19</v>
      </c>
      <c r="L114" s="55">
        <f t="shared" si="460"/>
        <v>19</v>
      </c>
      <c r="M114" s="55">
        <f t="shared" si="460"/>
        <v>19</v>
      </c>
      <c r="N114" s="55">
        <f t="shared" si="460"/>
        <v>18</v>
      </c>
      <c r="O114" s="55">
        <f t="shared" si="460"/>
        <v>15</v>
      </c>
      <c r="P114" s="55">
        <f t="shared" si="460"/>
        <v>15</v>
      </c>
      <c r="Q114" s="55">
        <f t="shared" si="460"/>
        <v>8</v>
      </c>
      <c r="R114" s="55">
        <f t="shared" si="460"/>
        <v>-2</v>
      </c>
      <c r="S114" s="55">
        <f t="shared" si="460"/>
        <v>-2</v>
      </c>
      <c r="T114" s="55">
        <f t="shared" si="460"/>
        <v>-11</v>
      </c>
      <c r="U114" s="55">
        <f t="shared" si="460"/>
        <v>-11</v>
      </c>
      <c r="V114" s="55">
        <f t="shared" si="460"/>
        <v>-11</v>
      </c>
      <c r="W114" s="55">
        <f t="shared" si="460"/>
        <v>-48</v>
      </c>
      <c r="X114" s="55">
        <f t="shared" si="460"/>
        <v>19</v>
      </c>
      <c r="Y114" s="55">
        <f t="shared" si="460"/>
        <v>19</v>
      </c>
      <c r="Z114" s="55">
        <f t="shared" si="460"/>
        <v>19</v>
      </c>
      <c r="AA114" s="55">
        <f t="shared" si="460"/>
        <v>20</v>
      </c>
      <c r="AB114" s="55">
        <f t="shared" si="460"/>
        <v>19</v>
      </c>
      <c r="AC114" s="55">
        <f t="shared" si="460"/>
        <v>19</v>
      </c>
      <c r="AD114" s="55">
        <f t="shared" si="460"/>
        <v>19</v>
      </c>
      <c r="AE114" s="55">
        <f t="shared" si="460"/>
        <v>19</v>
      </c>
      <c r="AF114" s="55">
        <f t="shared" si="460"/>
        <v>19</v>
      </c>
      <c r="AG114" s="55">
        <f t="shared" si="460"/>
        <v>19</v>
      </c>
      <c r="AH114" s="55">
        <f t="shared" si="460"/>
        <v>19</v>
      </c>
      <c r="AI114" s="55">
        <f t="shared" ref="AI114:AZ114" si="461">_xlfn.FLOOR.MATH(AI113/100)</f>
        <v>19</v>
      </c>
      <c r="AJ114" s="55">
        <f t="shared" si="461"/>
        <v>19</v>
      </c>
      <c r="AK114" s="55">
        <f t="shared" si="461"/>
        <v>19</v>
      </c>
      <c r="AL114" s="55">
        <f t="shared" si="461"/>
        <v>18</v>
      </c>
      <c r="AM114" s="55">
        <f t="shared" si="461"/>
        <v>19</v>
      </c>
      <c r="AN114" s="55">
        <f t="shared" si="461"/>
        <v>6</v>
      </c>
      <c r="AO114" s="55">
        <f t="shared" si="461"/>
        <v>19</v>
      </c>
      <c r="AP114" s="55">
        <f t="shared" si="461"/>
        <v>-1</v>
      </c>
      <c r="AQ114" s="55">
        <f t="shared" si="461"/>
        <v>19</v>
      </c>
      <c r="AR114" s="55">
        <f t="shared" si="461"/>
        <v>19</v>
      </c>
      <c r="AS114" s="55">
        <f t="shared" si="461"/>
        <v>19</v>
      </c>
      <c r="AT114" s="55">
        <f t="shared" si="461"/>
        <v>19</v>
      </c>
      <c r="AU114" s="55">
        <f t="shared" si="461"/>
        <v>19</v>
      </c>
      <c r="AV114" s="55">
        <f t="shared" si="461"/>
        <v>19</v>
      </c>
      <c r="AW114" s="55">
        <f t="shared" si="461"/>
        <v>19</v>
      </c>
      <c r="AX114" s="55">
        <f t="shared" si="461"/>
        <v>19</v>
      </c>
      <c r="AY114" s="55">
        <f t="shared" si="461"/>
        <v>19</v>
      </c>
      <c r="AZ114" s="55">
        <f t="shared" si="461"/>
        <v>19</v>
      </c>
      <c r="BA114" s="55">
        <f t="shared" si="460"/>
        <v>19</v>
      </c>
      <c r="BB114" s="55">
        <f t="shared" si="460"/>
        <v>19</v>
      </c>
      <c r="BC114" s="55">
        <f t="shared" si="460"/>
        <v>19</v>
      </c>
      <c r="BD114" s="55">
        <f t="shared" si="460"/>
        <v>19</v>
      </c>
      <c r="BE114" s="55">
        <f t="shared" si="460"/>
        <v>19</v>
      </c>
      <c r="BF114" s="55">
        <f t="shared" si="460"/>
        <v>19</v>
      </c>
      <c r="BG114" s="55">
        <f t="shared" si="460"/>
        <v>19</v>
      </c>
    </row>
    <row r="115" spans="3:59" x14ac:dyDescent="0.25">
      <c r="C115" s="6" t="s">
        <v>427</v>
      </c>
      <c r="D115" s="8" t="s">
        <v>428</v>
      </c>
      <c r="E115" s="55">
        <f t="shared" ref="E115" si="462">_xlfn.FLOOR.MATH((3*E114-5)/4)</f>
        <v>13</v>
      </c>
      <c r="F115" s="55">
        <f t="shared" ref="F115" si="463">_xlfn.FLOOR.MATH((3*F114-5)/4)</f>
        <v>13</v>
      </c>
      <c r="G115" s="55">
        <f t="shared" ref="G115" si="464">_xlfn.FLOOR.MATH((3*G114-5)/4)</f>
        <v>1</v>
      </c>
      <c r="H115" s="55">
        <f t="shared" ref="H115" si="465">_xlfn.FLOOR.MATH((3*H114-5)/4)</f>
        <v>13</v>
      </c>
      <c r="I115" s="55">
        <f t="shared" ref="I115" si="466">_xlfn.FLOOR.MATH((3*I114-5)/4)</f>
        <v>13</v>
      </c>
      <c r="J115" s="55">
        <f t="shared" ref="J115" si="467">_xlfn.FLOOR.MATH((3*J114-5)/4)</f>
        <v>13</v>
      </c>
      <c r="K115" s="55">
        <f t="shared" ref="K115" si="468">_xlfn.FLOOR.MATH((3*K114-5)/4)</f>
        <v>13</v>
      </c>
      <c r="L115" s="55">
        <f t="shared" ref="L115" si="469">_xlfn.FLOOR.MATH((3*L114-5)/4)</f>
        <v>13</v>
      </c>
      <c r="M115" s="55">
        <f t="shared" ref="M115" si="470">_xlfn.FLOOR.MATH((3*M114-5)/4)</f>
        <v>13</v>
      </c>
      <c r="N115" s="55">
        <f t="shared" ref="N115" si="471">_xlfn.FLOOR.MATH((3*N114-5)/4)</f>
        <v>12</v>
      </c>
      <c r="O115" s="55">
        <f t="shared" ref="O115" si="472">_xlfn.FLOOR.MATH((3*O114-5)/4)</f>
        <v>10</v>
      </c>
      <c r="P115" s="55">
        <f t="shared" ref="P115" si="473">_xlfn.FLOOR.MATH((3*P114-5)/4)</f>
        <v>10</v>
      </c>
      <c r="Q115" s="55">
        <f t="shared" ref="Q115" si="474">_xlfn.FLOOR.MATH((3*Q114-5)/4)</f>
        <v>4</v>
      </c>
      <c r="R115" s="55">
        <f t="shared" ref="R115" si="475">_xlfn.FLOOR.MATH((3*R114-5)/4)</f>
        <v>-3</v>
      </c>
      <c r="S115" s="55">
        <f t="shared" ref="S115" si="476">_xlfn.FLOOR.MATH((3*S114-5)/4)</f>
        <v>-3</v>
      </c>
      <c r="T115" s="55">
        <f t="shared" ref="T115" si="477">_xlfn.FLOOR.MATH((3*T114-5)/4)</f>
        <v>-10</v>
      </c>
      <c r="U115" s="55">
        <f t="shared" ref="U115" si="478">_xlfn.FLOOR.MATH((3*U114-5)/4)</f>
        <v>-10</v>
      </c>
      <c r="V115" s="55">
        <f t="shared" ref="V115" si="479">_xlfn.FLOOR.MATH((3*V114-5)/4)</f>
        <v>-10</v>
      </c>
      <c r="W115" s="55">
        <f t="shared" ref="W115" si="480">_xlfn.FLOOR.MATH((3*W114-5)/4)</f>
        <v>-38</v>
      </c>
      <c r="X115" s="55">
        <f t="shared" ref="X115" si="481">_xlfn.FLOOR.MATH((3*X114-5)/4)</f>
        <v>13</v>
      </c>
      <c r="Y115" s="55">
        <f t="shared" ref="Y115" si="482">_xlfn.FLOOR.MATH((3*Y114-5)/4)</f>
        <v>13</v>
      </c>
      <c r="Z115" s="55">
        <f t="shared" ref="Z115" si="483">_xlfn.FLOOR.MATH((3*Z114-5)/4)</f>
        <v>13</v>
      </c>
      <c r="AA115" s="55">
        <f t="shared" ref="AA115" si="484">_xlfn.FLOOR.MATH((3*AA114-5)/4)</f>
        <v>13</v>
      </c>
      <c r="AB115" s="55">
        <f t="shared" ref="AB115" si="485">_xlfn.FLOOR.MATH((3*AB114-5)/4)</f>
        <v>13</v>
      </c>
      <c r="AC115" s="55">
        <f t="shared" ref="AC115" si="486">_xlfn.FLOOR.MATH((3*AC114-5)/4)</f>
        <v>13</v>
      </c>
      <c r="AD115" s="55">
        <f t="shared" ref="AD115" si="487">_xlfn.FLOOR.MATH((3*AD114-5)/4)</f>
        <v>13</v>
      </c>
      <c r="AE115" s="55">
        <f t="shared" ref="AE115" si="488">_xlfn.FLOOR.MATH((3*AE114-5)/4)</f>
        <v>13</v>
      </c>
      <c r="AF115" s="55">
        <f t="shared" ref="AF115" si="489">_xlfn.FLOOR.MATH((3*AF114-5)/4)</f>
        <v>13</v>
      </c>
      <c r="AG115" s="55">
        <f t="shared" ref="AG115" si="490">_xlfn.FLOOR.MATH((3*AG114-5)/4)</f>
        <v>13</v>
      </c>
      <c r="AH115" s="55">
        <f t="shared" ref="AH115:AZ115" si="491">_xlfn.FLOOR.MATH((3*AH114-5)/4)</f>
        <v>13</v>
      </c>
      <c r="AI115" s="55">
        <f t="shared" si="491"/>
        <v>13</v>
      </c>
      <c r="AJ115" s="55">
        <f t="shared" si="491"/>
        <v>13</v>
      </c>
      <c r="AK115" s="55">
        <f t="shared" si="491"/>
        <v>13</v>
      </c>
      <c r="AL115" s="55">
        <f t="shared" si="491"/>
        <v>12</v>
      </c>
      <c r="AM115" s="55">
        <f t="shared" si="491"/>
        <v>13</v>
      </c>
      <c r="AN115" s="55">
        <f t="shared" si="491"/>
        <v>3</v>
      </c>
      <c r="AO115" s="55">
        <f t="shared" si="491"/>
        <v>13</v>
      </c>
      <c r="AP115" s="55">
        <f t="shared" si="491"/>
        <v>-2</v>
      </c>
      <c r="AQ115" s="55">
        <f t="shared" si="491"/>
        <v>13</v>
      </c>
      <c r="AR115" s="55">
        <f t="shared" si="491"/>
        <v>13</v>
      </c>
      <c r="AS115" s="55">
        <f t="shared" si="491"/>
        <v>13</v>
      </c>
      <c r="AT115" s="55">
        <f t="shared" si="491"/>
        <v>13</v>
      </c>
      <c r="AU115" s="55">
        <f t="shared" si="491"/>
        <v>13</v>
      </c>
      <c r="AV115" s="55">
        <f t="shared" si="491"/>
        <v>13</v>
      </c>
      <c r="AW115" s="55">
        <f t="shared" si="491"/>
        <v>13</v>
      </c>
      <c r="AX115" s="55">
        <f t="shared" si="491"/>
        <v>13</v>
      </c>
      <c r="AY115" s="55">
        <f t="shared" si="491"/>
        <v>13</v>
      </c>
      <c r="AZ115" s="55">
        <f t="shared" si="491"/>
        <v>13</v>
      </c>
      <c r="BA115" s="55">
        <f t="shared" ref="BA115" si="492">_xlfn.FLOOR.MATH((3*BA114-5)/4)</f>
        <v>13</v>
      </c>
      <c r="BB115" s="55">
        <f t="shared" ref="BB115" si="493">_xlfn.FLOOR.MATH((3*BB114-5)/4)</f>
        <v>13</v>
      </c>
      <c r="BC115" s="55">
        <f t="shared" ref="BC115" si="494">_xlfn.FLOOR.MATH((3*BC114-5)/4)</f>
        <v>13</v>
      </c>
      <c r="BD115" s="55">
        <f t="shared" ref="BD115" si="495">_xlfn.FLOOR.MATH((3*BD114-5)/4)</f>
        <v>13</v>
      </c>
      <c r="BE115" s="55">
        <f t="shared" ref="BE115" si="496">_xlfn.FLOOR.MATH((3*BE114-5)/4)</f>
        <v>13</v>
      </c>
      <c r="BF115" s="55">
        <f t="shared" ref="BF115" si="497">_xlfn.FLOOR.MATH((3*BF114-5)/4)</f>
        <v>13</v>
      </c>
      <c r="BG115" s="55">
        <f t="shared" ref="BG115" si="498">_xlfn.FLOOR.MATH((3*BG114-5)/4)</f>
        <v>13</v>
      </c>
    </row>
    <row r="116" spans="3:59" x14ac:dyDescent="0.25">
      <c r="C116" s="6" t="s">
        <v>451</v>
      </c>
      <c r="D116" s="8" t="s">
        <v>30</v>
      </c>
      <c r="E116" s="55">
        <f>E113+3760</f>
        <v>5720</v>
      </c>
      <c r="F116" s="55">
        <f t="shared" ref="F116:BG116" si="499">F113+3760</f>
        <v>5715</v>
      </c>
      <c r="G116" s="55">
        <f t="shared" si="499"/>
        <v>4091</v>
      </c>
      <c r="H116" s="55">
        <f t="shared" si="499"/>
        <v>5758</v>
      </c>
      <c r="I116" s="55">
        <f t="shared" si="499"/>
        <v>5757</v>
      </c>
      <c r="J116" s="55">
        <f t="shared" si="499"/>
        <v>5745</v>
      </c>
      <c r="K116" s="55">
        <f t="shared" si="499"/>
        <v>5745</v>
      </c>
      <c r="L116" s="55">
        <f t="shared" si="499"/>
        <v>5746</v>
      </c>
      <c r="M116" s="55">
        <f t="shared" si="499"/>
        <v>5746</v>
      </c>
      <c r="N116" s="55">
        <f t="shared" si="499"/>
        <v>5658</v>
      </c>
      <c r="O116" s="55">
        <f t="shared" si="499"/>
        <v>5358</v>
      </c>
      <c r="P116" s="55">
        <f t="shared" si="499"/>
        <v>5358</v>
      </c>
      <c r="Q116" s="55">
        <f t="shared" si="499"/>
        <v>4595</v>
      </c>
      <c r="R116" s="55">
        <f t="shared" si="499"/>
        <v>3635</v>
      </c>
      <c r="S116" s="55">
        <f t="shared" si="499"/>
        <v>3636</v>
      </c>
      <c r="T116" s="55">
        <f t="shared" si="499"/>
        <v>2758</v>
      </c>
      <c r="U116" s="55">
        <f t="shared" si="499"/>
        <v>2758</v>
      </c>
      <c r="V116" s="55">
        <f t="shared" si="499"/>
        <v>2757</v>
      </c>
      <c r="W116" s="55">
        <f t="shared" si="499"/>
        <v>-954</v>
      </c>
      <c r="X116" s="55">
        <f t="shared" si="499"/>
        <v>5745</v>
      </c>
      <c r="Y116" s="55">
        <f t="shared" si="499"/>
        <v>5750</v>
      </c>
      <c r="Z116" s="55">
        <f t="shared" si="499"/>
        <v>5735</v>
      </c>
      <c r="AA116" s="55">
        <f t="shared" si="499"/>
        <v>5802</v>
      </c>
      <c r="AB116" s="55">
        <f t="shared" si="499"/>
        <v>5758</v>
      </c>
      <c r="AC116" s="55">
        <f t="shared" si="499"/>
        <v>5712</v>
      </c>
      <c r="AD116" s="55">
        <f t="shared" si="499"/>
        <v>5736</v>
      </c>
      <c r="AE116" s="55">
        <f t="shared" si="499"/>
        <v>5746</v>
      </c>
      <c r="AF116" s="55">
        <f t="shared" si="499"/>
        <v>5735</v>
      </c>
      <c r="AG116" s="55">
        <f t="shared" si="499"/>
        <v>5750</v>
      </c>
      <c r="AH116" s="55">
        <f t="shared" si="499"/>
        <v>5750</v>
      </c>
      <c r="AI116" s="55">
        <f t="shared" ref="AI116:AZ116" si="500">AI113+3760</f>
        <v>5749</v>
      </c>
      <c r="AJ116" s="55">
        <f t="shared" si="500"/>
        <v>5750</v>
      </c>
      <c r="AK116" s="55">
        <f t="shared" si="500"/>
        <v>5751</v>
      </c>
      <c r="AL116" s="55">
        <f t="shared" si="500"/>
        <v>5576</v>
      </c>
      <c r="AM116" s="55">
        <f t="shared" si="500"/>
        <v>5748</v>
      </c>
      <c r="AN116" s="55">
        <f t="shared" si="500"/>
        <v>4380</v>
      </c>
      <c r="AO116" s="55">
        <f t="shared" si="500"/>
        <v>5758</v>
      </c>
      <c r="AP116" s="55">
        <f t="shared" si="500"/>
        <v>3759</v>
      </c>
      <c r="AQ116" s="55">
        <f t="shared" si="500"/>
        <v>5720</v>
      </c>
      <c r="AR116" s="55">
        <f t="shared" si="500"/>
        <v>5720</v>
      </c>
      <c r="AS116" s="55">
        <f t="shared" si="500"/>
        <v>5720</v>
      </c>
      <c r="AT116" s="55">
        <f t="shared" si="500"/>
        <v>5720</v>
      </c>
      <c r="AU116" s="55">
        <f t="shared" si="500"/>
        <v>5720</v>
      </c>
      <c r="AV116" s="55">
        <f t="shared" si="500"/>
        <v>5720</v>
      </c>
      <c r="AW116" s="55">
        <f t="shared" si="500"/>
        <v>5720</v>
      </c>
      <c r="AX116" s="55">
        <f t="shared" si="500"/>
        <v>5720</v>
      </c>
      <c r="AY116" s="55">
        <f t="shared" si="500"/>
        <v>5720</v>
      </c>
      <c r="AZ116" s="55">
        <f t="shared" si="500"/>
        <v>5720</v>
      </c>
      <c r="BA116" s="55">
        <f t="shared" si="499"/>
        <v>5720</v>
      </c>
      <c r="BB116" s="55">
        <f t="shared" si="499"/>
        <v>5720</v>
      </c>
      <c r="BC116" s="55">
        <f t="shared" si="499"/>
        <v>5720</v>
      </c>
      <c r="BD116" s="55">
        <f t="shared" si="499"/>
        <v>5720</v>
      </c>
      <c r="BE116" s="55">
        <f t="shared" si="499"/>
        <v>5720</v>
      </c>
      <c r="BF116" s="55">
        <f t="shared" si="499"/>
        <v>5720</v>
      </c>
      <c r="BG116" s="55">
        <f t="shared" si="499"/>
        <v>5735</v>
      </c>
    </row>
    <row r="117" spans="3:59" x14ac:dyDescent="0.25">
      <c r="C117" s="6" t="s">
        <v>429</v>
      </c>
      <c r="D117" s="8" t="s">
        <v>49</v>
      </c>
      <c r="E117" s="55">
        <f>MOD((12*E113+12),19)</f>
        <v>10</v>
      </c>
      <c r="F117" s="55">
        <f t="shared" ref="F117:BG117" si="501">MOD((12*F113+12),19)</f>
        <v>7</v>
      </c>
      <c r="G117" s="55">
        <f t="shared" si="501"/>
        <v>13</v>
      </c>
      <c r="H117" s="55">
        <f t="shared" si="501"/>
        <v>10</v>
      </c>
      <c r="I117" s="55">
        <f t="shared" si="501"/>
        <v>17</v>
      </c>
      <c r="J117" s="55">
        <f t="shared" si="501"/>
        <v>6</v>
      </c>
      <c r="K117" s="55">
        <f t="shared" si="501"/>
        <v>6</v>
      </c>
      <c r="L117" s="55">
        <f t="shared" si="501"/>
        <v>18</v>
      </c>
      <c r="M117" s="55">
        <f t="shared" si="501"/>
        <v>18</v>
      </c>
      <c r="N117" s="55">
        <f t="shared" si="501"/>
        <v>7</v>
      </c>
      <c r="O117" s="55">
        <f t="shared" si="501"/>
        <v>17</v>
      </c>
      <c r="P117" s="55">
        <f t="shared" si="501"/>
        <v>17</v>
      </c>
      <c r="Q117" s="55">
        <f t="shared" si="501"/>
        <v>0</v>
      </c>
      <c r="R117" s="55">
        <f t="shared" si="501"/>
        <v>13</v>
      </c>
      <c r="S117" s="55">
        <f t="shared" si="501"/>
        <v>6</v>
      </c>
      <c r="T117" s="55">
        <f t="shared" si="501"/>
        <v>15</v>
      </c>
      <c r="U117" s="55">
        <f t="shared" si="501"/>
        <v>15</v>
      </c>
      <c r="V117" s="55">
        <f t="shared" si="501"/>
        <v>3</v>
      </c>
      <c r="W117" s="55">
        <f t="shared" si="501"/>
        <v>7</v>
      </c>
      <c r="X117" s="55">
        <f t="shared" si="501"/>
        <v>6</v>
      </c>
      <c r="Y117" s="55">
        <f t="shared" si="501"/>
        <v>9</v>
      </c>
      <c r="Z117" s="55">
        <f t="shared" si="501"/>
        <v>0</v>
      </c>
      <c r="AA117" s="55">
        <f t="shared" si="501"/>
        <v>6</v>
      </c>
      <c r="AB117" s="55">
        <f t="shared" si="501"/>
        <v>10</v>
      </c>
      <c r="AC117" s="55">
        <f t="shared" si="501"/>
        <v>9</v>
      </c>
      <c r="AD117" s="55">
        <f t="shared" si="501"/>
        <v>12</v>
      </c>
      <c r="AE117" s="55">
        <f t="shared" si="501"/>
        <v>18</v>
      </c>
      <c r="AF117" s="55">
        <f t="shared" si="501"/>
        <v>0</v>
      </c>
      <c r="AG117" s="55">
        <f t="shared" si="501"/>
        <v>9</v>
      </c>
      <c r="AH117" s="55">
        <f t="shared" si="501"/>
        <v>9</v>
      </c>
      <c r="AI117" s="55">
        <f t="shared" ref="AI117:AZ117" si="502">MOD((12*AI113+12),19)</f>
        <v>16</v>
      </c>
      <c r="AJ117" s="55">
        <f t="shared" si="502"/>
        <v>9</v>
      </c>
      <c r="AK117" s="55">
        <f t="shared" si="502"/>
        <v>2</v>
      </c>
      <c r="AL117" s="55">
        <f t="shared" si="502"/>
        <v>11</v>
      </c>
      <c r="AM117" s="55">
        <f t="shared" si="502"/>
        <v>4</v>
      </c>
      <c r="AN117" s="55">
        <f t="shared" si="502"/>
        <v>4</v>
      </c>
      <c r="AO117" s="55">
        <f t="shared" si="502"/>
        <v>10</v>
      </c>
      <c r="AP117" s="55">
        <f t="shared" si="502"/>
        <v>0</v>
      </c>
      <c r="AQ117" s="55">
        <f t="shared" si="502"/>
        <v>10</v>
      </c>
      <c r="AR117" s="55">
        <f t="shared" si="502"/>
        <v>10</v>
      </c>
      <c r="AS117" s="55">
        <f t="shared" si="502"/>
        <v>10</v>
      </c>
      <c r="AT117" s="55">
        <f t="shared" si="502"/>
        <v>10</v>
      </c>
      <c r="AU117" s="55">
        <f t="shared" si="502"/>
        <v>10</v>
      </c>
      <c r="AV117" s="55">
        <f t="shared" si="502"/>
        <v>10</v>
      </c>
      <c r="AW117" s="55">
        <f t="shared" si="502"/>
        <v>10</v>
      </c>
      <c r="AX117" s="55">
        <f t="shared" si="502"/>
        <v>10</v>
      </c>
      <c r="AY117" s="55">
        <f t="shared" si="502"/>
        <v>10</v>
      </c>
      <c r="AZ117" s="55">
        <f t="shared" si="502"/>
        <v>10</v>
      </c>
      <c r="BA117" s="55">
        <f t="shared" si="501"/>
        <v>10</v>
      </c>
      <c r="BB117" s="55">
        <f t="shared" si="501"/>
        <v>10</v>
      </c>
      <c r="BC117" s="55">
        <f t="shared" si="501"/>
        <v>10</v>
      </c>
      <c r="BD117" s="55">
        <f t="shared" si="501"/>
        <v>10</v>
      </c>
      <c r="BE117" s="55">
        <f t="shared" si="501"/>
        <v>10</v>
      </c>
      <c r="BF117" s="55">
        <f t="shared" si="501"/>
        <v>10</v>
      </c>
      <c r="BG117" s="55">
        <f t="shared" si="501"/>
        <v>0</v>
      </c>
    </row>
    <row r="118" spans="3:59" x14ac:dyDescent="0.25">
      <c r="C118" s="6" t="s">
        <v>430</v>
      </c>
      <c r="D118" s="8" t="s">
        <v>239</v>
      </c>
      <c r="E118" s="55">
        <f>MOD(E113,4)</f>
        <v>0</v>
      </c>
      <c r="F118" s="55">
        <f t="shared" ref="F118:BG118" si="503">MOD(F113,4)</f>
        <v>3</v>
      </c>
      <c r="G118" s="55">
        <f t="shared" si="503"/>
        <v>3</v>
      </c>
      <c r="H118" s="55">
        <f t="shared" si="503"/>
        <v>2</v>
      </c>
      <c r="I118" s="55">
        <f t="shared" si="503"/>
        <v>1</v>
      </c>
      <c r="J118" s="55">
        <f t="shared" si="503"/>
        <v>1</v>
      </c>
      <c r="K118" s="55">
        <f t="shared" si="503"/>
        <v>1</v>
      </c>
      <c r="L118" s="55">
        <f t="shared" si="503"/>
        <v>2</v>
      </c>
      <c r="M118" s="55">
        <f t="shared" si="503"/>
        <v>2</v>
      </c>
      <c r="N118" s="55">
        <f t="shared" si="503"/>
        <v>2</v>
      </c>
      <c r="O118" s="55">
        <f t="shared" si="503"/>
        <v>2</v>
      </c>
      <c r="P118" s="55">
        <f t="shared" si="503"/>
        <v>2</v>
      </c>
      <c r="Q118" s="55">
        <f t="shared" si="503"/>
        <v>3</v>
      </c>
      <c r="R118" s="55">
        <f t="shared" si="503"/>
        <v>3</v>
      </c>
      <c r="S118" s="55">
        <f t="shared" si="503"/>
        <v>0</v>
      </c>
      <c r="T118" s="55">
        <f t="shared" si="503"/>
        <v>2</v>
      </c>
      <c r="U118" s="55">
        <f t="shared" si="503"/>
        <v>2</v>
      </c>
      <c r="V118" s="55">
        <f t="shared" si="503"/>
        <v>1</v>
      </c>
      <c r="W118" s="55">
        <f t="shared" si="503"/>
        <v>2</v>
      </c>
      <c r="X118" s="55">
        <f t="shared" si="503"/>
        <v>1</v>
      </c>
      <c r="Y118" s="55">
        <f t="shared" si="503"/>
        <v>2</v>
      </c>
      <c r="Z118" s="55">
        <f t="shared" si="503"/>
        <v>3</v>
      </c>
      <c r="AA118" s="55">
        <f t="shared" si="503"/>
        <v>2</v>
      </c>
      <c r="AB118" s="55">
        <f t="shared" si="503"/>
        <v>2</v>
      </c>
      <c r="AC118" s="55">
        <f t="shared" si="503"/>
        <v>0</v>
      </c>
      <c r="AD118" s="55">
        <f t="shared" si="503"/>
        <v>0</v>
      </c>
      <c r="AE118" s="55">
        <f t="shared" si="503"/>
        <v>2</v>
      </c>
      <c r="AF118" s="55">
        <f t="shared" si="503"/>
        <v>3</v>
      </c>
      <c r="AG118" s="55">
        <f t="shared" si="503"/>
        <v>2</v>
      </c>
      <c r="AH118" s="55">
        <f t="shared" si="503"/>
        <v>2</v>
      </c>
      <c r="AI118" s="55">
        <f t="shared" ref="AI118:AZ118" si="504">MOD(AI113,4)</f>
        <v>1</v>
      </c>
      <c r="AJ118" s="55">
        <f t="shared" si="504"/>
        <v>2</v>
      </c>
      <c r="AK118" s="55">
        <f t="shared" si="504"/>
        <v>3</v>
      </c>
      <c r="AL118" s="55">
        <f t="shared" si="504"/>
        <v>0</v>
      </c>
      <c r="AM118" s="55">
        <f t="shared" si="504"/>
        <v>0</v>
      </c>
      <c r="AN118" s="55">
        <f t="shared" si="504"/>
        <v>0</v>
      </c>
      <c r="AO118" s="55">
        <f t="shared" si="504"/>
        <v>2</v>
      </c>
      <c r="AP118" s="55">
        <f t="shared" si="504"/>
        <v>3</v>
      </c>
      <c r="AQ118" s="55">
        <f t="shared" si="504"/>
        <v>0</v>
      </c>
      <c r="AR118" s="55">
        <f t="shared" si="504"/>
        <v>0</v>
      </c>
      <c r="AS118" s="55">
        <f t="shared" si="504"/>
        <v>0</v>
      </c>
      <c r="AT118" s="55">
        <f t="shared" si="504"/>
        <v>0</v>
      </c>
      <c r="AU118" s="55">
        <f t="shared" si="504"/>
        <v>0</v>
      </c>
      <c r="AV118" s="55">
        <f t="shared" si="504"/>
        <v>0</v>
      </c>
      <c r="AW118" s="55">
        <f t="shared" si="504"/>
        <v>0</v>
      </c>
      <c r="AX118" s="55">
        <f t="shared" si="504"/>
        <v>0</v>
      </c>
      <c r="AY118" s="55">
        <f t="shared" si="504"/>
        <v>0</v>
      </c>
      <c r="AZ118" s="55">
        <f t="shared" si="504"/>
        <v>0</v>
      </c>
      <c r="BA118" s="55">
        <f t="shared" si="503"/>
        <v>0</v>
      </c>
      <c r="BB118" s="55">
        <f t="shared" si="503"/>
        <v>0</v>
      </c>
      <c r="BC118" s="55">
        <f t="shared" si="503"/>
        <v>0</v>
      </c>
      <c r="BD118" s="55">
        <f t="shared" si="503"/>
        <v>0</v>
      </c>
      <c r="BE118" s="55">
        <f t="shared" si="503"/>
        <v>0</v>
      </c>
      <c r="BF118" s="55">
        <f t="shared" si="503"/>
        <v>0</v>
      </c>
      <c r="BG118" s="55">
        <f t="shared" si="503"/>
        <v>3</v>
      </c>
    </row>
    <row r="119" spans="3:59" x14ac:dyDescent="0.25"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</row>
    <row r="120" spans="3:59" x14ac:dyDescent="0.25">
      <c r="C120" s="6">
        <v>-1.904412361576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</row>
    <row r="121" spans="3:59" x14ac:dyDescent="0.25">
      <c r="C121" s="6" t="s">
        <v>432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</row>
    <row r="122" spans="3:59" x14ac:dyDescent="0.25">
      <c r="C122" s="6" t="s">
        <v>433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</row>
    <row r="123" spans="3:59" x14ac:dyDescent="0.25">
      <c r="C123" s="6" t="s">
        <v>434</v>
      </c>
      <c r="D123" s="8" t="s">
        <v>431</v>
      </c>
      <c r="E123" s="55">
        <f>-1.904412361576    + 1.554241796621*E117   + 0.25*E118    - 0.003177794022*E113 + E115</f>
        <v>20.409529321514</v>
      </c>
      <c r="F123" s="55">
        <f t="shared" ref="F123:BG123" si="505">-1.904412361576    + 1.554241796621*F117   + 0.25*F118    - 0.003177794022*F113 + F115</f>
        <v>16.512692901761</v>
      </c>
      <c r="G123" s="55">
        <f t="shared" si="505"/>
        <v>18.998881173215</v>
      </c>
      <c r="H123" s="55">
        <f t="shared" si="505"/>
        <v>20.788773148677997</v>
      </c>
      <c r="I123" s="55">
        <f t="shared" si="505"/>
        <v>31.421643519046999</v>
      </c>
      <c r="J123" s="55">
        <f t="shared" si="505"/>
        <v>14.363117284480001</v>
      </c>
      <c r="K123" s="55">
        <f t="shared" si="505"/>
        <v>14.363117284480001</v>
      </c>
      <c r="L123" s="55">
        <f t="shared" si="505"/>
        <v>33.260841049909999</v>
      </c>
      <c r="M123" s="55">
        <f t="shared" si="505"/>
        <v>33.260841049909999</v>
      </c>
      <c r="N123" s="55">
        <f t="shared" si="505"/>
        <v>15.443827161015001</v>
      </c>
      <c r="O123" s="55">
        <f t="shared" si="505"/>
        <v>29.939583333824999</v>
      </c>
      <c r="P123" s="55">
        <f t="shared" si="505"/>
        <v>29.939583333824999</v>
      </c>
      <c r="Q123" s="55">
        <f t="shared" si="505"/>
        <v>0.19212963005399963</v>
      </c>
      <c r="R123" s="55">
        <f t="shared" si="505"/>
        <v>16.447955247247002</v>
      </c>
      <c r="S123" s="55">
        <f t="shared" si="505"/>
        <v>4.815084876878001</v>
      </c>
      <c r="T123" s="55">
        <f t="shared" si="505"/>
        <v>15.093364197783</v>
      </c>
      <c r="U123" s="55">
        <f t="shared" si="505"/>
        <v>15.093364197783</v>
      </c>
      <c r="V123" s="55">
        <f t="shared" si="505"/>
        <v>-3.8043595676469995</v>
      </c>
      <c r="W123" s="55">
        <f t="shared" si="505"/>
        <v>-13.544598765520998</v>
      </c>
      <c r="X123" s="55">
        <f t="shared" si="505"/>
        <v>14.363117284480001</v>
      </c>
      <c r="Y123" s="55">
        <f t="shared" si="505"/>
        <v>19.259953704232998</v>
      </c>
      <c r="Z123" s="55">
        <f t="shared" si="505"/>
        <v>5.5694444449739997</v>
      </c>
      <c r="AA123" s="55">
        <f t="shared" si="505"/>
        <v>14.431983025226</v>
      </c>
      <c r="AB123" s="55">
        <f t="shared" si="505"/>
        <v>20.788773148677997</v>
      </c>
      <c r="AC123" s="55">
        <f t="shared" si="505"/>
        <v>18.880709877068998</v>
      </c>
      <c r="AD123" s="55">
        <f t="shared" si="505"/>
        <v>23.467168210404001</v>
      </c>
      <c r="AE123" s="55">
        <f t="shared" si="505"/>
        <v>33.260841049909999</v>
      </c>
      <c r="AF123" s="55">
        <f t="shared" si="505"/>
        <v>5.5694444449739997</v>
      </c>
      <c r="AG123" s="55">
        <f t="shared" si="505"/>
        <v>19.259953704232998</v>
      </c>
      <c r="AH123" s="55">
        <f t="shared" si="505"/>
        <v>19.259953704232998</v>
      </c>
      <c r="AI123" s="55">
        <f t="shared" ref="AI123:AZ123" si="506">-1.904412361576    + 1.554241796621*AI117   + 0.25*AI118    - 0.003177794022*AI113 + AI115</f>
        <v>29.892824074602</v>
      </c>
      <c r="AJ123" s="55">
        <f t="shared" si="506"/>
        <v>19.259953704232998</v>
      </c>
      <c r="AK123" s="55">
        <f t="shared" si="506"/>
        <v>8.6270833338640003</v>
      </c>
      <c r="AL123" s="55">
        <f t="shared" si="506"/>
        <v>21.421373457302998</v>
      </c>
      <c r="AM123" s="55">
        <f t="shared" si="506"/>
        <v>10.995100309171999</v>
      </c>
      <c r="AN123" s="55">
        <f t="shared" si="506"/>
        <v>5.3423225312679996</v>
      </c>
      <c r="AO123" s="55">
        <f t="shared" si="506"/>
        <v>20.788773148677997</v>
      </c>
      <c r="AP123" s="55">
        <f t="shared" si="506"/>
        <v>-3.1512345675539999</v>
      </c>
      <c r="AQ123" s="55">
        <f t="shared" si="506"/>
        <v>20.409529321514</v>
      </c>
      <c r="AR123" s="55">
        <f t="shared" si="506"/>
        <v>20.409529321514</v>
      </c>
      <c r="AS123" s="55">
        <f t="shared" si="506"/>
        <v>20.409529321514</v>
      </c>
      <c r="AT123" s="55">
        <f t="shared" si="506"/>
        <v>20.409529321514</v>
      </c>
      <c r="AU123" s="55">
        <f t="shared" si="506"/>
        <v>20.409529321514</v>
      </c>
      <c r="AV123" s="55">
        <f t="shared" si="506"/>
        <v>20.409529321514</v>
      </c>
      <c r="AW123" s="55">
        <f t="shared" si="506"/>
        <v>20.409529321514</v>
      </c>
      <c r="AX123" s="55">
        <f t="shared" si="506"/>
        <v>20.409529321514</v>
      </c>
      <c r="AY123" s="55">
        <f t="shared" si="506"/>
        <v>20.409529321514</v>
      </c>
      <c r="AZ123" s="55">
        <f t="shared" si="506"/>
        <v>20.409529321514</v>
      </c>
      <c r="BA123" s="55">
        <f t="shared" si="505"/>
        <v>20.409529321514</v>
      </c>
      <c r="BB123" s="55">
        <f t="shared" si="505"/>
        <v>20.409529321514</v>
      </c>
      <c r="BC123" s="55">
        <f t="shared" si="505"/>
        <v>20.409529321514</v>
      </c>
      <c r="BD123" s="55">
        <f t="shared" si="505"/>
        <v>20.409529321514</v>
      </c>
      <c r="BE123" s="55">
        <f t="shared" si="505"/>
        <v>20.409529321514</v>
      </c>
      <c r="BF123" s="55">
        <f t="shared" si="505"/>
        <v>20.409529321514</v>
      </c>
      <c r="BG123" s="55">
        <f t="shared" si="505"/>
        <v>5.5694444449739997</v>
      </c>
    </row>
    <row r="124" spans="3:59" x14ac:dyDescent="0.25">
      <c r="C124" s="6" t="s">
        <v>437</v>
      </c>
      <c r="D124" s="8" t="s">
        <v>435</v>
      </c>
      <c r="E124">
        <f>_xlfn.FLOOR.MATH(E123)+3*E113+5*E118+2-E115</f>
        <v>5889</v>
      </c>
      <c r="F124">
        <f t="shared" ref="F124:BG124" si="507">_xlfn.FLOOR.MATH(F123)+3*F113+5*F118+2-F115</f>
        <v>5885</v>
      </c>
      <c r="G124">
        <f t="shared" si="507"/>
        <v>1027</v>
      </c>
      <c r="H124">
        <f t="shared" si="507"/>
        <v>6013</v>
      </c>
      <c r="I124">
        <f t="shared" si="507"/>
        <v>6016</v>
      </c>
      <c r="J124">
        <f t="shared" si="507"/>
        <v>5963</v>
      </c>
      <c r="K124">
        <f t="shared" si="507"/>
        <v>5963</v>
      </c>
      <c r="L124">
        <f t="shared" si="507"/>
        <v>5990</v>
      </c>
      <c r="M124">
        <f t="shared" si="507"/>
        <v>5990</v>
      </c>
      <c r="N124">
        <f t="shared" si="507"/>
        <v>5709</v>
      </c>
      <c r="O124">
        <f t="shared" si="507"/>
        <v>4825</v>
      </c>
      <c r="P124">
        <f t="shared" si="507"/>
        <v>4825</v>
      </c>
      <c r="Q124">
        <f t="shared" si="507"/>
        <v>2518</v>
      </c>
      <c r="R124">
        <f t="shared" si="507"/>
        <v>-339</v>
      </c>
      <c r="S124">
        <f t="shared" si="507"/>
        <v>-363</v>
      </c>
      <c r="T124">
        <f t="shared" si="507"/>
        <v>-2969</v>
      </c>
      <c r="U124">
        <f t="shared" si="507"/>
        <v>-2969</v>
      </c>
      <c r="V124">
        <f t="shared" si="507"/>
        <v>-2996</v>
      </c>
      <c r="W124">
        <f t="shared" si="507"/>
        <v>-14106</v>
      </c>
      <c r="X124">
        <f t="shared" si="507"/>
        <v>5963</v>
      </c>
      <c r="Y124">
        <f t="shared" si="507"/>
        <v>5988</v>
      </c>
      <c r="Z124">
        <f t="shared" si="507"/>
        <v>5934</v>
      </c>
      <c r="AA124">
        <f t="shared" si="507"/>
        <v>6139</v>
      </c>
      <c r="AB124">
        <f t="shared" si="507"/>
        <v>6013</v>
      </c>
      <c r="AC124">
        <f t="shared" si="507"/>
        <v>5863</v>
      </c>
      <c r="AD124">
        <f t="shared" si="507"/>
        <v>5940</v>
      </c>
      <c r="AE124">
        <f t="shared" si="507"/>
        <v>5990</v>
      </c>
      <c r="AF124">
        <f t="shared" si="507"/>
        <v>5934</v>
      </c>
      <c r="AG124">
        <f t="shared" si="507"/>
        <v>5988</v>
      </c>
      <c r="AH124">
        <f t="shared" si="507"/>
        <v>5988</v>
      </c>
      <c r="AI124">
        <f t="shared" ref="AI124:AZ124" si="508">_xlfn.FLOOR.MATH(AI123)+3*AI113+5*AI118+2-AI115</f>
        <v>5990</v>
      </c>
      <c r="AJ124">
        <f t="shared" si="508"/>
        <v>5988</v>
      </c>
      <c r="AK124">
        <f t="shared" si="508"/>
        <v>5985</v>
      </c>
      <c r="AL124">
        <f t="shared" si="508"/>
        <v>5459</v>
      </c>
      <c r="AM124">
        <f t="shared" si="508"/>
        <v>5963</v>
      </c>
      <c r="AN124">
        <f t="shared" si="508"/>
        <v>1864</v>
      </c>
      <c r="AO124">
        <f t="shared" si="508"/>
        <v>6013</v>
      </c>
      <c r="AP124">
        <f t="shared" si="508"/>
        <v>12</v>
      </c>
      <c r="AQ124">
        <f t="shared" si="508"/>
        <v>5889</v>
      </c>
      <c r="AR124">
        <f t="shared" si="508"/>
        <v>5889</v>
      </c>
      <c r="AS124">
        <f t="shared" si="508"/>
        <v>5889</v>
      </c>
      <c r="AT124">
        <f t="shared" si="508"/>
        <v>5889</v>
      </c>
      <c r="AU124">
        <f t="shared" si="508"/>
        <v>5889</v>
      </c>
      <c r="AV124">
        <f t="shared" si="508"/>
        <v>5889</v>
      </c>
      <c r="AW124">
        <f t="shared" si="508"/>
        <v>5889</v>
      </c>
      <c r="AX124">
        <f t="shared" si="508"/>
        <v>5889</v>
      </c>
      <c r="AY124">
        <f t="shared" si="508"/>
        <v>5889</v>
      </c>
      <c r="AZ124">
        <f t="shared" si="508"/>
        <v>5889</v>
      </c>
      <c r="BA124">
        <f t="shared" si="507"/>
        <v>5889</v>
      </c>
      <c r="BB124">
        <f t="shared" si="507"/>
        <v>5889</v>
      </c>
      <c r="BC124">
        <f t="shared" si="507"/>
        <v>5889</v>
      </c>
      <c r="BD124">
        <f t="shared" si="507"/>
        <v>5889</v>
      </c>
      <c r="BE124">
        <f t="shared" si="507"/>
        <v>5889</v>
      </c>
      <c r="BF124">
        <f t="shared" si="507"/>
        <v>5889</v>
      </c>
      <c r="BG124">
        <f t="shared" si="507"/>
        <v>5934</v>
      </c>
    </row>
    <row r="125" spans="3:59" x14ac:dyDescent="0.25">
      <c r="C125" s="6" t="s">
        <v>436</v>
      </c>
      <c r="D125" s="8" t="s">
        <v>347</v>
      </c>
      <c r="E125">
        <f t="shared" ref="E125" si="509">MOD(E124,7)</f>
        <v>2</v>
      </c>
      <c r="F125">
        <f t="shared" ref="F125" si="510">MOD(F124,7)</f>
        <v>5</v>
      </c>
      <c r="G125">
        <f t="shared" ref="G125" si="511">MOD(G124,7)</f>
        <v>5</v>
      </c>
      <c r="H125">
        <f t="shared" ref="H125" si="512">MOD(H124,7)</f>
        <v>0</v>
      </c>
      <c r="I125">
        <f t="shared" ref="I125" si="513">MOD(I124,7)</f>
        <v>3</v>
      </c>
      <c r="J125">
        <f t="shared" ref="J125" si="514">MOD(J124,7)</f>
        <v>6</v>
      </c>
      <c r="K125">
        <f t="shared" ref="K125" si="515">MOD(K124,7)</f>
        <v>6</v>
      </c>
      <c r="L125">
        <f t="shared" ref="L125" si="516">MOD(L124,7)</f>
        <v>5</v>
      </c>
      <c r="M125">
        <f t="shared" ref="M125" si="517">MOD(M124,7)</f>
        <v>5</v>
      </c>
      <c r="N125">
        <f t="shared" ref="N125" si="518">MOD(N124,7)</f>
        <v>4</v>
      </c>
      <c r="O125">
        <f t="shared" ref="O125" si="519">MOD(O124,7)</f>
        <v>2</v>
      </c>
      <c r="P125">
        <f t="shared" ref="P125" si="520">MOD(P124,7)</f>
        <v>2</v>
      </c>
      <c r="Q125">
        <f t="shared" ref="Q125" si="521">MOD(Q124,7)</f>
        <v>5</v>
      </c>
      <c r="R125">
        <f t="shared" ref="R125" si="522">MOD(R124,7)</f>
        <v>4</v>
      </c>
      <c r="S125">
        <f t="shared" ref="S125" si="523">MOD(S124,7)</f>
        <v>1</v>
      </c>
      <c r="T125">
        <f t="shared" ref="T125" si="524">MOD(T124,7)</f>
        <v>6</v>
      </c>
      <c r="U125">
        <f t="shared" ref="U125" si="525">MOD(U124,7)</f>
        <v>6</v>
      </c>
      <c r="V125">
        <f t="shared" ref="V125" si="526">MOD(V124,7)</f>
        <v>0</v>
      </c>
      <c r="W125">
        <f t="shared" ref="W125" si="527">MOD(W124,7)</f>
        <v>6</v>
      </c>
      <c r="X125">
        <f t="shared" ref="X125" si="528">MOD(X124,7)</f>
        <v>6</v>
      </c>
      <c r="Y125">
        <f t="shared" ref="Y125" si="529">MOD(Y124,7)</f>
        <v>3</v>
      </c>
      <c r="Z125">
        <f t="shared" ref="Z125" si="530">MOD(Z124,7)</f>
        <v>5</v>
      </c>
      <c r="AA125">
        <f t="shared" ref="AA125" si="531">MOD(AA124,7)</f>
        <v>0</v>
      </c>
      <c r="AB125">
        <f t="shared" ref="AB125" si="532">MOD(AB124,7)</f>
        <v>0</v>
      </c>
      <c r="AC125">
        <f t="shared" ref="AC125" si="533">MOD(AC124,7)</f>
        <v>4</v>
      </c>
      <c r="AD125">
        <f t="shared" ref="AD125" si="534">MOD(AD124,7)</f>
        <v>4</v>
      </c>
      <c r="AE125">
        <f t="shared" ref="AE125" si="535">MOD(AE124,7)</f>
        <v>5</v>
      </c>
      <c r="AF125">
        <f t="shared" ref="AF125" si="536">MOD(AF124,7)</f>
        <v>5</v>
      </c>
      <c r="AG125">
        <f t="shared" ref="AG125" si="537">MOD(AG124,7)</f>
        <v>3</v>
      </c>
      <c r="AH125">
        <f t="shared" ref="AH125:AZ125" si="538">MOD(AH124,7)</f>
        <v>3</v>
      </c>
      <c r="AI125">
        <f t="shared" si="538"/>
        <v>5</v>
      </c>
      <c r="AJ125">
        <f t="shared" si="538"/>
        <v>3</v>
      </c>
      <c r="AK125">
        <f t="shared" si="538"/>
        <v>0</v>
      </c>
      <c r="AL125">
        <f t="shared" si="538"/>
        <v>6</v>
      </c>
      <c r="AM125">
        <f t="shared" si="538"/>
        <v>6</v>
      </c>
      <c r="AN125">
        <f t="shared" si="538"/>
        <v>2</v>
      </c>
      <c r="AO125">
        <f t="shared" si="538"/>
        <v>0</v>
      </c>
      <c r="AP125">
        <f t="shared" si="538"/>
        <v>5</v>
      </c>
      <c r="AQ125">
        <f t="shared" si="538"/>
        <v>2</v>
      </c>
      <c r="AR125">
        <f t="shared" si="538"/>
        <v>2</v>
      </c>
      <c r="AS125">
        <f t="shared" si="538"/>
        <v>2</v>
      </c>
      <c r="AT125">
        <f t="shared" si="538"/>
        <v>2</v>
      </c>
      <c r="AU125">
        <f t="shared" si="538"/>
        <v>2</v>
      </c>
      <c r="AV125">
        <f t="shared" si="538"/>
        <v>2</v>
      </c>
      <c r="AW125">
        <f t="shared" si="538"/>
        <v>2</v>
      </c>
      <c r="AX125">
        <f t="shared" si="538"/>
        <v>2</v>
      </c>
      <c r="AY125">
        <f t="shared" si="538"/>
        <v>2</v>
      </c>
      <c r="AZ125">
        <f t="shared" si="538"/>
        <v>2</v>
      </c>
      <c r="BA125">
        <f t="shared" ref="BA125" si="539">MOD(BA124,7)</f>
        <v>2</v>
      </c>
      <c r="BB125">
        <f t="shared" ref="BB125" si="540">MOD(BB124,7)</f>
        <v>2</v>
      </c>
      <c r="BC125">
        <f t="shared" ref="BC125" si="541">MOD(BC124,7)</f>
        <v>2</v>
      </c>
      <c r="BD125">
        <f t="shared" ref="BD125" si="542">MOD(BD124,7)</f>
        <v>2</v>
      </c>
      <c r="BE125">
        <f t="shared" ref="BE125" si="543">MOD(BE124,7)</f>
        <v>2</v>
      </c>
      <c r="BF125">
        <f t="shared" ref="BF125" si="544">MOD(BF124,7)</f>
        <v>2</v>
      </c>
      <c r="BG125">
        <f t="shared" ref="BG125" si="545">MOD(BG124,7)</f>
        <v>5</v>
      </c>
    </row>
    <row r="126" spans="3:59" x14ac:dyDescent="0.25">
      <c r="C126" s="6" t="s">
        <v>438</v>
      </c>
      <c r="D126" s="8" t="s">
        <v>252</v>
      </c>
      <c r="E126">
        <f t="shared" ref="E126" si="546">E123-_xlfn.FLOOR.MATH(E123)</f>
        <v>0.40952932151400034</v>
      </c>
      <c r="F126">
        <f t="shared" ref="F126:BG126" si="547">F123-_xlfn.FLOOR.MATH(F123)</f>
        <v>0.51269290176099958</v>
      </c>
      <c r="G126">
        <f t="shared" si="547"/>
        <v>0.99888117321500047</v>
      </c>
      <c r="H126">
        <f t="shared" si="547"/>
        <v>0.78877314867799697</v>
      </c>
      <c r="I126">
        <f t="shared" si="547"/>
        <v>0.4216435190469987</v>
      </c>
      <c r="J126">
        <f t="shared" si="547"/>
        <v>0.36311728448000125</v>
      </c>
      <c r="K126">
        <f t="shared" si="547"/>
        <v>0.36311728448000125</v>
      </c>
      <c r="L126">
        <f t="shared" si="547"/>
        <v>0.2608410499099989</v>
      </c>
      <c r="M126">
        <f t="shared" si="547"/>
        <v>0.2608410499099989</v>
      </c>
      <c r="N126">
        <f t="shared" si="547"/>
        <v>0.44382716101500108</v>
      </c>
      <c r="O126">
        <f t="shared" si="547"/>
        <v>0.93958333382499859</v>
      </c>
      <c r="P126">
        <f t="shared" si="547"/>
        <v>0.93958333382499859</v>
      </c>
      <c r="Q126">
        <f t="shared" si="547"/>
        <v>0.19212963005399963</v>
      </c>
      <c r="R126">
        <f t="shared" si="547"/>
        <v>0.44795524724700186</v>
      </c>
      <c r="S126">
        <f t="shared" si="547"/>
        <v>0.81508487687800102</v>
      </c>
      <c r="T126">
        <f t="shared" si="547"/>
        <v>9.336419778299998E-2</v>
      </c>
      <c r="U126">
        <f t="shared" si="547"/>
        <v>9.336419778299998E-2</v>
      </c>
      <c r="V126">
        <f t="shared" si="547"/>
        <v>0.19564043235300055</v>
      </c>
      <c r="W126">
        <f t="shared" si="547"/>
        <v>0.45540123447900172</v>
      </c>
      <c r="X126">
        <f t="shared" si="547"/>
        <v>0.36311728448000125</v>
      </c>
      <c r="Y126">
        <f t="shared" si="547"/>
        <v>0.25995370423299846</v>
      </c>
      <c r="Z126">
        <f t="shared" si="547"/>
        <v>0.56944444497399971</v>
      </c>
      <c r="AA126">
        <f t="shared" si="547"/>
        <v>0.43198302522599974</v>
      </c>
      <c r="AB126">
        <f t="shared" si="547"/>
        <v>0.78877314867799697</v>
      </c>
      <c r="AC126">
        <f t="shared" si="547"/>
        <v>0.88070987706899828</v>
      </c>
      <c r="AD126">
        <f t="shared" si="547"/>
        <v>0.46716821040400092</v>
      </c>
      <c r="AE126">
        <f t="shared" si="547"/>
        <v>0.2608410499099989</v>
      </c>
      <c r="AF126">
        <f t="shared" si="547"/>
        <v>0.56944444497399971</v>
      </c>
      <c r="AG126">
        <f t="shared" si="547"/>
        <v>0.25995370423299846</v>
      </c>
      <c r="AH126">
        <f t="shared" si="547"/>
        <v>0.25995370423299846</v>
      </c>
      <c r="AI126">
        <f t="shared" ref="AI126:AZ126" si="548">AI123-_xlfn.FLOOR.MATH(AI123)</f>
        <v>0.8928240746020002</v>
      </c>
      <c r="AJ126">
        <f t="shared" si="548"/>
        <v>0.25995370423299846</v>
      </c>
      <c r="AK126">
        <f t="shared" si="548"/>
        <v>0.62708333386400028</v>
      </c>
      <c r="AL126">
        <f t="shared" si="548"/>
        <v>0.42137345730299813</v>
      </c>
      <c r="AM126">
        <f t="shared" si="548"/>
        <v>0.99510030917199899</v>
      </c>
      <c r="AN126">
        <f t="shared" si="548"/>
        <v>0.34232253126799961</v>
      </c>
      <c r="AO126">
        <f t="shared" si="548"/>
        <v>0.78877314867799697</v>
      </c>
      <c r="AP126">
        <f t="shared" si="548"/>
        <v>0.84876543244600011</v>
      </c>
      <c r="AQ126">
        <f t="shared" si="548"/>
        <v>0.40952932151400034</v>
      </c>
      <c r="AR126">
        <f t="shared" si="548"/>
        <v>0.40952932151400034</v>
      </c>
      <c r="AS126">
        <f t="shared" si="548"/>
        <v>0.40952932151400034</v>
      </c>
      <c r="AT126">
        <f t="shared" si="548"/>
        <v>0.40952932151400034</v>
      </c>
      <c r="AU126">
        <f t="shared" si="548"/>
        <v>0.40952932151400034</v>
      </c>
      <c r="AV126">
        <f t="shared" si="548"/>
        <v>0.40952932151400034</v>
      </c>
      <c r="AW126">
        <f t="shared" si="548"/>
        <v>0.40952932151400034</v>
      </c>
      <c r="AX126">
        <f t="shared" si="548"/>
        <v>0.40952932151400034</v>
      </c>
      <c r="AY126">
        <f t="shared" si="548"/>
        <v>0.40952932151400034</v>
      </c>
      <c r="AZ126">
        <f t="shared" si="548"/>
        <v>0.40952932151400034</v>
      </c>
      <c r="BA126">
        <f t="shared" si="547"/>
        <v>0.40952932151400034</v>
      </c>
      <c r="BB126">
        <f t="shared" si="547"/>
        <v>0.40952932151400034</v>
      </c>
      <c r="BC126">
        <f t="shared" si="547"/>
        <v>0.40952932151400034</v>
      </c>
      <c r="BD126">
        <f t="shared" si="547"/>
        <v>0.40952932151400034</v>
      </c>
      <c r="BE126">
        <f t="shared" si="547"/>
        <v>0.40952932151400034</v>
      </c>
      <c r="BF126">
        <f t="shared" si="547"/>
        <v>0.40952932151400034</v>
      </c>
      <c r="BG126">
        <f t="shared" si="547"/>
        <v>0.56944444497399971</v>
      </c>
    </row>
    <row r="128" spans="3:59" x14ac:dyDescent="0.25">
      <c r="C128" s="6" t="s">
        <v>442</v>
      </c>
      <c r="D128" s="8" t="s">
        <v>441</v>
      </c>
      <c r="E128" s="55">
        <f t="shared" ref="E128" si="549">_xlfn.FLOOR.MATH(E123) + 23</f>
        <v>43</v>
      </c>
      <c r="F128" s="55">
        <f t="shared" ref="F128:BG128" si="550">_xlfn.FLOOR.MATH(F123) + 23</f>
        <v>39</v>
      </c>
      <c r="G128" s="55">
        <f t="shared" si="550"/>
        <v>41</v>
      </c>
      <c r="H128" s="55">
        <f t="shared" si="550"/>
        <v>43</v>
      </c>
      <c r="I128" s="55">
        <f t="shared" si="550"/>
        <v>54</v>
      </c>
      <c r="J128" s="55">
        <f t="shared" si="550"/>
        <v>37</v>
      </c>
      <c r="K128" s="55">
        <f t="shared" si="550"/>
        <v>37</v>
      </c>
      <c r="L128" s="55">
        <f t="shared" si="550"/>
        <v>56</v>
      </c>
      <c r="M128" s="55">
        <f t="shared" si="550"/>
        <v>56</v>
      </c>
      <c r="N128" s="55">
        <f t="shared" si="550"/>
        <v>38</v>
      </c>
      <c r="O128" s="55">
        <f t="shared" si="550"/>
        <v>52</v>
      </c>
      <c r="P128" s="55">
        <f t="shared" si="550"/>
        <v>52</v>
      </c>
      <c r="Q128" s="55">
        <f t="shared" si="550"/>
        <v>23</v>
      </c>
      <c r="R128" s="55">
        <f t="shared" si="550"/>
        <v>39</v>
      </c>
      <c r="S128" s="55">
        <f t="shared" si="550"/>
        <v>27</v>
      </c>
      <c r="T128" s="55">
        <f t="shared" si="550"/>
        <v>38</v>
      </c>
      <c r="U128" s="55">
        <f t="shared" si="550"/>
        <v>38</v>
      </c>
      <c r="V128" s="55">
        <f t="shared" si="550"/>
        <v>19</v>
      </c>
      <c r="W128" s="55">
        <f t="shared" si="550"/>
        <v>9</v>
      </c>
      <c r="X128" s="55">
        <f t="shared" si="550"/>
        <v>37</v>
      </c>
      <c r="Y128" s="55">
        <f t="shared" si="550"/>
        <v>42</v>
      </c>
      <c r="Z128" s="55">
        <f t="shared" si="550"/>
        <v>28</v>
      </c>
      <c r="AA128" s="55">
        <f t="shared" si="550"/>
        <v>37</v>
      </c>
      <c r="AB128" s="55">
        <f t="shared" si="550"/>
        <v>43</v>
      </c>
      <c r="AC128" s="55">
        <f t="shared" si="550"/>
        <v>41</v>
      </c>
      <c r="AD128" s="55">
        <f t="shared" si="550"/>
        <v>46</v>
      </c>
      <c r="AE128" s="55">
        <f t="shared" si="550"/>
        <v>56</v>
      </c>
      <c r="AF128" s="55">
        <f t="shared" si="550"/>
        <v>28</v>
      </c>
      <c r="AG128" s="55">
        <f t="shared" si="550"/>
        <v>42</v>
      </c>
      <c r="AH128" s="55">
        <f t="shared" si="550"/>
        <v>42</v>
      </c>
      <c r="AI128" s="55">
        <f t="shared" ref="AI128:AZ128" si="551">_xlfn.FLOOR.MATH(AI123) + 23</f>
        <v>52</v>
      </c>
      <c r="AJ128" s="55">
        <f t="shared" si="551"/>
        <v>42</v>
      </c>
      <c r="AK128" s="55">
        <f t="shared" si="551"/>
        <v>31</v>
      </c>
      <c r="AL128" s="55">
        <f t="shared" si="551"/>
        <v>44</v>
      </c>
      <c r="AM128" s="55">
        <f t="shared" si="551"/>
        <v>33</v>
      </c>
      <c r="AN128" s="55">
        <f t="shared" si="551"/>
        <v>28</v>
      </c>
      <c r="AO128" s="55">
        <f t="shared" si="551"/>
        <v>43</v>
      </c>
      <c r="AP128" s="55">
        <f t="shared" si="551"/>
        <v>19</v>
      </c>
      <c r="AQ128" s="55">
        <f t="shared" si="551"/>
        <v>43</v>
      </c>
      <c r="AR128" s="55">
        <f t="shared" si="551"/>
        <v>43</v>
      </c>
      <c r="AS128" s="55">
        <f t="shared" si="551"/>
        <v>43</v>
      </c>
      <c r="AT128" s="55">
        <f t="shared" si="551"/>
        <v>43</v>
      </c>
      <c r="AU128" s="55">
        <f t="shared" si="551"/>
        <v>43</v>
      </c>
      <c r="AV128" s="55">
        <f t="shared" si="551"/>
        <v>43</v>
      </c>
      <c r="AW128" s="55">
        <f t="shared" si="551"/>
        <v>43</v>
      </c>
      <c r="AX128" s="55">
        <f t="shared" si="551"/>
        <v>43</v>
      </c>
      <c r="AY128" s="55">
        <f t="shared" si="551"/>
        <v>43</v>
      </c>
      <c r="AZ128" s="55">
        <f t="shared" si="551"/>
        <v>43</v>
      </c>
      <c r="BA128" s="55">
        <f t="shared" si="550"/>
        <v>43</v>
      </c>
      <c r="BB128" s="55">
        <f t="shared" si="550"/>
        <v>43</v>
      </c>
      <c r="BC128" s="55">
        <f t="shared" si="550"/>
        <v>43</v>
      </c>
      <c r="BD128" s="55">
        <f t="shared" si="550"/>
        <v>43</v>
      </c>
      <c r="BE128" s="55">
        <f t="shared" si="550"/>
        <v>43</v>
      </c>
      <c r="BF128" s="55">
        <f t="shared" si="550"/>
        <v>43</v>
      </c>
      <c r="BG128" s="55">
        <f t="shared" si="550"/>
        <v>28</v>
      </c>
    </row>
    <row r="129" spans="3:59" x14ac:dyDescent="0.25">
      <c r="C129" s="6" t="s">
        <v>444</v>
      </c>
      <c r="D129" s="8" t="s">
        <v>443</v>
      </c>
      <c r="E129">
        <f t="shared" ref="E129" si="552">E128+1</f>
        <v>44</v>
      </c>
      <c r="F129">
        <f t="shared" ref="F129" si="553">F128+1</f>
        <v>40</v>
      </c>
      <c r="G129">
        <f t="shared" ref="G129" si="554">G128+1</f>
        <v>42</v>
      </c>
      <c r="H129">
        <f t="shared" ref="H129" si="555">H128+1</f>
        <v>44</v>
      </c>
      <c r="I129">
        <f t="shared" ref="I129" si="556">I128+1</f>
        <v>55</v>
      </c>
      <c r="J129">
        <f t="shared" ref="J129" si="557">J128+1</f>
        <v>38</v>
      </c>
      <c r="K129">
        <f t="shared" ref="K129" si="558">K128+1</f>
        <v>38</v>
      </c>
      <c r="L129">
        <f t="shared" ref="L129" si="559">L128+1</f>
        <v>57</v>
      </c>
      <c r="M129">
        <f t="shared" ref="M129" si="560">M128+1</f>
        <v>57</v>
      </c>
      <c r="N129">
        <f t="shared" ref="N129" si="561">N128+1</f>
        <v>39</v>
      </c>
      <c r="O129">
        <f t="shared" ref="O129" si="562">O128+1</f>
        <v>53</v>
      </c>
      <c r="P129">
        <f t="shared" ref="P129" si="563">P128+1</f>
        <v>53</v>
      </c>
      <c r="Q129">
        <f t="shared" ref="Q129" si="564">Q128+1</f>
        <v>24</v>
      </c>
      <c r="R129">
        <f t="shared" ref="R129" si="565">R128+1</f>
        <v>40</v>
      </c>
      <c r="S129">
        <f t="shared" ref="S129" si="566">S128+1</f>
        <v>28</v>
      </c>
      <c r="T129">
        <f t="shared" ref="T129" si="567">T128+1</f>
        <v>39</v>
      </c>
      <c r="U129">
        <f t="shared" ref="U129" si="568">U128+1</f>
        <v>39</v>
      </c>
      <c r="V129">
        <f t="shared" ref="V129" si="569">V128+1</f>
        <v>20</v>
      </c>
      <c r="W129">
        <f t="shared" ref="W129" si="570">W128+1</f>
        <v>10</v>
      </c>
      <c r="X129">
        <f t="shared" ref="X129" si="571">X128+1</f>
        <v>38</v>
      </c>
      <c r="Y129">
        <f t="shared" ref="Y129" si="572">Y128+1</f>
        <v>43</v>
      </c>
      <c r="Z129">
        <f t="shared" ref="Z129" si="573">Z128+1</f>
        <v>29</v>
      </c>
      <c r="AA129">
        <f t="shared" ref="AA129" si="574">AA128+1</f>
        <v>38</v>
      </c>
      <c r="AB129">
        <f t="shared" ref="AB129" si="575">AB128+1</f>
        <v>44</v>
      </c>
      <c r="AC129">
        <f t="shared" ref="AC129" si="576">AC128+1</f>
        <v>42</v>
      </c>
      <c r="AD129">
        <f t="shared" ref="AD129" si="577">AD128+1</f>
        <v>47</v>
      </c>
      <c r="AE129">
        <f t="shared" ref="AE129" si="578">AE128+1</f>
        <v>57</v>
      </c>
      <c r="AF129">
        <f t="shared" ref="AF129" si="579">AF128+1</f>
        <v>29</v>
      </c>
      <c r="AG129">
        <f t="shared" ref="AG129" si="580">AG128+1</f>
        <v>43</v>
      </c>
      <c r="AH129">
        <f t="shared" ref="AH129:AZ129" si="581">AH128+1</f>
        <v>43</v>
      </c>
      <c r="AI129">
        <f t="shared" si="581"/>
        <v>53</v>
      </c>
      <c r="AJ129">
        <f t="shared" si="581"/>
        <v>43</v>
      </c>
      <c r="AK129">
        <f t="shared" si="581"/>
        <v>32</v>
      </c>
      <c r="AL129">
        <f t="shared" si="581"/>
        <v>45</v>
      </c>
      <c r="AM129">
        <f t="shared" si="581"/>
        <v>34</v>
      </c>
      <c r="AN129">
        <f t="shared" si="581"/>
        <v>29</v>
      </c>
      <c r="AO129">
        <f t="shared" si="581"/>
        <v>44</v>
      </c>
      <c r="AP129">
        <f t="shared" si="581"/>
        <v>20</v>
      </c>
      <c r="AQ129">
        <f t="shared" si="581"/>
        <v>44</v>
      </c>
      <c r="AR129">
        <f t="shared" si="581"/>
        <v>44</v>
      </c>
      <c r="AS129">
        <f t="shared" si="581"/>
        <v>44</v>
      </c>
      <c r="AT129">
        <f t="shared" si="581"/>
        <v>44</v>
      </c>
      <c r="AU129">
        <f t="shared" si="581"/>
        <v>44</v>
      </c>
      <c r="AV129">
        <f t="shared" si="581"/>
        <v>44</v>
      </c>
      <c r="AW129">
        <f t="shared" si="581"/>
        <v>44</v>
      </c>
      <c r="AX129">
        <f t="shared" si="581"/>
        <v>44</v>
      </c>
      <c r="AY129">
        <f t="shared" si="581"/>
        <v>44</v>
      </c>
      <c r="AZ129">
        <f t="shared" si="581"/>
        <v>44</v>
      </c>
      <c r="BA129">
        <f t="shared" ref="BA129" si="582">BA128+1</f>
        <v>44</v>
      </c>
      <c r="BB129">
        <f t="shared" ref="BB129" si="583">BB128+1</f>
        <v>44</v>
      </c>
      <c r="BC129">
        <f t="shared" ref="BC129" si="584">BC128+1</f>
        <v>44</v>
      </c>
      <c r="BD129">
        <f t="shared" ref="BD129" si="585">BD128+1</f>
        <v>44</v>
      </c>
      <c r="BE129">
        <f t="shared" ref="BE129" si="586">BE128+1</f>
        <v>44</v>
      </c>
      <c r="BF129">
        <f t="shared" ref="BF129" si="587">BF128+1</f>
        <v>44</v>
      </c>
      <c r="BG129">
        <f t="shared" ref="BG129" si="588">BG128+1</f>
        <v>29</v>
      </c>
    </row>
    <row r="130" spans="3:59" x14ac:dyDescent="0.25">
      <c r="C130" s="6" t="s">
        <v>445</v>
      </c>
      <c r="D130" s="8" t="s">
        <v>42</v>
      </c>
      <c r="E130">
        <f t="shared" ref="E130" si="589">E128-1</f>
        <v>42</v>
      </c>
      <c r="F130">
        <f t="shared" ref="F130:BG130" si="590">F128-1</f>
        <v>38</v>
      </c>
      <c r="G130">
        <f t="shared" si="590"/>
        <v>40</v>
      </c>
      <c r="H130">
        <f t="shared" si="590"/>
        <v>42</v>
      </c>
      <c r="I130">
        <f t="shared" si="590"/>
        <v>53</v>
      </c>
      <c r="J130">
        <f t="shared" si="590"/>
        <v>36</v>
      </c>
      <c r="K130">
        <f t="shared" si="590"/>
        <v>36</v>
      </c>
      <c r="L130">
        <f t="shared" si="590"/>
        <v>55</v>
      </c>
      <c r="M130">
        <f t="shared" si="590"/>
        <v>55</v>
      </c>
      <c r="N130">
        <f t="shared" si="590"/>
        <v>37</v>
      </c>
      <c r="O130">
        <f t="shared" si="590"/>
        <v>51</v>
      </c>
      <c r="P130">
        <f t="shared" si="590"/>
        <v>51</v>
      </c>
      <c r="Q130">
        <f t="shared" si="590"/>
        <v>22</v>
      </c>
      <c r="R130">
        <f t="shared" si="590"/>
        <v>38</v>
      </c>
      <c r="S130">
        <f t="shared" si="590"/>
        <v>26</v>
      </c>
      <c r="T130">
        <f t="shared" si="590"/>
        <v>37</v>
      </c>
      <c r="U130">
        <f t="shared" si="590"/>
        <v>37</v>
      </c>
      <c r="V130">
        <f t="shared" si="590"/>
        <v>18</v>
      </c>
      <c r="W130">
        <f t="shared" si="590"/>
        <v>8</v>
      </c>
      <c r="X130">
        <f t="shared" si="590"/>
        <v>36</v>
      </c>
      <c r="Y130">
        <f t="shared" si="590"/>
        <v>41</v>
      </c>
      <c r="Z130">
        <f t="shared" si="590"/>
        <v>27</v>
      </c>
      <c r="AA130">
        <f t="shared" si="590"/>
        <v>36</v>
      </c>
      <c r="AB130">
        <f t="shared" si="590"/>
        <v>42</v>
      </c>
      <c r="AC130">
        <f t="shared" si="590"/>
        <v>40</v>
      </c>
      <c r="AD130">
        <f t="shared" si="590"/>
        <v>45</v>
      </c>
      <c r="AE130">
        <f t="shared" si="590"/>
        <v>55</v>
      </c>
      <c r="AF130">
        <f t="shared" si="590"/>
        <v>27</v>
      </c>
      <c r="AG130">
        <f t="shared" si="590"/>
        <v>41</v>
      </c>
      <c r="AH130">
        <f t="shared" si="590"/>
        <v>41</v>
      </c>
      <c r="AI130">
        <f t="shared" ref="AI130:AZ130" si="591">AI128-1</f>
        <v>51</v>
      </c>
      <c r="AJ130">
        <f t="shared" si="591"/>
        <v>41</v>
      </c>
      <c r="AK130">
        <f t="shared" si="591"/>
        <v>30</v>
      </c>
      <c r="AL130">
        <f t="shared" si="591"/>
        <v>43</v>
      </c>
      <c r="AM130">
        <f t="shared" si="591"/>
        <v>32</v>
      </c>
      <c r="AN130">
        <f t="shared" si="591"/>
        <v>27</v>
      </c>
      <c r="AO130">
        <f t="shared" si="591"/>
        <v>42</v>
      </c>
      <c r="AP130">
        <f t="shared" si="591"/>
        <v>18</v>
      </c>
      <c r="AQ130">
        <f t="shared" si="591"/>
        <v>42</v>
      </c>
      <c r="AR130">
        <f t="shared" si="591"/>
        <v>42</v>
      </c>
      <c r="AS130">
        <f t="shared" si="591"/>
        <v>42</v>
      </c>
      <c r="AT130">
        <f t="shared" si="591"/>
        <v>42</v>
      </c>
      <c r="AU130">
        <f t="shared" si="591"/>
        <v>42</v>
      </c>
      <c r="AV130">
        <f t="shared" si="591"/>
        <v>42</v>
      </c>
      <c r="AW130">
        <f t="shared" si="591"/>
        <v>42</v>
      </c>
      <c r="AX130">
        <f t="shared" si="591"/>
        <v>42</v>
      </c>
      <c r="AY130">
        <f t="shared" si="591"/>
        <v>42</v>
      </c>
      <c r="AZ130">
        <f t="shared" si="591"/>
        <v>42</v>
      </c>
      <c r="BA130">
        <f t="shared" si="590"/>
        <v>42</v>
      </c>
      <c r="BB130">
        <f t="shared" si="590"/>
        <v>42</v>
      </c>
      <c r="BC130">
        <f t="shared" si="590"/>
        <v>42</v>
      </c>
      <c r="BD130">
        <f t="shared" si="590"/>
        <v>42</v>
      </c>
      <c r="BE130">
        <f t="shared" si="590"/>
        <v>42</v>
      </c>
      <c r="BF130">
        <f t="shared" si="590"/>
        <v>42</v>
      </c>
      <c r="BG130">
        <f t="shared" si="590"/>
        <v>27</v>
      </c>
    </row>
    <row r="132" spans="3:59" x14ac:dyDescent="0.25">
      <c r="C132" s="6" t="s">
        <v>446</v>
      </c>
      <c r="E132" s="20">
        <f t="shared" ref="E132" si="592">IF(E125=2,E128,IF(E125=4,E128,IF(E125=6,E128,0)))</f>
        <v>43</v>
      </c>
      <c r="F132" s="20">
        <f t="shared" ref="F132:BG132" si="593">IF(F125=2,F128,IF(F125=4,F128,IF(F125=6,F128,0)))</f>
        <v>0</v>
      </c>
      <c r="G132" s="20">
        <f t="shared" si="593"/>
        <v>0</v>
      </c>
      <c r="H132" s="20">
        <f t="shared" si="593"/>
        <v>0</v>
      </c>
      <c r="I132" s="20">
        <f t="shared" si="593"/>
        <v>0</v>
      </c>
      <c r="J132" s="20">
        <f t="shared" si="593"/>
        <v>37</v>
      </c>
      <c r="K132" s="20">
        <f t="shared" si="593"/>
        <v>37</v>
      </c>
      <c r="L132" s="20">
        <f t="shared" si="593"/>
        <v>0</v>
      </c>
      <c r="M132" s="20">
        <f t="shared" si="593"/>
        <v>0</v>
      </c>
      <c r="N132" s="20">
        <f t="shared" si="593"/>
        <v>38</v>
      </c>
      <c r="O132" s="20">
        <f t="shared" si="593"/>
        <v>52</v>
      </c>
      <c r="P132" s="20">
        <f t="shared" si="593"/>
        <v>52</v>
      </c>
      <c r="Q132" s="20">
        <f t="shared" si="593"/>
        <v>0</v>
      </c>
      <c r="R132" s="20">
        <f t="shared" si="593"/>
        <v>39</v>
      </c>
      <c r="S132" s="20">
        <f t="shared" si="593"/>
        <v>0</v>
      </c>
      <c r="T132" s="20">
        <f t="shared" si="593"/>
        <v>38</v>
      </c>
      <c r="U132" s="20">
        <f t="shared" si="593"/>
        <v>38</v>
      </c>
      <c r="V132" s="20">
        <f t="shared" si="593"/>
        <v>0</v>
      </c>
      <c r="W132" s="20">
        <f t="shared" si="593"/>
        <v>9</v>
      </c>
      <c r="X132" s="20">
        <f t="shared" si="593"/>
        <v>37</v>
      </c>
      <c r="Y132" s="20">
        <f t="shared" si="593"/>
        <v>0</v>
      </c>
      <c r="Z132" s="20">
        <f t="shared" si="593"/>
        <v>0</v>
      </c>
      <c r="AA132" s="20">
        <f t="shared" si="593"/>
        <v>0</v>
      </c>
      <c r="AB132" s="20">
        <f t="shared" si="593"/>
        <v>0</v>
      </c>
      <c r="AC132" s="20">
        <f t="shared" si="593"/>
        <v>41</v>
      </c>
      <c r="AD132" s="20">
        <f t="shared" si="593"/>
        <v>46</v>
      </c>
      <c r="AE132" s="20">
        <f t="shared" si="593"/>
        <v>0</v>
      </c>
      <c r="AF132" s="20">
        <f t="shared" si="593"/>
        <v>0</v>
      </c>
      <c r="AG132" s="20">
        <f t="shared" si="593"/>
        <v>0</v>
      </c>
      <c r="AH132" s="20">
        <f t="shared" si="593"/>
        <v>0</v>
      </c>
      <c r="AI132" s="20">
        <f t="shared" ref="AI132:AZ132" si="594">IF(AI125=2,AI128,IF(AI125=4,AI128,IF(AI125=6,AI128,0)))</f>
        <v>0</v>
      </c>
      <c r="AJ132" s="20">
        <f t="shared" si="594"/>
        <v>0</v>
      </c>
      <c r="AK132" s="20">
        <f t="shared" si="594"/>
        <v>0</v>
      </c>
      <c r="AL132" s="20">
        <f t="shared" si="594"/>
        <v>44</v>
      </c>
      <c r="AM132" s="20">
        <f t="shared" si="594"/>
        <v>33</v>
      </c>
      <c r="AN132" s="20">
        <f t="shared" si="594"/>
        <v>28</v>
      </c>
      <c r="AO132" s="20">
        <f t="shared" si="594"/>
        <v>0</v>
      </c>
      <c r="AP132" s="20">
        <f t="shared" si="594"/>
        <v>0</v>
      </c>
      <c r="AQ132" s="20">
        <f t="shared" si="594"/>
        <v>43</v>
      </c>
      <c r="AR132" s="20">
        <f t="shared" si="594"/>
        <v>43</v>
      </c>
      <c r="AS132" s="20">
        <f t="shared" si="594"/>
        <v>43</v>
      </c>
      <c r="AT132" s="20">
        <f t="shared" si="594"/>
        <v>43</v>
      </c>
      <c r="AU132" s="20">
        <f t="shared" si="594"/>
        <v>43</v>
      </c>
      <c r="AV132" s="20">
        <f t="shared" si="594"/>
        <v>43</v>
      </c>
      <c r="AW132" s="20">
        <f t="shared" si="594"/>
        <v>43</v>
      </c>
      <c r="AX132" s="20">
        <f t="shared" si="594"/>
        <v>43</v>
      </c>
      <c r="AY132" s="20">
        <f t="shared" si="594"/>
        <v>43</v>
      </c>
      <c r="AZ132" s="20">
        <f t="shared" si="594"/>
        <v>43</v>
      </c>
      <c r="BA132" s="20">
        <f t="shared" si="593"/>
        <v>43</v>
      </c>
      <c r="BB132" s="20">
        <f t="shared" si="593"/>
        <v>43</v>
      </c>
      <c r="BC132" s="20">
        <f t="shared" si="593"/>
        <v>43</v>
      </c>
      <c r="BD132" s="20">
        <f t="shared" si="593"/>
        <v>43</v>
      </c>
      <c r="BE132" s="20">
        <f t="shared" si="593"/>
        <v>43</v>
      </c>
      <c r="BF132" s="20">
        <f t="shared" si="593"/>
        <v>43</v>
      </c>
      <c r="BG132" s="20">
        <f t="shared" si="593"/>
        <v>0</v>
      </c>
    </row>
    <row r="133" spans="3:59" x14ac:dyDescent="0.25">
      <c r="C133" s="6" t="s">
        <v>447</v>
      </c>
      <c r="E133" s="20">
        <f>IF(E125=1,IF(E117&gt;6,IF(E126&gt;=Lookups!$C$8,E129,0),0),0)</f>
        <v>0</v>
      </c>
      <c r="F133" s="20">
        <f>IF(F125=1,IF(F117&gt;6,IF(F126&gt;=Lookups!$C$8,F129,0),0),0)</f>
        <v>0</v>
      </c>
      <c r="G133" s="20">
        <f>IF(G125=1,IF(G117&gt;6,IF(G126&gt;=Lookups!$C$8,G129,0),0),0)</f>
        <v>0</v>
      </c>
      <c r="H133" s="20">
        <f>IF(H125=1,IF(H117&gt;6,IF(H126&gt;=Lookups!$C$8,H129,0),0),0)</f>
        <v>0</v>
      </c>
      <c r="I133" s="20">
        <f>IF(I125=1,IF(I117&gt;6,IF(I126&gt;=Lookups!$C$8,I129,0),0),0)</f>
        <v>0</v>
      </c>
      <c r="J133" s="20">
        <f>IF(J125=1,IF(J117&gt;6,IF(J126&gt;=Lookups!$C$8,J129,0),0),0)</f>
        <v>0</v>
      </c>
      <c r="K133" s="20">
        <f>IF(K125=1,IF(K117&gt;6,IF(K126&gt;=Lookups!$C$8,K129,0),0),0)</f>
        <v>0</v>
      </c>
      <c r="L133" s="20">
        <f>IF(L125=1,IF(L117&gt;6,IF(L126&gt;=Lookups!$C$8,L129,0),0),0)</f>
        <v>0</v>
      </c>
      <c r="M133" s="20">
        <f>IF(M125=1,IF(M117&gt;6,IF(M126&gt;=Lookups!$C$8,M129,0),0),0)</f>
        <v>0</v>
      </c>
      <c r="N133" s="20">
        <f>IF(N125=1,IF(N117&gt;6,IF(N126&gt;=Lookups!$C$8,N129,0),0),0)</f>
        <v>0</v>
      </c>
      <c r="O133" s="20">
        <f>IF(O125=1,IF(O117&gt;6,IF(O126&gt;=Lookups!$C$8,O129,0),0),0)</f>
        <v>0</v>
      </c>
      <c r="P133" s="20">
        <f>IF(P125=1,IF(P117&gt;6,IF(P126&gt;=Lookups!$C$8,P129,0),0),0)</f>
        <v>0</v>
      </c>
      <c r="Q133" s="20">
        <f>IF(Q125=1,IF(Q117&gt;6,IF(Q126&gt;=Lookups!$C$8,Q129,0),0),0)</f>
        <v>0</v>
      </c>
      <c r="R133" s="20">
        <f>IF(R125=1,IF(R117&gt;6,IF(R126&gt;=Lookups!$C$8,R129,0),0),0)</f>
        <v>0</v>
      </c>
      <c r="S133" s="20">
        <f>IF(S125=1,IF(S117&gt;6,IF(S126&gt;=Lookups!$C$8,S129,0),0),0)</f>
        <v>0</v>
      </c>
      <c r="T133" s="20">
        <f>IF(T125=1,IF(T117&gt;6,IF(T126&gt;=Lookups!$C$8,T129,0),0),0)</f>
        <v>0</v>
      </c>
      <c r="U133" s="20">
        <f>IF(U125=1,IF(U117&gt;6,IF(U126&gt;=Lookups!$C$8,U129,0),0),0)</f>
        <v>0</v>
      </c>
      <c r="V133" s="20">
        <f>IF(V125=1,IF(V117&gt;6,IF(V126&gt;=Lookups!$C$8,V129,0),0),0)</f>
        <v>0</v>
      </c>
      <c r="W133" s="20">
        <f>IF(W125=1,IF(W117&gt;6,IF(W126&gt;=Lookups!$C$8,W129,0),0),0)</f>
        <v>0</v>
      </c>
      <c r="X133" s="20">
        <f>IF(X125=1,IF(X117&gt;6,IF(X126&gt;=Lookups!$C$8,X129,0),0),0)</f>
        <v>0</v>
      </c>
      <c r="Y133" s="20">
        <f>IF(Y125=1,IF(Y117&gt;6,IF(Y126&gt;=Lookups!$C$8,Y129,0),0),0)</f>
        <v>0</v>
      </c>
      <c r="Z133" s="20">
        <f>IF(Z125=1,IF(Z117&gt;6,IF(Z126&gt;=Lookups!$C$8,Z129,0),0),0)</f>
        <v>0</v>
      </c>
      <c r="AA133" s="20">
        <f>IF(AA125=1,IF(AA117&gt;6,IF(AA126&gt;=Lookups!$C$8,AA129,0),0),0)</f>
        <v>0</v>
      </c>
      <c r="AB133" s="20">
        <f>IF(AB125=1,IF(AB117&gt;6,IF(AB126&gt;=Lookups!$C$8,AB129,0),0),0)</f>
        <v>0</v>
      </c>
      <c r="AC133" s="20">
        <f>IF(AC125=1,IF(AC117&gt;6,IF(AC126&gt;=Lookups!$C$8,AC129,0),0),0)</f>
        <v>0</v>
      </c>
      <c r="AD133" s="20">
        <f>IF(AD125=1,IF(AD117&gt;6,IF(AD126&gt;=Lookups!$C$8,AD129,0),0),0)</f>
        <v>0</v>
      </c>
      <c r="AE133" s="20">
        <f>IF(AE125=1,IF(AE117&gt;6,IF(AE126&gt;=Lookups!$C$8,AE129,0),0),0)</f>
        <v>0</v>
      </c>
      <c r="AF133" s="20">
        <f>IF(AF125=1,IF(AF117&gt;6,IF(AF126&gt;=Lookups!$C$8,AF129,0),0),0)</f>
        <v>0</v>
      </c>
      <c r="AG133" s="20">
        <f>IF(AG125=1,IF(AG117&gt;6,IF(AG126&gt;=Lookups!$C$8,AG129,0),0),0)</f>
        <v>0</v>
      </c>
      <c r="AH133" s="20">
        <f>IF(AH125=1,IF(AH117&gt;6,IF(AH126&gt;=Lookups!$C$8,AH129,0),0),0)</f>
        <v>0</v>
      </c>
      <c r="AI133" s="20">
        <f>IF(AI125=1,IF(AI117&gt;6,IF(AI126&gt;=Lookups!$C$8,AI129,0),0),0)</f>
        <v>0</v>
      </c>
      <c r="AJ133" s="20">
        <f>IF(AJ125=1,IF(AJ117&gt;6,IF(AJ126&gt;=Lookups!$C$8,AJ129,0),0),0)</f>
        <v>0</v>
      </c>
      <c r="AK133" s="20">
        <f>IF(AK125=1,IF(AK117&gt;6,IF(AK126&gt;=Lookups!$C$8,AK129,0),0),0)</f>
        <v>0</v>
      </c>
      <c r="AL133" s="20">
        <f>IF(AL125=1,IF(AL117&gt;6,IF(AL126&gt;=Lookups!$C$8,AL129,0),0),0)</f>
        <v>0</v>
      </c>
      <c r="AM133" s="20">
        <f>IF(AM125=1,IF(AM117&gt;6,IF(AM126&gt;=Lookups!$C$8,AM129,0),0),0)</f>
        <v>0</v>
      </c>
      <c r="AN133" s="20">
        <f>IF(AN125=1,IF(AN117&gt;6,IF(AN126&gt;=Lookups!$C$8,AN129,0),0),0)</f>
        <v>0</v>
      </c>
      <c r="AO133" s="20">
        <f>IF(AO125=1,IF(AO117&gt;6,IF(AO126&gt;=Lookups!$C$8,AO129,0),0),0)</f>
        <v>0</v>
      </c>
      <c r="AP133" s="20">
        <f>IF(AP125=1,IF(AP117&gt;6,IF(AP126&gt;=Lookups!$C$8,AP129,0),0),0)</f>
        <v>0</v>
      </c>
      <c r="AQ133" s="20">
        <f>IF(AQ125=1,IF(AQ117&gt;6,IF(AQ126&gt;=Lookups!$C$8,AQ129,0),0),0)</f>
        <v>0</v>
      </c>
      <c r="AR133" s="20">
        <f>IF(AR125=1,IF(AR117&gt;6,IF(AR126&gt;=Lookups!$C$8,AR129,0),0),0)</f>
        <v>0</v>
      </c>
      <c r="AS133" s="20">
        <f>IF(AS125=1,IF(AS117&gt;6,IF(AS126&gt;=Lookups!$C$8,AS129,0),0),0)</f>
        <v>0</v>
      </c>
      <c r="AT133" s="20">
        <f>IF(AT125=1,IF(AT117&gt;6,IF(AT126&gt;=Lookups!$C$8,AT129,0),0),0)</f>
        <v>0</v>
      </c>
      <c r="AU133" s="20">
        <f>IF(AU125=1,IF(AU117&gt;6,IF(AU126&gt;=Lookups!$C$8,AU129,0),0),0)</f>
        <v>0</v>
      </c>
      <c r="AV133" s="20">
        <f>IF(AV125=1,IF(AV117&gt;6,IF(AV126&gt;=Lookups!$C$8,AV129,0),0),0)</f>
        <v>0</v>
      </c>
      <c r="AW133" s="20">
        <f>IF(AW125=1,IF(AW117&gt;6,IF(AW126&gt;=Lookups!$C$8,AW129,0),0),0)</f>
        <v>0</v>
      </c>
      <c r="AX133" s="20">
        <f>IF(AX125=1,IF(AX117&gt;6,IF(AX126&gt;=Lookups!$C$8,AX129,0),0),0)</f>
        <v>0</v>
      </c>
      <c r="AY133" s="20">
        <f>IF(AY125=1,IF(AY117&gt;6,IF(AY126&gt;=Lookups!$C$8,AY129,0),0),0)</f>
        <v>0</v>
      </c>
      <c r="AZ133" s="20">
        <f>IF(AZ125=1,IF(AZ117&gt;6,IF(AZ126&gt;=Lookups!$C$8,AZ129,0),0),0)</f>
        <v>0</v>
      </c>
      <c r="BA133" s="20">
        <f>IF(BA125=1,IF(BA117&gt;6,IF(BA126&gt;=Lookups!$C$8,BA129,0),0),0)</f>
        <v>0</v>
      </c>
      <c r="BB133" s="20">
        <f>IF(BB125=1,IF(BB117&gt;6,IF(BB126&gt;=Lookups!$C$8,BB129,0),0),0)</f>
        <v>0</v>
      </c>
      <c r="BC133" s="20">
        <f>IF(BC125=1,IF(BC117&gt;6,IF(BC126&gt;=Lookups!$C$8,BC129,0),0),0)</f>
        <v>0</v>
      </c>
      <c r="BD133" s="20">
        <f>IF(BD125=1,IF(BD117&gt;6,IF(BD126&gt;=Lookups!$C$8,BD129,0),0),0)</f>
        <v>0</v>
      </c>
      <c r="BE133" s="20">
        <f>IF(BE125=1,IF(BE117&gt;6,IF(BE126&gt;=Lookups!$C$8,BE129,0),0),0)</f>
        <v>0</v>
      </c>
      <c r="BF133" s="20">
        <f>IF(BF125=1,IF(BF117&gt;6,IF(BF126&gt;=Lookups!$C$8,BF129,0),0),0)</f>
        <v>0</v>
      </c>
      <c r="BG133" s="20">
        <f>IF(BG125=1,IF(BG117&gt;6,IF(BG126&gt;=Lookups!$C$8,BG129,0),0),0)</f>
        <v>0</v>
      </c>
    </row>
    <row r="134" spans="3:59" x14ac:dyDescent="0.25">
      <c r="C134" s="6" t="s">
        <v>448</v>
      </c>
      <c r="E134" s="20">
        <f>IF(E125=0,IF(E117&gt;11,IF(E126&gt;=Lookups!$C$9,E128,0),0),0)</f>
        <v>0</v>
      </c>
      <c r="F134" s="20">
        <f>IF(F125=0,IF(F117&gt;11,IF(F126&gt;=Lookups!$C$9,F128,0),0),0)</f>
        <v>0</v>
      </c>
      <c r="G134" s="20">
        <f>IF(G125=0,IF(G117&gt;11,IF(G126&gt;=Lookups!$C$9,G128,0),0),0)</f>
        <v>0</v>
      </c>
      <c r="H134" s="20">
        <f>IF(H125=0,IF(H117&gt;11,IF(H126&gt;=Lookups!$C$9,H128,0),0),0)</f>
        <v>0</v>
      </c>
      <c r="I134" s="20">
        <f>IF(I125=0,IF(I117&gt;11,IF(I126&gt;=Lookups!$C$9,I128,0),0),0)</f>
        <v>0</v>
      </c>
      <c r="J134" s="20">
        <f>IF(J125=0,IF(J117&gt;11,IF(J126&gt;=Lookups!$C$9,J128,0),0),0)</f>
        <v>0</v>
      </c>
      <c r="K134" s="20">
        <f>IF(K125=0,IF(K117&gt;11,IF(K126&gt;=Lookups!$C$9,K128,0),0),0)</f>
        <v>0</v>
      </c>
      <c r="L134" s="20">
        <f>IF(L125=0,IF(L117&gt;11,IF(L126&gt;=Lookups!$C$9,L128,0),0),0)</f>
        <v>0</v>
      </c>
      <c r="M134" s="20">
        <f>IF(M125=0,IF(M117&gt;11,IF(M126&gt;=Lookups!$C$9,M128,0),0),0)</f>
        <v>0</v>
      </c>
      <c r="N134" s="20">
        <f>IF(N125=0,IF(N117&gt;11,IF(N126&gt;=Lookups!$C$9,N128,0),0),0)</f>
        <v>0</v>
      </c>
      <c r="O134" s="20">
        <f>IF(O125=0,IF(O117&gt;11,IF(O126&gt;=Lookups!$C$9,O128,0),0),0)</f>
        <v>0</v>
      </c>
      <c r="P134" s="20">
        <f>IF(P125=0,IF(P117&gt;11,IF(P126&gt;=Lookups!$C$9,P128,0),0),0)</f>
        <v>0</v>
      </c>
      <c r="Q134" s="20">
        <f>IF(Q125=0,IF(Q117&gt;11,IF(Q126&gt;=Lookups!$C$9,Q128,0),0),0)</f>
        <v>0</v>
      </c>
      <c r="R134" s="20">
        <f>IF(R125=0,IF(R117&gt;11,IF(R126&gt;=Lookups!$C$9,R128,0),0),0)</f>
        <v>0</v>
      </c>
      <c r="S134" s="20">
        <f>IF(S125=0,IF(S117&gt;11,IF(S126&gt;=Lookups!$C$9,S128,0),0),0)</f>
        <v>0</v>
      </c>
      <c r="T134" s="20">
        <f>IF(T125=0,IF(T117&gt;11,IF(T126&gt;=Lookups!$C$9,T128,0),0),0)</f>
        <v>0</v>
      </c>
      <c r="U134" s="20">
        <f>IF(U125=0,IF(U117&gt;11,IF(U126&gt;=Lookups!$C$9,U128,0),0),0)</f>
        <v>0</v>
      </c>
      <c r="V134" s="20">
        <f>IF(V125=0,IF(V117&gt;11,IF(V126&gt;=Lookups!$C$9,V128,0),0),0)</f>
        <v>0</v>
      </c>
      <c r="W134" s="20">
        <f>IF(W125=0,IF(W117&gt;11,IF(W126&gt;=Lookups!$C$9,W128,0),0),0)</f>
        <v>0</v>
      </c>
      <c r="X134" s="20">
        <f>IF(X125=0,IF(X117&gt;11,IF(X126&gt;=Lookups!$C$9,X128,0),0),0)</f>
        <v>0</v>
      </c>
      <c r="Y134" s="20">
        <f>IF(Y125=0,IF(Y117&gt;11,IF(Y126&gt;=Lookups!$C$9,Y128,0),0),0)</f>
        <v>0</v>
      </c>
      <c r="Z134" s="20">
        <f>IF(Z125=0,IF(Z117&gt;11,IF(Z126&gt;=Lookups!$C$9,Z128,0),0),0)</f>
        <v>0</v>
      </c>
      <c r="AA134" s="20">
        <f>IF(AA125=0,IF(AA117&gt;11,IF(AA126&gt;=Lookups!$C$9,AA128,0),0),0)</f>
        <v>0</v>
      </c>
      <c r="AB134" s="20">
        <f>IF(AB125=0,IF(AB117&gt;11,IF(AB126&gt;=Lookups!$C$9,AB128,0),0),0)</f>
        <v>0</v>
      </c>
      <c r="AC134" s="20">
        <f>IF(AC125=0,IF(AC117&gt;11,IF(AC126&gt;=Lookups!$C$9,AC128,0),0),0)</f>
        <v>0</v>
      </c>
      <c r="AD134" s="20">
        <f>IF(AD125=0,IF(AD117&gt;11,IF(AD126&gt;=Lookups!$C$9,AD128,0),0),0)</f>
        <v>0</v>
      </c>
      <c r="AE134" s="20">
        <f>IF(AE125=0,IF(AE117&gt;11,IF(AE126&gt;=Lookups!$C$9,AE128,0),0),0)</f>
        <v>0</v>
      </c>
      <c r="AF134" s="20">
        <f>IF(AF125=0,IF(AF117&gt;11,IF(AF126&gt;=Lookups!$C$9,AF128,0),0),0)</f>
        <v>0</v>
      </c>
      <c r="AG134" s="20">
        <f>IF(AG125=0,IF(AG117&gt;11,IF(AG126&gt;=Lookups!$C$9,AG128,0),0),0)</f>
        <v>0</v>
      </c>
      <c r="AH134" s="20">
        <f>IF(AH125=0,IF(AH117&gt;11,IF(AH126&gt;=Lookups!$C$9,AH128,0),0),0)</f>
        <v>0</v>
      </c>
      <c r="AI134" s="20">
        <f>IF(AI125=0,IF(AI117&gt;11,IF(AI126&gt;=Lookups!$C$9,AI128,0),0),0)</f>
        <v>0</v>
      </c>
      <c r="AJ134" s="20">
        <f>IF(AJ125=0,IF(AJ117&gt;11,IF(AJ126&gt;=Lookups!$C$9,AJ128,0),0),0)</f>
        <v>0</v>
      </c>
      <c r="AK134" s="20">
        <f>IF(AK125=0,IF(AK117&gt;11,IF(AK126&gt;=Lookups!$C$9,AK128,0),0),0)</f>
        <v>0</v>
      </c>
      <c r="AL134" s="20">
        <f>IF(AL125=0,IF(AL117&gt;11,IF(AL126&gt;=Lookups!$C$9,AL128,0),0),0)</f>
        <v>0</v>
      </c>
      <c r="AM134" s="20">
        <f>IF(AM125=0,IF(AM117&gt;11,IF(AM126&gt;=Lookups!$C$9,AM128,0),0),0)</f>
        <v>0</v>
      </c>
      <c r="AN134" s="20">
        <f>IF(AN125=0,IF(AN117&gt;11,IF(AN126&gt;=Lookups!$C$9,AN128,0),0),0)</f>
        <v>0</v>
      </c>
      <c r="AO134" s="20">
        <f>IF(AO125=0,IF(AO117&gt;11,IF(AO126&gt;=Lookups!$C$9,AO128,0),0),0)</f>
        <v>0</v>
      </c>
      <c r="AP134" s="20">
        <f>IF(AP125=0,IF(AP117&gt;11,IF(AP126&gt;=Lookups!$C$9,AP128,0),0),0)</f>
        <v>0</v>
      </c>
      <c r="AQ134" s="20">
        <f>IF(AQ125=0,IF(AQ117&gt;11,IF(AQ126&gt;=Lookups!$C$9,AQ128,0),0),0)</f>
        <v>0</v>
      </c>
      <c r="AR134" s="20">
        <f>IF(AR125=0,IF(AR117&gt;11,IF(AR126&gt;=Lookups!$C$9,AR128,0),0),0)</f>
        <v>0</v>
      </c>
      <c r="AS134" s="20">
        <f>IF(AS125=0,IF(AS117&gt;11,IF(AS126&gt;=Lookups!$C$9,AS128,0),0),0)</f>
        <v>0</v>
      </c>
      <c r="AT134" s="20">
        <f>IF(AT125=0,IF(AT117&gt;11,IF(AT126&gt;=Lookups!$C$9,AT128,0),0),0)</f>
        <v>0</v>
      </c>
      <c r="AU134" s="20">
        <f>IF(AU125=0,IF(AU117&gt;11,IF(AU126&gt;=Lookups!$C$9,AU128,0),0),0)</f>
        <v>0</v>
      </c>
      <c r="AV134" s="20">
        <f>IF(AV125=0,IF(AV117&gt;11,IF(AV126&gt;=Lookups!$C$9,AV128,0),0),0)</f>
        <v>0</v>
      </c>
      <c r="AW134" s="20">
        <f>IF(AW125=0,IF(AW117&gt;11,IF(AW126&gt;=Lookups!$C$9,AW128,0),0),0)</f>
        <v>0</v>
      </c>
      <c r="AX134" s="20">
        <f>IF(AX125=0,IF(AX117&gt;11,IF(AX126&gt;=Lookups!$C$9,AX128,0),0),0)</f>
        <v>0</v>
      </c>
      <c r="AY134" s="20">
        <f>IF(AY125=0,IF(AY117&gt;11,IF(AY126&gt;=Lookups!$C$9,AY128,0),0),0)</f>
        <v>0</v>
      </c>
      <c r="AZ134" s="20">
        <f>IF(AZ125=0,IF(AZ117&gt;11,IF(AZ126&gt;=Lookups!$C$9,AZ128,0),0),0)</f>
        <v>0</v>
      </c>
      <c r="BA134" s="20">
        <f>IF(BA125=0,IF(BA117&gt;11,IF(BA126&gt;=Lookups!$C$9,BA128,0),0),0)</f>
        <v>0</v>
      </c>
      <c r="BB134" s="20">
        <f>IF(BB125=0,IF(BB117&gt;11,IF(BB126&gt;=Lookups!$C$9,BB128,0),0),0)</f>
        <v>0</v>
      </c>
      <c r="BC134" s="20">
        <f>IF(BC125=0,IF(BC117&gt;11,IF(BC126&gt;=Lookups!$C$9,BC128,0),0),0)</f>
        <v>0</v>
      </c>
      <c r="BD134" s="20">
        <f>IF(BD125=0,IF(BD117&gt;11,IF(BD126&gt;=Lookups!$C$9,BD128,0),0),0)</f>
        <v>0</v>
      </c>
      <c r="BE134" s="20">
        <f>IF(BE125=0,IF(BE117&gt;11,IF(BE126&gt;=Lookups!$C$9,BE128,0),0),0)</f>
        <v>0</v>
      </c>
      <c r="BF134" s="20">
        <f>IF(BF125=0,IF(BF117&gt;11,IF(BF126&gt;=Lookups!$C$9,BF128,0),0),0)</f>
        <v>0</v>
      </c>
      <c r="BG134" s="20">
        <f>IF(BG125=0,IF(BG117&gt;11,IF(BG126&gt;=Lookups!$C$9,BG128,0),0),0)</f>
        <v>0</v>
      </c>
    </row>
    <row r="135" spans="3:59" x14ac:dyDescent="0.25">
      <c r="C135" s="6" t="s">
        <v>449</v>
      </c>
      <c r="E135" s="20">
        <f t="shared" ref="E135" si="595">IF(SUM(E132:E134)=0,E130,0)</f>
        <v>0</v>
      </c>
      <c r="F135" s="20">
        <f t="shared" ref="F135" si="596">IF(SUM(F132:F134)=0,F130,0)</f>
        <v>38</v>
      </c>
      <c r="G135" s="20">
        <f t="shared" ref="G135" si="597">IF(SUM(G132:G134)=0,G130,0)</f>
        <v>40</v>
      </c>
      <c r="H135" s="20">
        <f t="shared" ref="H135" si="598">IF(SUM(H132:H134)=0,H130,0)</f>
        <v>42</v>
      </c>
      <c r="I135" s="20">
        <f t="shared" ref="I135" si="599">IF(SUM(I132:I134)=0,I130,0)</f>
        <v>53</v>
      </c>
      <c r="J135" s="20">
        <f t="shared" ref="J135" si="600">IF(SUM(J132:J134)=0,J130,0)</f>
        <v>0</v>
      </c>
      <c r="K135" s="20">
        <f t="shared" ref="K135" si="601">IF(SUM(K132:K134)=0,K130,0)</f>
        <v>0</v>
      </c>
      <c r="L135" s="20">
        <f t="shared" ref="L135" si="602">IF(SUM(L132:L134)=0,L130,0)</f>
        <v>55</v>
      </c>
      <c r="M135" s="20">
        <f t="shared" ref="M135" si="603">IF(SUM(M132:M134)=0,M130,0)</f>
        <v>55</v>
      </c>
      <c r="N135" s="20">
        <f t="shared" ref="N135" si="604">IF(SUM(N132:N134)=0,N130,0)</f>
        <v>0</v>
      </c>
      <c r="O135" s="20">
        <f t="shared" ref="O135" si="605">IF(SUM(O132:O134)=0,O130,0)</f>
        <v>0</v>
      </c>
      <c r="P135" s="20">
        <f t="shared" ref="P135" si="606">IF(SUM(P132:P134)=0,P130,0)</f>
        <v>0</v>
      </c>
      <c r="Q135" s="20">
        <f t="shared" ref="Q135" si="607">IF(SUM(Q132:Q134)=0,Q130,0)</f>
        <v>22</v>
      </c>
      <c r="R135" s="20">
        <f t="shared" ref="R135" si="608">IF(SUM(R132:R134)=0,R130,0)</f>
        <v>0</v>
      </c>
      <c r="S135" s="20">
        <f t="shared" ref="S135" si="609">IF(SUM(S132:S134)=0,S130,0)</f>
        <v>26</v>
      </c>
      <c r="T135" s="20">
        <f t="shared" ref="T135" si="610">IF(SUM(T132:T134)=0,T130,0)</f>
        <v>0</v>
      </c>
      <c r="U135" s="20">
        <f t="shared" ref="U135" si="611">IF(SUM(U132:U134)=0,U130,0)</f>
        <v>0</v>
      </c>
      <c r="V135" s="20">
        <f t="shared" ref="V135" si="612">IF(SUM(V132:V134)=0,V130,0)</f>
        <v>18</v>
      </c>
      <c r="W135" s="20">
        <f t="shared" ref="W135" si="613">IF(SUM(W132:W134)=0,W130,0)</f>
        <v>0</v>
      </c>
      <c r="X135" s="20">
        <f t="shared" ref="X135" si="614">IF(SUM(X132:X134)=0,X130,0)</f>
        <v>0</v>
      </c>
      <c r="Y135" s="20">
        <f t="shared" ref="Y135" si="615">IF(SUM(Y132:Y134)=0,Y130,0)</f>
        <v>41</v>
      </c>
      <c r="Z135" s="20">
        <f t="shared" ref="Z135" si="616">IF(SUM(Z132:Z134)=0,Z130,0)</f>
        <v>27</v>
      </c>
      <c r="AA135" s="20">
        <f t="shared" ref="AA135" si="617">IF(SUM(AA132:AA134)=0,AA130,0)</f>
        <v>36</v>
      </c>
      <c r="AB135" s="20">
        <f t="shared" ref="AB135" si="618">IF(SUM(AB132:AB134)=0,AB130,0)</f>
        <v>42</v>
      </c>
      <c r="AC135" s="20">
        <f t="shared" ref="AC135" si="619">IF(SUM(AC132:AC134)=0,AC130,0)</f>
        <v>0</v>
      </c>
      <c r="AD135" s="20">
        <f t="shared" ref="AD135" si="620">IF(SUM(AD132:AD134)=0,AD130,0)</f>
        <v>0</v>
      </c>
      <c r="AE135" s="20">
        <f t="shared" ref="AE135" si="621">IF(SUM(AE132:AE134)=0,AE130,0)</f>
        <v>55</v>
      </c>
      <c r="AF135" s="20">
        <f t="shared" ref="AF135" si="622">IF(SUM(AF132:AF134)=0,AF130,0)</f>
        <v>27</v>
      </c>
      <c r="AG135" s="20">
        <f t="shared" ref="AG135" si="623">IF(SUM(AG132:AG134)=0,AG130,0)</f>
        <v>41</v>
      </c>
      <c r="AH135" s="20">
        <f t="shared" ref="AH135:AZ135" si="624">IF(SUM(AH132:AH134)=0,AH130,0)</f>
        <v>41</v>
      </c>
      <c r="AI135" s="20">
        <f t="shared" si="624"/>
        <v>51</v>
      </c>
      <c r="AJ135" s="20">
        <f t="shared" si="624"/>
        <v>41</v>
      </c>
      <c r="AK135" s="20">
        <f t="shared" si="624"/>
        <v>30</v>
      </c>
      <c r="AL135" s="20">
        <f t="shared" si="624"/>
        <v>0</v>
      </c>
      <c r="AM135" s="20">
        <f t="shared" si="624"/>
        <v>0</v>
      </c>
      <c r="AN135" s="20">
        <f t="shared" si="624"/>
        <v>0</v>
      </c>
      <c r="AO135" s="20">
        <f t="shared" si="624"/>
        <v>42</v>
      </c>
      <c r="AP135" s="20">
        <f t="shared" si="624"/>
        <v>18</v>
      </c>
      <c r="AQ135" s="20">
        <f t="shared" si="624"/>
        <v>0</v>
      </c>
      <c r="AR135" s="20">
        <f t="shared" si="624"/>
        <v>0</v>
      </c>
      <c r="AS135" s="20">
        <f t="shared" si="624"/>
        <v>0</v>
      </c>
      <c r="AT135" s="20">
        <f t="shared" si="624"/>
        <v>0</v>
      </c>
      <c r="AU135" s="20">
        <f t="shared" si="624"/>
        <v>0</v>
      </c>
      <c r="AV135" s="20">
        <f t="shared" si="624"/>
        <v>0</v>
      </c>
      <c r="AW135" s="20">
        <f t="shared" si="624"/>
        <v>0</v>
      </c>
      <c r="AX135" s="20">
        <f t="shared" si="624"/>
        <v>0</v>
      </c>
      <c r="AY135" s="20">
        <f t="shared" si="624"/>
        <v>0</v>
      </c>
      <c r="AZ135" s="20">
        <f t="shared" si="624"/>
        <v>0</v>
      </c>
      <c r="BA135" s="20">
        <f t="shared" ref="BA135" si="625">IF(SUM(BA132:BA134)=0,BA130,0)</f>
        <v>0</v>
      </c>
      <c r="BB135" s="20">
        <f t="shared" ref="BB135" si="626">IF(SUM(BB132:BB134)=0,BB130,0)</f>
        <v>0</v>
      </c>
      <c r="BC135" s="20">
        <f t="shared" ref="BC135" si="627">IF(SUM(BC132:BC134)=0,BC130,0)</f>
        <v>0</v>
      </c>
      <c r="BD135" s="20">
        <f t="shared" ref="BD135" si="628">IF(SUM(BD132:BD134)=0,BD130,0)</f>
        <v>0</v>
      </c>
      <c r="BE135" s="20">
        <f t="shared" ref="BE135" si="629">IF(SUM(BE132:BE134)=0,BE130,0)</f>
        <v>0</v>
      </c>
      <c r="BF135" s="20">
        <f t="shared" ref="BF135" si="630">IF(SUM(BF132:BF134)=0,BF130,0)</f>
        <v>0</v>
      </c>
      <c r="BG135" s="20">
        <f t="shared" ref="BG135" si="631">IF(SUM(BG132:BG134)=0,BG130,0)</f>
        <v>27</v>
      </c>
    </row>
    <row r="136" spans="3:59" x14ac:dyDescent="0.25">
      <c r="D136" s="8" t="s">
        <v>34</v>
      </c>
      <c r="E136">
        <f t="shared" ref="E136" si="632">SUM(E132:E135)</f>
        <v>43</v>
      </c>
      <c r="F136">
        <f t="shared" ref="F136" si="633">SUM(F132:F135)</f>
        <v>38</v>
      </c>
      <c r="G136">
        <f t="shared" ref="G136" si="634">SUM(G132:G135)</f>
        <v>40</v>
      </c>
      <c r="H136">
        <f t="shared" ref="H136" si="635">SUM(H132:H135)</f>
        <v>42</v>
      </c>
      <c r="I136">
        <f t="shared" ref="I136" si="636">SUM(I132:I135)</f>
        <v>53</v>
      </c>
      <c r="J136">
        <f t="shared" ref="J136" si="637">SUM(J132:J135)</f>
        <v>37</v>
      </c>
      <c r="K136">
        <f t="shared" ref="K136" si="638">SUM(K132:K135)</f>
        <v>37</v>
      </c>
      <c r="L136">
        <f t="shared" ref="L136" si="639">SUM(L132:L135)</f>
        <v>55</v>
      </c>
      <c r="M136">
        <f t="shared" ref="M136" si="640">SUM(M132:M135)</f>
        <v>55</v>
      </c>
      <c r="N136">
        <f t="shared" ref="N136" si="641">SUM(N132:N135)</f>
        <v>38</v>
      </c>
      <c r="O136">
        <f t="shared" ref="O136" si="642">SUM(O132:O135)</f>
        <v>52</v>
      </c>
      <c r="P136">
        <f t="shared" ref="P136" si="643">SUM(P132:P135)</f>
        <v>52</v>
      </c>
      <c r="Q136">
        <f t="shared" ref="Q136" si="644">SUM(Q132:Q135)</f>
        <v>22</v>
      </c>
      <c r="R136">
        <f t="shared" ref="R136" si="645">SUM(R132:R135)</f>
        <v>39</v>
      </c>
      <c r="S136">
        <f t="shared" ref="S136" si="646">SUM(S132:S135)</f>
        <v>26</v>
      </c>
      <c r="T136">
        <f t="shared" ref="T136" si="647">SUM(T132:T135)</f>
        <v>38</v>
      </c>
      <c r="U136">
        <f t="shared" ref="U136" si="648">SUM(U132:U135)</f>
        <v>38</v>
      </c>
      <c r="V136">
        <f t="shared" ref="V136" si="649">SUM(V132:V135)</f>
        <v>18</v>
      </c>
      <c r="W136">
        <f t="shared" ref="W136" si="650">SUM(W132:W135)</f>
        <v>9</v>
      </c>
      <c r="X136">
        <f t="shared" ref="X136" si="651">SUM(X132:X135)</f>
        <v>37</v>
      </c>
      <c r="Y136">
        <f t="shared" ref="Y136" si="652">SUM(Y132:Y135)</f>
        <v>41</v>
      </c>
      <c r="Z136">
        <f t="shared" ref="Z136" si="653">SUM(Z132:Z135)</f>
        <v>27</v>
      </c>
      <c r="AA136">
        <f t="shared" ref="AA136" si="654">SUM(AA132:AA135)</f>
        <v>36</v>
      </c>
      <c r="AB136">
        <f t="shared" ref="AB136" si="655">SUM(AB132:AB135)</f>
        <v>42</v>
      </c>
      <c r="AC136">
        <f t="shared" ref="AC136" si="656">SUM(AC132:AC135)</f>
        <v>41</v>
      </c>
      <c r="AD136">
        <f t="shared" ref="AD136" si="657">SUM(AD132:AD135)</f>
        <v>46</v>
      </c>
      <c r="AE136">
        <f t="shared" ref="AE136" si="658">SUM(AE132:AE135)</f>
        <v>55</v>
      </c>
      <c r="AF136">
        <f t="shared" ref="AF136" si="659">SUM(AF132:AF135)</f>
        <v>27</v>
      </c>
      <c r="AG136">
        <f t="shared" ref="AG136" si="660">SUM(AG132:AG135)</f>
        <v>41</v>
      </c>
      <c r="AH136">
        <f t="shared" ref="AH136:AZ136" si="661">SUM(AH132:AH135)</f>
        <v>41</v>
      </c>
      <c r="AI136">
        <f t="shared" si="661"/>
        <v>51</v>
      </c>
      <c r="AJ136">
        <f t="shared" si="661"/>
        <v>41</v>
      </c>
      <c r="AK136">
        <f t="shared" si="661"/>
        <v>30</v>
      </c>
      <c r="AL136">
        <f t="shared" si="661"/>
        <v>44</v>
      </c>
      <c r="AM136">
        <f t="shared" si="661"/>
        <v>33</v>
      </c>
      <c r="AN136">
        <f t="shared" si="661"/>
        <v>28</v>
      </c>
      <c r="AO136">
        <f t="shared" si="661"/>
        <v>42</v>
      </c>
      <c r="AP136">
        <f t="shared" si="661"/>
        <v>18</v>
      </c>
      <c r="AQ136">
        <f t="shared" si="661"/>
        <v>43</v>
      </c>
      <c r="AR136">
        <f t="shared" si="661"/>
        <v>43</v>
      </c>
      <c r="AS136">
        <f t="shared" si="661"/>
        <v>43</v>
      </c>
      <c r="AT136">
        <f t="shared" si="661"/>
        <v>43</v>
      </c>
      <c r="AU136">
        <f t="shared" si="661"/>
        <v>43</v>
      </c>
      <c r="AV136">
        <f t="shared" si="661"/>
        <v>43</v>
      </c>
      <c r="AW136">
        <f t="shared" si="661"/>
        <v>43</v>
      </c>
      <c r="AX136">
        <f t="shared" si="661"/>
        <v>43</v>
      </c>
      <c r="AY136">
        <f t="shared" si="661"/>
        <v>43</v>
      </c>
      <c r="AZ136">
        <f t="shared" si="661"/>
        <v>43</v>
      </c>
      <c r="BA136">
        <f t="shared" ref="BA136" si="662">SUM(BA132:BA135)</f>
        <v>43</v>
      </c>
      <c r="BB136">
        <f t="shared" ref="BB136" si="663">SUM(BB132:BB135)</f>
        <v>43</v>
      </c>
      <c r="BC136">
        <f t="shared" ref="BC136" si="664">SUM(BC132:BC135)</f>
        <v>43</v>
      </c>
      <c r="BD136">
        <f t="shared" ref="BD136" si="665">SUM(BD132:BD135)</f>
        <v>43</v>
      </c>
      <c r="BE136">
        <f t="shared" ref="BE136" si="666">SUM(BE132:BE135)</f>
        <v>43</v>
      </c>
      <c r="BF136">
        <f t="shared" ref="BF136" si="667">SUM(BF132:BF135)</f>
        <v>43</v>
      </c>
      <c r="BG136">
        <f t="shared" ref="BG136" si="668">SUM(BG132:BG135)</f>
        <v>27</v>
      </c>
    </row>
    <row r="137" spans="3:59" x14ac:dyDescent="0.25">
      <c r="C137" s="6" t="s">
        <v>452</v>
      </c>
    </row>
    <row r="138" spans="3:59" x14ac:dyDescent="0.25">
      <c r="C138" s="6" t="s">
        <v>453</v>
      </c>
      <c r="D138" s="8" t="s">
        <v>454</v>
      </c>
      <c r="E138">
        <f t="shared" ref="E138" si="669">IF(E136&gt;31,4,3)</f>
        <v>4</v>
      </c>
      <c r="F138">
        <f t="shared" ref="F138:BG138" si="670">IF(F136&gt;31,4,3)</f>
        <v>4</v>
      </c>
      <c r="G138">
        <f t="shared" si="670"/>
        <v>4</v>
      </c>
      <c r="H138">
        <f t="shared" si="670"/>
        <v>4</v>
      </c>
      <c r="I138">
        <f t="shared" si="670"/>
        <v>4</v>
      </c>
      <c r="J138">
        <f t="shared" si="670"/>
        <v>4</v>
      </c>
      <c r="K138">
        <f t="shared" si="670"/>
        <v>4</v>
      </c>
      <c r="L138">
        <f t="shared" si="670"/>
        <v>4</v>
      </c>
      <c r="M138">
        <f t="shared" si="670"/>
        <v>4</v>
      </c>
      <c r="N138">
        <f t="shared" si="670"/>
        <v>4</v>
      </c>
      <c r="O138">
        <f t="shared" si="670"/>
        <v>4</v>
      </c>
      <c r="P138">
        <f t="shared" si="670"/>
        <v>4</v>
      </c>
      <c r="Q138">
        <f t="shared" si="670"/>
        <v>3</v>
      </c>
      <c r="R138">
        <f t="shared" si="670"/>
        <v>4</v>
      </c>
      <c r="S138">
        <f t="shared" si="670"/>
        <v>3</v>
      </c>
      <c r="T138">
        <f t="shared" si="670"/>
        <v>4</v>
      </c>
      <c r="U138">
        <f t="shared" si="670"/>
        <v>4</v>
      </c>
      <c r="V138">
        <f t="shared" si="670"/>
        <v>3</v>
      </c>
      <c r="W138">
        <f t="shared" si="670"/>
        <v>3</v>
      </c>
      <c r="X138">
        <f t="shared" si="670"/>
        <v>4</v>
      </c>
      <c r="Y138">
        <f t="shared" si="670"/>
        <v>4</v>
      </c>
      <c r="Z138">
        <f t="shared" si="670"/>
        <v>3</v>
      </c>
      <c r="AA138">
        <f t="shared" si="670"/>
        <v>4</v>
      </c>
      <c r="AB138">
        <f t="shared" si="670"/>
        <v>4</v>
      </c>
      <c r="AC138">
        <f t="shared" si="670"/>
        <v>4</v>
      </c>
      <c r="AD138">
        <f t="shared" si="670"/>
        <v>4</v>
      </c>
      <c r="AE138">
        <f t="shared" si="670"/>
        <v>4</v>
      </c>
      <c r="AF138">
        <f t="shared" si="670"/>
        <v>3</v>
      </c>
      <c r="AG138">
        <f t="shared" si="670"/>
        <v>4</v>
      </c>
      <c r="AH138">
        <f t="shared" si="670"/>
        <v>4</v>
      </c>
      <c r="AI138">
        <f t="shared" ref="AI138:AZ138" si="671">IF(AI136&gt;31,4,3)</f>
        <v>4</v>
      </c>
      <c r="AJ138">
        <f t="shared" si="671"/>
        <v>4</v>
      </c>
      <c r="AK138">
        <f t="shared" si="671"/>
        <v>3</v>
      </c>
      <c r="AL138">
        <f t="shared" si="671"/>
        <v>4</v>
      </c>
      <c r="AM138">
        <f t="shared" si="671"/>
        <v>4</v>
      </c>
      <c r="AN138">
        <f t="shared" si="671"/>
        <v>3</v>
      </c>
      <c r="AO138">
        <f t="shared" si="671"/>
        <v>4</v>
      </c>
      <c r="AP138">
        <f t="shared" si="671"/>
        <v>3</v>
      </c>
      <c r="AQ138">
        <f t="shared" si="671"/>
        <v>4</v>
      </c>
      <c r="AR138">
        <f t="shared" si="671"/>
        <v>4</v>
      </c>
      <c r="AS138">
        <f t="shared" si="671"/>
        <v>4</v>
      </c>
      <c r="AT138">
        <f t="shared" si="671"/>
        <v>4</v>
      </c>
      <c r="AU138">
        <f t="shared" si="671"/>
        <v>4</v>
      </c>
      <c r="AV138">
        <f t="shared" si="671"/>
        <v>4</v>
      </c>
      <c r="AW138">
        <f t="shared" si="671"/>
        <v>4</v>
      </c>
      <c r="AX138">
        <f t="shared" si="671"/>
        <v>4</v>
      </c>
      <c r="AY138">
        <f t="shared" si="671"/>
        <v>4</v>
      </c>
      <c r="AZ138">
        <f t="shared" si="671"/>
        <v>4</v>
      </c>
      <c r="BA138">
        <f t="shared" si="670"/>
        <v>4</v>
      </c>
      <c r="BB138">
        <f t="shared" si="670"/>
        <v>4</v>
      </c>
      <c r="BC138">
        <f t="shared" si="670"/>
        <v>4</v>
      </c>
      <c r="BD138">
        <f t="shared" si="670"/>
        <v>4</v>
      </c>
      <c r="BE138">
        <f t="shared" si="670"/>
        <v>4</v>
      </c>
      <c r="BF138">
        <f t="shared" si="670"/>
        <v>4</v>
      </c>
      <c r="BG138">
        <f t="shared" si="670"/>
        <v>3</v>
      </c>
    </row>
    <row r="139" spans="3:59" x14ac:dyDescent="0.25">
      <c r="C139" s="6" t="s">
        <v>455</v>
      </c>
    </row>
    <row r="140" spans="3:59" x14ac:dyDescent="0.25">
      <c r="C140" s="6" t="s">
        <v>456</v>
      </c>
      <c r="D140" s="8" t="s">
        <v>457</v>
      </c>
      <c r="E140">
        <f t="shared" ref="E140" si="672">IF(E136&gt;31,E136-31,E136)</f>
        <v>12</v>
      </c>
      <c r="F140">
        <f t="shared" ref="F140:BG140" si="673">IF(F136&gt;31,F136-31,F136)</f>
        <v>7</v>
      </c>
      <c r="G140">
        <f t="shared" si="673"/>
        <v>9</v>
      </c>
      <c r="H140">
        <f t="shared" si="673"/>
        <v>11</v>
      </c>
      <c r="I140">
        <f t="shared" si="673"/>
        <v>22</v>
      </c>
      <c r="J140">
        <f t="shared" si="673"/>
        <v>6</v>
      </c>
      <c r="K140">
        <f t="shared" si="673"/>
        <v>6</v>
      </c>
      <c r="L140">
        <f t="shared" si="673"/>
        <v>24</v>
      </c>
      <c r="M140">
        <f t="shared" si="673"/>
        <v>24</v>
      </c>
      <c r="N140">
        <f t="shared" si="673"/>
        <v>7</v>
      </c>
      <c r="O140">
        <f t="shared" si="673"/>
        <v>21</v>
      </c>
      <c r="P140">
        <f t="shared" si="673"/>
        <v>21</v>
      </c>
      <c r="Q140">
        <f t="shared" si="673"/>
        <v>22</v>
      </c>
      <c r="R140">
        <f t="shared" si="673"/>
        <v>8</v>
      </c>
      <c r="S140">
        <f t="shared" si="673"/>
        <v>26</v>
      </c>
      <c r="T140">
        <f t="shared" si="673"/>
        <v>7</v>
      </c>
      <c r="U140">
        <f t="shared" si="673"/>
        <v>7</v>
      </c>
      <c r="V140">
        <f t="shared" si="673"/>
        <v>18</v>
      </c>
      <c r="W140">
        <f t="shared" si="673"/>
        <v>9</v>
      </c>
      <c r="X140">
        <f t="shared" si="673"/>
        <v>6</v>
      </c>
      <c r="Y140">
        <f t="shared" si="673"/>
        <v>10</v>
      </c>
      <c r="Z140">
        <f t="shared" si="673"/>
        <v>27</v>
      </c>
      <c r="AA140">
        <f t="shared" si="673"/>
        <v>5</v>
      </c>
      <c r="AB140">
        <f t="shared" si="673"/>
        <v>11</v>
      </c>
      <c r="AC140">
        <f t="shared" si="673"/>
        <v>10</v>
      </c>
      <c r="AD140">
        <f t="shared" si="673"/>
        <v>15</v>
      </c>
      <c r="AE140">
        <f t="shared" si="673"/>
        <v>24</v>
      </c>
      <c r="AF140">
        <f t="shared" si="673"/>
        <v>27</v>
      </c>
      <c r="AG140">
        <f t="shared" si="673"/>
        <v>10</v>
      </c>
      <c r="AH140">
        <f t="shared" si="673"/>
        <v>10</v>
      </c>
      <c r="AI140">
        <f t="shared" ref="AI140:AZ140" si="674">IF(AI136&gt;31,AI136-31,AI136)</f>
        <v>20</v>
      </c>
      <c r="AJ140">
        <f t="shared" si="674"/>
        <v>10</v>
      </c>
      <c r="AK140">
        <f t="shared" si="674"/>
        <v>30</v>
      </c>
      <c r="AL140">
        <f t="shared" si="674"/>
        <v>13</v>
      </c>
      <c r="AM140">
        <f t="shared" si="674"/>
        <v>2</v>
      </c>
      <c r="AN140">
        <f t="shared" si="674"/>
        <v>28</v>
      </c>
      <c r="AO140">
        <f t="shared" si="674"/>
        <v>11</v>
      </c>
      <c r="AP140">
        <f t="shared" si="674"/>
        <v>18</v>
      </c>
      <c r="AQ140">
        <f t="shared" si="674"/>
        <v>12</v>
      </c>
      <c r="AR140">
        <f t="shared" si="674"/>
        <v>12</v>
      </c>
      <c r="AS140">
        <f t="shared" si="674"/>
        <v>12</v>
      </c>
      <c r="AT140">
        <f t="shared" si="674"/>
        <v>12</v>
      </c>
      <c r="AU140">
        <f t="shared" si="674"/>
        <v>12</v>
      </c>
      <c r="AV140">
        <f t="shared" si="674"/>
        <v>12</v>
      </c>
      <c r="AW140">
        <f t="shared" si="674"/>
        <v>12</v>
      </c>
      <c r="AX140">
        <f t="shared" si="674"/>
        <v>12</v>
      </c>
      <c r="AY140">
        <f t="shared" si="674"/>
        <v>12</v>
      </c>
      <c r="AZ140">
        <f t="shared" si="674"/>
        <v>12</v>
      </c>
      <c r="BA140">
        <f t="shared" si="673"/>
        <v>12</v>
      </c>
      <c r="BB140">
        <f t="shared" si="673"/>
        <v>12</v>
      </c>
      <c r="BC140">
        <f t="shared" si="673"/>
        <v>12</v>
      </c>
      <c r="BD140">
        <f t="shared" si="673"/>
        <v>12</v>
      </c>
      <c r="BE140">
        <f t="shared" si="673"/>
        <v>12</v>
      </c>
      <c r="BF140">
        <f t="shared" si="673"/>
        <v>12</v>
      </c>
      <c r="BG140">
        <f t="shared" si="673"/>
        <v>27</v>
      </c>
    </row>
    <row r="142" spans="3:59" x14ac:dyDescent="0.25">
      <c r="C142" s="189" t="str">
        <f>"Pesach (15 Nisan "&amp;E116&amp;") :"</f>
        <v>Pesach (15 Nisan 5720) :</v>
      </c>
      <c r="D142" s="171" t="s">
        <v>458</v>
      </c>
      <c r="E142" s="170">
        <f>IF(ISNUMBER(E$3),DATE(E113,E138,E140),E113&amp;"-"&amp;RIGHT("00"&amp;E138,2)&amp;"-"&amp;RIGHT("00"&amp;E140,2))</f>
        <v>22018</v>
      </c>
      <c r="F142" s="170">
        <f>IF(ISNUMBER(F$3),DATE(F113,F138,F140),F113&amp;"-"&amp;RIGHT("00"&amp;F138,2)&amp;"-"&amp;RIGHT("00"&amp;F140,2))</f>
        <v>20186</v>
      </c>
      <c r="G142" s="170" t="str">
        <f>IF(ISNUMBER(G$3),DATE(G113,G138,G140),G113&amp;"-"&amp;RIGHT("00"&amp;G138,2)&amp;"-"&amp;RIGHT("00"&amp;G140,2))</f>
        <v>331-04-09</v>
      </c>
      <c r="H142" s="170">
        <f>IF(ISNUMBER(H$3),DATE(H113,H138,H140),H113&amp;"-"&amp;RIGHT("00"&amp;H138,2)&amp;"-"&amp;RIGHT("00"&amp;H140,2))</f>
        <v>35896</v>
      </c>
      <c r="I142" s="170">
        <f>IF(ISNUMBER(I$3),DATE(I113,I138,I140),I113&amp;"-"&amp;RIGHT("00"&amp;I138,2)&amp;"-"&amp;RIGHT("00"&amp;I140,2))</f>
        <v>35542</v>
      </c>
      <c r="J142" s="170">
        <f>IF(ISNUMBER(J$3),DATE(J113,J138,J140),J113&amp;"-"&amp;RIGHT("00"&amp;J138,2)&amp;"-"&amp;RIGHT("00"&amp;J140,2))</f>
        <v>31143</v>
      </c>
      <c r="K142" s="170">
        <f>IF(ISNUMBER(K$3),DATE(K113,K138,K140),K113&amp;"-"&amp;RIGHT("00"&amp;K138,2)&amp;"-"&amp;RIGHT("00"&amp;K140,2))</f>
        <v>31143</v>
      </c>
      <c r="L142" s="170">
        <f>IF(ISNUMBER(L$3),DATE(L113,L138,L140),L113&amp;"-"&amp;RIGHT("00"&amp;L138,2)&amp;"-"&amp;RIGHT("00"&amp;L140,2))</f>
        <v>31526</v>
      </c>
      <c r="M142" s="170">
        <f>IF(ISNUMBER(M$3),DATE(M113,M138,M140),M113&amp;"-"&amp;RIGHT("00"&amp;M138,2)&amp;"-"&amp;RIGHT("00"&amp;M140,2))</f>
        <v>31526</v>
      </c>
      <c r="N142" s="170">
        <f>IF(ISNUMBER(N$3),DATE(N113,N138,N140),N113&amp;"-"&amp;RIGHT("00"&amp;N138,2)&amp;"-"&amp;RIGHT("00"&amp;N140,2))</f>
        <v>693329</v>
      </c>
      <c r="O142" s="170" t="str">
        <f>IF(ISNUMBER(O$3),DATE(O113,O138,O140),O113&amp;"-"&amp;RIGHT("00"&amp;O138,2)&amp;"-"&amp;RIGHT("00"&amp;O140,2))</f>
        <v>1598-04-21</v>
      </c>
      <c r="P142" s="170" t="str">
        <f>IF(ISNUMBER(P$3),DATE(P113,P138,P140),P113&amp;"-"&amp;RIGHT("00"&amp;P138,2)&amp;"-"&amp;RIGHT("00"&amp;P140,2))</f>
        <v>1598-04-21</v>
      </c>
      <c r="Q142" s="170" t="str">
        <f>IF(ISNUMBER(Q$3),DATE(Q113,Q138,Q140),Q113&amp;"-"&amp;RIGHT("00"&amp;Q138,2)&amp;"-"&amp;RIGHT("00"&amp;Q140,2))</f>
        <v>835-03-22</v>
      </c>
      <c r="R142" s="170" t="str">
        <f>IF(ISNUMBER(R$3),DATE(R113,R138,R140),R113&amp;"-"&amp;RIGHT("00"&amp;R138,2)&amp;"-"&amp;RIGHT("00"&amp;R140,2))</f>
        <v>-125-04-08</v>
      </c>
      <c r="S142" s="170" t="str">
        <f>IF(ISNUMBER(S$3),DATE(S113,S138,S140),S113&amp;"-"&amp;RIGHT("00"&amp;S138,2)&amp;"-"&amp;RIGHT("00"&amp;S140,2))</f>
        <v>-124-03-26</v>
      </c>
      <c r="T142" s="170" t="str">
        <f>IF(ISNUMBER(T$3),DATE(T113,T138,T140),T113&amp;"-"&amp;RIGHT("00"&amp;T138,2)&amp;"-"&amp;RIGHT("00"&amp;T140,2))</f>
        <v>-1002-04-07</v>
      </c>
      <c r="U142" s="170" t="str">
        <f>IF(ISNUMBER(U$3),DATE(U113,U138,U140),U113&amp;"-"&amp;RIGHT("00"&amp;U138,2)&amp;"-"&amp;RIGHT("00"&amp;U140,2))</f>
        <v>-1002-04-07</v>
      </c>
      <c r="V142" s="170" t="str">
        <f>IF(ISNUMBER(V$3),DATE(V113,V138,V140),V113&amp;"-"&amp;RIGHT("00"&amp;V138,2)&amp;"-"&amp;RIGHT("00"&amp;V140,2))</f>
        <v>-1003-03-18</v>
      </c>
      <c r="W142" s="170" t="str">
        <f>IF(ISNUMBER(W$3),DATE(W113,W138,W140),W113&amp;"-"&amp;RIGHT("00"&amp;W138,2)&amp;"-"&amp;RIGHT("00"&amp;W140,2))</f>
        <v>-4714-03-09</v>
      </c>
      <c r="X142" s="170">
        <f>IF(ISNUMBER(X$3),DATE(X113,X138,X140),X113&amp;"-"&amp;RIGHT("00"&amp;X138,2)&amp;"-"&amp;RIGHT("00"&amp;X140,2))</f>
        <v>31143</v>
      </c>
      <c r="Y142" s="170">
        <f>IF(ISNUMBER(Y$3),DATE(Y113,Y138,Y140),Y113&amp;"-"&amp;RIGHT("00"&amp;Y138,2)&amp;"-"&amp;RIGHT("00"&amp;Y140,2))</f>
        <v>32973</v>
      </c>
      <c r="Z142" s="170">
        <f>IF(ISNUMBER(Z$3),DATE(Z113,Z138,Z140),Z113&amp;"-"&amp;RIGHT("00"&amp;Z138,2)&amp;"-"&amp;RIGHT("00"&amp;Z140,2))</f>
        <v>27480</v>
      </c>
      <c r="AA142" s="170">
        <f>IF(ISNUMBER(AA$3),DATE(AA113,AA138,AA140),AA113&amp;"-"&amp;RIGHT("00"&amp;AA138,2)&amp;"-"&amp;RIGHT("00"&amp;AA140,2))</f>
        <v>51961</v>
      </c>
      <c r="AB142" s="170">
        <f>IF(ISNUMBER(AB$3),DATE(AB113,AB138,AB140),AB113&amp;"-"&amp;RIGHT("00"&amp;AB138,2)&amp;"-"&amp;RIGHT("00"&amp;AB140,2))</f>
        <v>35896</v>
      </c>
      <c r="AC142" s="170">
        <f>IF(ISNUMBER(AC$3),DATE(AC113,AC138,AC140),AC113&amp;"-"&amp;RIGHT("00"&amp;AC138,2)&amp;"-"&amp;RIGHT("00"&amp;AC140,2))</f>
        <v>19094</v>
      </c>
      <c r="AD142" s="170">
        <f>IF(ISNUMBER(AD$3),DATE(AD113,AD138,AD140),AD113&amp;"-"&amp;RIGHT("00"&amp;AD138,2)&amp;"-"&amp;RIGHT("00"&amp;AD140,2))</f>
        <v>27865</v>
      </c>
      <c r="AE142" s="170">
        <f>IF(ISNUMBER(AE$3),DATE(AE113,AE138,AE140),AE113&amp;"-"&amp;RIGHT("00"&amp;AE138,2)&amp;"-"&amp;RIGHT("00"&amp;AE140,2))</f>
        <v>31526</v>
      </c>
      <c r="AF142" s="170">
        <f>IF(ISNUMBER(AF$3),DATE(AF113,AF138,AF140),AF113&amp;"-"&amp;RIGHT("00"&amp;AF138,2)&amp;"-"&amp;RIGHT("00"&amp;AF140,2))</f>
        <v>27480</v>
      </c>
      <c r="AG142" s="170">
        <f>IF(ISNUMBER(AG$3),DATE(AG113,AG138,AG140),AG113&amp;"-"&amp;RIGHT("00"&amp;AG138,2)&amp;"-"&amp;RIGHT("00"&amp;AG140,2))</f>
        <v>32973</v>
      </c>
      <c r="AH142" s="170">
        <f>IF(ISNUMBER(AH$3),DATE(AH113,AH138,AH140),AH113&amp;"-"&amp;RIGHT("00"&amp;AH138,2)&amp;"-"&amp;RIGHT("00"&amp;AH140,2))</f>
        <v>32973</v>
      </c>
      <c r="AI142" s="170">
        <f t="shared" ref="AI142:AZ142" si="675">IF(ISNUMBER(AI$3),DATE(AI113,AI138,AI140),AI113&amp;"-"&amp;RIGHT("00"&amp;AI138,2)&amp;"-"&amp;RIGHT("00"&amp;AI140,2))</f>
        <v>32618</v>
      </c>
      <c r="AJ142" s="170">
        <f t="shared" si="675"/>
        <v>32973</v>
      </c>
      <c r="AK142" s="170">
        <f t="shared" si="675"/>
        <v>33327</v>
      </c>
      <c r="AL142" s="170" t="str">
        <f t="shared" si="675"/>
        <v>1816-04-13</v>
      </c>
      <c r="AM142" s="170">
        <f t="shared" si="675"/>
        <v>32235</v>
      </c>
      <c r="AN142" s="170" t="str">
        <f t="shared" si="675"/>
        <v>620-03-28</v>
      </c>
      <c r="AO142" s="170">
        <f t="shared" si="675"/>
        <v>35896</v>
      </c>
      <c r="AP142" s="170" t="str">
        <f t="shared" si="675"/>
        <v>-1-03-18</v>
      </c>
      <c r="AQ142" s="170">
        <f t="shared" si="675"/>
        <v>22018</v>
      </c>
      <c r="AR142" s="170">
        <f t="shared" si="675"/>
        <v>22018</v>
      </c>
      <c r="AS142" s="170">
        <f t="shared" si="675"/>
        <v>22018</v>
      </c>
      <c r="AT142" s="170">
        <f t="shared" si="675"/>
        <v>22018</v>
      </c>
      <c r="AU142" s="170">
        <f t="shared" si="675"/>
        <v>22018</v>
      </c>
      <c r="AV142" s="170">
        <f t="shared" si="675"/>
        <v>22018</v>
      </c>
      <c r="AW142" s="170">
        <f t="shared" si="675"/>
        <v>22018</v>
      </c>
      <c r="AX142" s="170">
        <f t="shared" si="675"/>
        <v>22018</v>
      </c>
      <c r="AY142" s="170">
        <f t="shared" si="675"/>
        <v>22018</v>
      </c>
      <c r="AZ142" s="170">
        <f t="shared" si="675"/>
        <v>22018</v>
      </c>
      <c r="BA142" s="170">
        <f>IF(ISNUMBER(BA$3),DATE(BA113,BA138,BA140),BA113&amp;"-"&amp;RIGHT("00"&amp;BA138,2)&amp;"-"&amp;RIGHT("00"&amp;BA140,2))</f>
        <v>22018</v>
      </c>
      <c r="BB142" s="170">
        <f>IF(ISNUMBER(BB$3),DATE(BB113,BB138,BB140),BB113&amp;"-"&amp;RIGHT("00"&amp;BB138,2)&amp;"-"&amp;RIGHT("00"&amp;BB140,2))</f>
        <v>22018</v>
      </c>
      <c r="BC142" s="170">
        <f>IF(ISNUMBER(BC$3),DATE(BC113,BC138,BC140),BC113&amp;"-"&amp;RIGHT("00"&amp;BC138,2)&amp;"-"&amp;RIGHT("00"&amp;BC140,2))</f>
        <v>22018</v>
      </c>
      <c r="BD142" s="170">
        <f>IF(ISNUMBER(BD$3),DATE(BD113,BD138,BD140),BD113&amp;"-"&amp;RIGHT("00"&amp;BD138,2)&amp;"-"&amp;RIGHT("00"&amp;BD140,2))</f>
        <v>22018</v>
      </c>
      <c r="BE142" s="170">
        <f>IF(ISNUMBER(BE$3),DATE(BE113,BE138,BE140),BE113&amp;"-"&amp;RIGHT("00"&amp;BE138,2)&amp;"-"&amp;RIGHT("00"&amp;BE140,2))</f>
        <v>22018</v>
      </c>
      <c r="BF142" s="170">
        <f>IF(ISNUMBER(BF$3),DATE(BF113,BF138,BF140),BF113&amp;"-"&amp;RIGHT("00"&amp;BF138,2)&amp;"-"&amp;RIGHT("00"&amp;BF140,2))</f>
        <v>22018</v>
      </c>
      <c r="BG142" s="170">
        <f>IF(ISNUMBER(BG$3),DATE(BG113,BG138,BG140),BG113&amp;"-"&amp;RIGHT("00"&amp;BG138,2)&amp;"-"&amp;RIGHT("00"&amp;BG140,2))</f>
        <v>27480</v>
      </c>
    </row>
    <row r="144" spans="3:59" x14ac:dyDescent="0.25">
      <c r="C144" s="189" t="s">
        <v>474</v>
      </c>
      <c r="D144" s="171" t="s">
        <v>460</v>
      </c>
      <c r="E144" s="170">
        <f>IF(ISNUMBER(E$3),E142+163,"--")</f>
        <v>22181</v>
      </c>
      <c r="F144" s="170">
        <f>IF(ISNUMBER(F$3),F142+163,"--")</f>
        <v>20349</v>
      </c>
      <c r="G144" s="170" t="str">
        <f>IF(ISNUMBER(G$3),G142+163,"--")</f>
        <v>--</v>
      </c>
      <c r="H144" s="170">
        <f>IF(ISNUMBER(H$3),H142+163,"--")</f>
        <v>36059</v>
      </c>
      <c r="I144" s="170">
        <f>IF(ISNUMBER(I$3),I142+163,"--")</f>
        <v>35705</v>
      </c>
      <c r="J144" s="170">
        <f>IF(ISNUMBER(J$3),J142+163,"--")</f>
        <v>31306</v>
      </c>
      <c r="K144" s="170">
        <f>IF(ISNUMBER(K$3),K142+163,"--")</f>
        <v>31306</v>
      </c>
      <c r="L144" s="170">
        <f>IF(ISNUMBER(L$3),L142+163,"--")</f>
        <v>31689</v>
      </c>
      <c r="M144" s="170">
        <f>IF(ISNUMBER(M$3),M142+163,"--")</f>
        <v>31689</v>
      </c>
      <c r="N144" s="170">
        <f>IF(ISNUMBER(N$3),N142+163,"--")</f>
        <v>693492</v>
      </c>
      <c r="O144" s="170" t="str">
        <f>IF(ISNUMBER(O$3),O142+163,"--")</f>
        <v>--</v>
      </c>
      <c r="P144" s="170" t="str">
        <f>IF(ISNUMBER(P$3),P142+163,"--")</f>
        <v>--</v>
      </c>
      <c r="Q144" s="170" t="str">
        <f>IF(ISNUMBER(Q$3),Q142+163,"--")</f>
        <v>--</v>
      </c>
      <c r="R144" s="170" t="str">
        <f>IF(ISNUMBER(R$3),R142+163,"--")</f>
        <v>--</v>
      </c>
      <c r="S144" s="170" t="str">
        <f>IF(ISNUMBER(S$3),S142+163,"--")</f>
        <v>--</v>
      </c>
      <c r="T144" s="170" t="str">
        <f>IF(ISNUMBER(T$3),T142+163,"--")</f>
        <v>--</v>
      </c>
      <c r="U144" s="170" t="str">
        <f>IF(ISNUMBER(U$3),U142+163,"--")</f>
        <v>--</v>
      </c>
      <c r="V144" s="170" t="str">
        <f>IF(ISNUMBER(V$3),V142+163,"--")</f>
        <v>--</v>
      </c>
      <c r="W144" s="170" t="str">
        <f>IF(ISNUMBER(W$3),W142+163,"--")</f>
        <v>--</v>
      </c>
      <c r="X144" s="170">
        <f>IF(ISNUMBER(X$3),X142+163,"--")</f>
        <v>31306</v>
      </c>
      <c r="Y144" s="170">
        <f>IF(ISNUMBER(Y$3),Y142+163,"--")</f>
        <v>33136</v>
      </c>
      <c r="Z144" s="170">
        <f>IF(ISNUMBER(Z$3),Z142+163,"--")</f>
        <v>27643</v>
      </c>
      <c r="AA144" s="170">
        <f>IF(ISNUMBER(AA$3),AA142+163,"--")</f>
        <v>52124</v>
      </c>
      <c r="AB144" s="170">
        <f>IF(ISNUMBER(AB$3),AB142+163,"--")</f>
        <v>36059</v>
      </c>
      <c r="AC144" s="170">
        <f>IF(ISNUMBER(AC$3),AC142+163,"--")</f>
        <v>19257</v>
      </c>
      <c r="AD144" s="170">
        <f>IF(ISNUMBER(AD$3),AD142+163,"--")</f>
        <v>28028</v>
      </c>
      <c r="AE144" s="170">
        <f>IF(ISNUMBER(AE$3),AE142+163,"--")</f>
        <v>31689</v>
      </c>
      <c r="AF144" s="170">
        <f>IF(ISNUMBER(AF$3),AF142+163,"--")</f>
        <v>27643</v>
      </c>
      <c r="AG144" s="170">
        <f>IF(ISNUMBER(AG$3),AG142+163,"--")</f>
        <v>33136</v>
      </c>
      <c r="AH144" s="170">
        <f>IF(ISNUMBER(AH$3),AH142+163,"--")</f>
        <v>33136</v>
      </c>
      <c r="AI144" s="170">
        <f t="shared" ref="AI144:AZ144" si="676">IF(ISNUMBER(AI$3),AI142+163,"--")</f>
        <v>32781</v>
      </c>
      <c r="AJ144" s="170">
        <f t="shared" si="676"/>
        <v>33136</v>
      </c>
      <c r="AK144" s="170">
        <f t="shared" si="676"/>
        <v>33490</v>
      </c>
      <c r="AL144" s="170" t="str">
        <f t="shared" si="676"/>
        <v>--</v>
      </c>
      <c r="AM144" s="170">
        <f t="shared" si="676"/>
        <v>32398</v>
      </c>
      <c r="AN144" s="170" t="str">
        <f t="shared" si="676"/>
        <v>--</v>
      </c>
      <c r="AO144" s="170">
        <f t="shared" si="676"/>
        <v>36059</v>
      </c>
      <c r="AP144" s="170" t="str">
        <f t="shared" si="676"/>
        <v>--</v>
      </c>
      <c r="AQ144" s="170">
        <f t="shared" si="676"/>
        <v>22181</v>
      </c>
      <c r="AR144" s="170">
        <f t="shared" si="676"/>
        <v>22181</v>
      </c>
      <c r="AS144" s="170">
        <f t="shared" si="676"/>
        <v>22181</v>
      </c>
      <c r="AT144" s="170">
        <f t="shared" si="676"/>
        <v>22181</v>
      </c>
      <c r="AU144" s="170">
        <f t="shared" si="676"/>
        <v>22181</v>
      </c>
      <c r="AV144" s="170">
        <f t="shared" si="676"/>
        <v>22181</v>
      </c>
      <c r="AW144" s="170">
        <f t="shared" si="676"/>
        <v>22181</v>
      </c>
      <c r="AX144" s="170">
        <f t="shared" si="676"/>
        <v>22181</v>
      </c>
      <c r="AY144" s="170">
        <f t="shared" si="676"/>
        <v>22181</v>
      </c>
      <c r="AZ144" s="170">
        <f t="shared" si="676"/>
        <v>22181</v>
      </c>
      <c r="BA144" s="170">
        <f>IF(ISNUMBER(BA$3),BA142+163,"--")</f>
        <v>22181</v>
      </c>
      <c r="BB144" s="170">
        <f>IF(ISNUMBER(BB$3),BB142+163,"--")</f>
        <v>22181</v>
      </c>
      <c r="BC144" s="170">
        <f>IF(ISNUMBER(BC$3),BC142+163,"--")</f>
        <v>22181</v>
      </c>
      <c r="BD144" s="170">
        <f>IF(ISNUMBER(BD$3),BD142+163,"--")</f>
        <v>22181</v>
      </c>
      <c r="BE144" s="170">
        <f>IF(ISNUMBER(BE$3),BE142+163,"--")</f>
        <v>22181</v>
      </c>
      <c r="BF144" s="170">
        <f>IF(ISNUMBER(BF$3),BF142+163,"--")</f>
        <v>22181</v>
      </c>
      <c r="BG144" s="170">
        <f>IF(ISNUMBER(BG$3),BG142+163,"--")</f>
        <v>27643</v>
      </c>
    </row>
    <row r="146" spans="3:59" ht="15.75" x14ac:dyDescent="0.25">
      <c r="C146" s="190" t="s">
        <v>477</v>
      </c>
    </row>
    <row r="147" spans="3:59" x14ac:dyDescent="0.25">
      <c r="C147" s="6" t="s">
        <v>462</v>
      </c>
      <c r="D147" s="8" t="s">
        <v>195</v>
      </c>
      <c r="E147">
        <f>E4+1</f>
        <v>1963</v>
      </c>
      <c r="F147">
        <f>F4+1</f>
        <v>1958</v>
      </c>
      <c r="G147">
        <f>G4+1</f>
        <v>334</v>
      </c>
      <c r="H147">
        <f>H4+1</f>
        <v>2001</v>
      </c>
      <c r="I147">
        <f>I4+1</f>
        <v>2000</v>
      </c>
      <c r="J147">
        <f>J4+1</f>
        <v>1988</v>
      </c>
      <c r="K147">
        <f>K4+1</f>
        <v>1988</v>
      </c>
      <c r="L147">
        <f>L4+1</f>
        <v>1989</v>
      </c>
      <c r="M147">
        <f>M4+1</f>
        <v>1989</v>
      </c>
      <c r="N147">
        <f>N4+1</f>
        <v>1901</v>
      </c>
      <c r="O147">
        <f>O4+1</f>
        <v>1601</v>
      </c>
      <c r="P147">
        <f>P4+1</f>
        <v>1601</v>
      </c>
      <c r="Q147">
        <f>Q4+1</f>
        <v>838</v>
      </c>
      <c r="R147">
        <f>R4+1</f>
        <v>-122</v>
      </c>
      <c r="S147">
        <f>S4+1</f>
        <v>-121</v>
      </c>
      <c r="T147">
        <f>T4+1</f>
        <v>-999</v>
      </c>
      <c r="U147">
        <f>U4+1</f>
        <v>-999</v>
      </c>
      <c r="V147">
        <f>V4+1</f>
        <v>-1000</v>
      </c>
      <c r="W147">
        <f>W4+1</f>
        <v>-4711</v>
      </c>
      <c r="X147">
        <f>X4+1</f>
        <v>1988</v>
      </c>
      <c r="Y147">
        <f>Y4+1</f>
        <v>1993</v>
      </c>
      <c r="Z147">
        <f>Z4+1</f>
        <v>1978</v>
      </c>
      <c r="AA147">
        <f>AA4+1</f>
        <v>2045</v>
      </c>
      <c r="AB147">
        <f>AB4+1</f>
        <v>2001</v>
      </c>
      <c r="AC147">
        <f>AC4+1</f>
        <v>1955</v>
      </c>
      <c r="AD147">
        <f>AD4+1</f>
        <v>1979</v>
      </c>
      <c r="AE147">
        <f>AE4+1</f>
        <v>1989</v>
      </c>
      <c r="AF147">
        <f>AF4+1</f>
        <v>1978</v>
      </c>
      <c r="AG147">
        <f>AG4+1</f>
        <v>1993</v>
      </c>
      <c r="AH147">
        <f>AH4+1</f>
        <v>1993</v>
      </c>
      <c r="AI147">
        <f t="shared" ref="AI147:AZ147" si="677">AI4+1</f>
        <v>1992</v>
      </c>
      <c r="AJ147">
        <f t="shared" si="677"/>
        <v>1993</v>
      </c>
      <c r="AK147">
        <f t="shared" si="677"/>
        <v>1994</v>
      </c>
      <c r="AL147">
        <f t="shared" si="677"/>
        <v>1819</v>
      </c>
      <c r="AM147">
        <f t="shared" si="677"/>
        <v>1991</v>
      </c>
      <c r="AN147">
        <f t="shared" si="677"/>
        <v>623</v>
      </c>
      <c r="AO147">
        <f t="shared" si="677"/>
        <v>2001</v>
      </c>
      <c r="AP147">
        <f t="shared" si="677"/>
        <v>2</v>
      </c>
      <c r="AQ147">
        <f t="shared" si="677"/>
        <v>1963</v>
      </c>
      <c r="AR147">
        <f t="shared" si="677"/>
        <v>1963</v>
      </c>
      <c r="AS147">
        <f t="shared" si="677"/>
        <v>1963</v>
      </c>
      <c r="AT147">
        <f t="shared" si="677"/>
        <v>1963</v>
      </c>
      <c r="AU147">
        <f t="shared" si="677"/>
        <v>1963</v>
      </c>
      <c r="AV147">
        <f t="shared" si="677"/>
        <v>1963</v>
      </c>
      <c r="AW147">
        <f t="shared" si="677"/>
        <v>1963</v>
      </c>
      <c r="AX147">
        <f t="shared" si="677"/>
        <v>1963</v>
      </c>
      <c r="AY147">
        <f t="shared" si="677"/>
        <v>1963</v>
      </c>
      <c r="AZ147">
        <f t="shared" si="677"/>
        <v>1963</v>
      </c>
      <c r="BA147">
        <f>BA4+1</f>
        <v>1963</v>
      </c>
      <c r="BB147">
        <f>BB4+1</f>
        <v>1963</v>
      </c>
      <c r="BC147">
        <f>BC4+1</f>
        <v>1963</v>
      </c>
      <c r="BD147">
        <f>BD4+1</f>
        <v>1963</v>
      </c>
      <c r="BE147">
        <f>BE4+1</f>
        <v>1963</v>
      </c>
      <c r="BF147">
        <f>BF4+1</f>
        <v>1963</v>
      </c>
      <c r="BG147">
        <f>BG4+1</f>
        <v>1978</v>
      </c>
    </row>
    <row r="148" spans="3:59" x14ac:dyDescent="0.25">
      <c r="C148" s="6" t="s">
        <v>426</v>
      </c>
      <c r="D148" s="8" t="s">
        <v>33</v>
      </c>
      <c r="E148" s="55">
        <f>_xlfn.FLOOR.MATH(E147/100)</f>
        <v>19</v>
      </c>
      <c r="F148" s="55">
        <f t="shared" ref="F148:BG148" si="678">_xlfn.FLOOR.MATH(F147/100)</f>
        <v>19</v>
      </c>
      <c r="G148" s="55">
        <f t="shared" si="678"/>
        <v>3</v>
      </c>
      <c r="H148" s="55">
        <f t="shared" si="678"/>
        <v>20</v>
      </c>
      <c r="I148" s="55">
        <f t="shared" si="678"/>
        <v>20</v>
      </c>
      <c r="J148" s="55">
        <f t="shared" si="678"/>
        <v>19</v>
      </c>
      <c r="K148" s="55">
        <f t="shared" si="678"/>
        <v>19</v>
      </c>
      <c r="L148" s="55">
        <f t="shared" si="678"/>
        <v>19</v>
      </c>
      <c r="M148" s="55">
        <f t="shared" si="678"/>
        <v>19</v>
      </c>
      <c r="N148" s="55">
        <f t="shared" si="678"/>
        <v>19</v>
      </c>
      <c r="O148" s="55">
        <f t="shared" si="678"/>
        <v>16</v>
      </c>
      <c r="P148" s="55">
        <f t="shared" si="678"/>
        <v>16</v>
      </c>
      <c r="Q148" s="55">
        <f t="shared" si="678"/>
        <v>8</v>
      </c>
      <c r="R148" s="55">
        <f t="shared" si="678"/>
        <v>-2</v>
      </c>
      <c r="S148" s="55">
        <f t="shared" si="678"/>
        <v>-2</v>
      </c>
      <c r="T148" s="55">
        <f t="shared" si="678"/>
        <v>-10</v>
      </c>
      <c r="U148" s="55">
        <f t="shared" si="678"/>
        <v>-10</v>
      </c>
      <c r="V148" s="55">
        <f t="shared" si="678"/>
        <v>-10</v>
      </c>
      <c r="W148" s="55">
        <f t="shared" si="678"/>
        <v>-48</v>
      </c>
      <c r="X148" s="55">
        <f t="shared" si="678"/>
        <v>19</v>
      </c>
      <c r="Y148" s="55">
        <f t="shared" si="678"/>
        <v>19</v>
      </c>
      <c r="Z148" s="55">
        <f t="shared" si="678"/>
        <v>19</v>
      </c>
      <c r="AA148" s="55">
        <f t="shared" si="678"/>
        <v>20</v>
      </c>
      <c r="AB148" s="55">
        <f t="shared" si="678"/>
        <v>20</v>
      </c>
      <c r="AC148" s="55">
        <f t="shared" si="678"/>
        <v>19</v>
      </c>
      <c r="AD148" s="55">
        <f t="shared" si="678"/>
        <v>19</v>
      </c>
      <c r="AE148" s="55">
        <f t="shared" si="678"/>
        <v>19</v>
      </c>
      <c r="AF148" s="55">
        <f t="shared" si="678"/>
        <v>19</v>
      </c>
      <c r="AG148" s="55">
        <f t="shared" si="678"/>
        <v>19</v>
      </c>
      <c r="AH148" s="55">
        <f t="shared" si="678"/>
        <v>19</v>
      </c>
      <c r="AI148" s="55">
        <f t="shared" ref="AI148:AZ148" si="679">_xlfn.FLOOR.MATH(AI147/100)</f>
        <v>19</v>
      </c>
      <c r="AJ148" s="55">
        <f t="shared" si="679"/>
        <v>19</v>
      </c>
      <c r="AK148" s="55">
        <f t="shared" si="679"/>
        <v>19</v>
      </c>
      <c r="AL148" s="55">
        <f t="shared" si="679"/>
        <v>18</v>
      </c>
      <c r="AM148" s="55">
        <f t="shared" si="679"/>
        <v>19</v>
      </c>
      <c r="AN148" s="55">
        <f t="shared" si="679"/>
        <v>6</v>
      </c>
      <c r="AO148" s="55">
        <f t="shared" si="679"/>
        <v>20</v>
      </c>
      <c r="AP148" s="55">
        <f t="shared" si="679"/>
        <v>0</v>
      </c>
      <c r="AQ148" s="55">
        <f t="shared" si="679"/>
        <v>19</v>
      </c>
      <c r="AR148" s="55">
        <f t="shared" si="679"/>
        <v>19</v>
      </c>
      <c r="AS148" s="55">
        <f t="shared" si="679"/>
        <v>19</v>
      </c>
      <c r="AT148" s="55">
        <f t="shared" si="679"/>
        <v>19</v>
      </c>
      <c r="AU148" s="55">
        <f t="shared" si="679"/>
        <v>19</v>
      </c>
      <c r="AV148" s="55">
        <f t="shared" si="679"/>
        <v>19</v>
      </c>
      <c r="AW148" s="55">
        <f t="shared" si="679"/>
        <v>19</v>
      </c>
      <c r="AX148" s="55">
        <f t="shared" si="679"/>
        <v>19</v>
      </c>
      <c r="AY148" s="55">
        <f t="shared" si="679"/>
        <v>19</v>
      </c>
      <c r="AZ148" s="55">
        <f t="shared" si="679"/>
        <v>19</v>
      </c>
      <c r="BA148" s="55">
        <f t="shared" si="678"/>
        <v>19</v>
      </c>
      <c r="BB148" s="55">
        <f t="shared" si="678"/>
        <v>19</v>
      </c>
      <c r="BC148" s="55">
        <f t="shared" si="678"/>
        <v>19</v>
      </c>
      <c r="BD148" s="55">
        <f t="shared" si="678"/>
        <v>19</v>
      </c>
      <c r="BE148" s="55">
        <f t="shared" si="678"/>
        <v>19</v>
      </c>
      <c r="BF148" s="55">
        <f t="shared" si="678"/>
        <v>19</v>
      </c>
      <c r="BG148" s="55">
        <f t="shared" si="678"/>
        <v>19</v>
      </c>
    </row>
    <row r="149" spans="3:59" x14ac:dyDescent="0.25">
      <c r="C149" s="6" t="s">
        <v>427</v>
      </c>
      <c r="D149" s="8" t="s">
        <v>428</v>
      </c>
      <c r="E149" s="55">
        <f t="shared" ref="E149" si="680">_xlfn.FLOOR.MATH((3*E148-5)/4)</f>
        <v>13</v>
      </c>
      <c r="F149" s="55">
        <f t="shared" ref="F149" si="681">_xlfn.FLOOR.MATH((3*F148-5)/4)</f>
        <v>13</v>
      </c>
      <c r="G149" s="55">
        <f t="shared" ref="G149" si="682">_xlfn.FLOOR.MATH((3*G148-5)/4)</f>
        <v>1</v>
      </c>
      <c r="H149" s="55">
        <f t="shared" ref="H149" si="683">_xlfn.FLOOR.MATH((3*H148-5)/4)</f>
        <v>13</v>
      </c>
      <c r="I149" s="55">
        <f t="shared" ref="I149" si="684">_xlfn.FLOOR.MATH((3*I148-5)/4)</f>
        <v>13</v>
      </c>
      <c r="J149" s="55">
        <f t="shared" ref="J149" si="685">_xlfn.FLOOR.MATH((3*J148-5)/4)</f>
        <v>13</v>
      </c>
      <c r="K149" s="55">
        <f t="shared" ref="K149" si="686">_xlfn.FLOOR.MATH((3*K148-5)/4)</f>
        <v>13</v>
      </c>
      <c r="L149" s="55">
        <f t="shared" ref="L149" si="687">_xlfn.FLOOR.MATH((3*L148-5)/4)</f>
        <v>13</v>
      </c>
      <c r="M149" s="55">
        <f t="shared" ref="M149" si="688">_xlfn.FLOOR.MATH((3*M148-5)/4)</f>
        <v>13</v>
      </c>
      <c r="N149" s="55">
        <f t="shared" ref="N149" si="689">_xlfn.FLOOR.MATH((3*N148-5)/4)</f>
        <v>13</v>
      </c>
      <c r="O149" s="55">
        <f t="shared" ref="O149" si="690">_xlfn.FLOOR.MATH((3*O148-5)/4)</f>
        <v>10</v>
      </c>
      <c r="P149" s="55">
        <f t="shared" ref="P149" si="691">_xlfn.FLOOR.MATH((3*P148-5)/4)</f>
        <v>10</v>
      </c>
      <c r="Q149" s="55">
        <f t="shared" ref="Q149" si="692">_xlfn.FLOOR.MATH((3*Q148-5)/4)</f>
        <v>4</v>
      </c>
      <c r="R149" s="55">
        <f t="shared" ref="R149" si="693">_xlfn.FLOOR.MATH((3*R148-5)/4)</f>
        <v>-3</v>
      </c>
      <c r="S149" s="55">
        <f t="shared" ref="S149" si="694">_xlfn.FLOOR.MATH((3*S148-5)/4)</f>
        <v>-3</v>
      </c>
      <c r="T149" s="55">
        <f t="shared" ref="T149" si="695">_xlfn.FLOOR.MATH((3*T148-5)/4)</f>
        <v>-9</v>
      </c>
      <c r="U149" s="55">
        <f t="shared" ref="U149" si="696">_xlfn.FLOOR.MATH((3*U148-5)/4)</f>
        <v>-9</v>
      </c>
      <c r="V149" s="55">
        <f t="shared" ref="V149" si="697">_xlfn.FLOOR.MATH((3*V148-5)/4)</f>
        <v>-9</v>
      </c>
      <c r="W149" s="55">
        <f t="shared" ref="W149" si="698">_xlfn.FLOOR.MATH((3*W148-5)/4)</f>
        <v>-38</v>
      </c>
      <c r="X149" s="55">
        <f t="shared" ref="X149" si="699">_xlfn.FLOOR.MATH((3*X148-5)/4)</f>
        <v>13</v>
      </c>
      <c r="Y149" s="55">
        <f t="shared" ref="Y149" si="700">_xlfn.FLOOR.MATH((3*Y148-5)/4)</f>
        <v>13</v>
      </c>
      <c r="Z149" s="55">
        <f t="shared" ref="Z149" si="701">_xlfn.FLOOR.MATH((3*Z148-5)/4)</f>
        <v>13</v>
      </c>
      <c r="AA149" s="55">
        <f t="shared" ref="AA149" si="702">_xlfn.FLOOR.MATH((3*AA148-5)/4)</f>
        <v>13</v>
      </c>
      <c r="AB149" s="55">
        <f t="shared" ref="AB149" si="703">_xlfn.FLOOR.MATH((3*AB148-5)/4)</f>
        <v>13</v>
      </c>
      <c r="AC149" s="55">
        <f t="shared" ref="AC149" si="704">_xlfn.FLOOR.MATH((3*AC148-5)/4)</f>
        <v>13</v>
      </c>
      <c r="AD149" s="55">
        <f t="shared" ref="AD149" si="705">_xlfn.FLOOR.MATH((3*AD148-5)/4)</f>
        <v>13</v>
      </c>
      <c r="AE149" s="55">
        <f t="shared" ref="AE149" si="706">_xlfn.FLOOR.MATH((3*AE148-5)/4)</f>
        <v>13</v>
      </c>
      <c r="AF149" s="55">
        <f t="shared" ref="AF149" si="707">_xlfn.FLOOR.MATH((3*AF148-5)/4)</f>
        <v>13</v>
      </c>
      <c r="AG149" s="55">
        <f t="shared" ref="AG149" si="708">_xlfn.FLOOR.MATH((3*AG148-5)/4)</f>
        <v>13</v>
      </c>
      <c r="AH149" s="55">
        <f t="shared" ref="AH149:AZ149" si="709">_xlfn.FLOOR.MATH((3*AH148-5)/4)</f>
        <v>13</v>
      </c>
      <c r="AI149" s="55">
        <f t="shared" si="709"/>
        <v>13</v>
      </c>
      <c r="AJ149" s="55">
        <f t="shared" si="709"/>
        <v>13</v>
      </c>
      <c r="AK149" s="55">
        <f t="shared" si="709"/>
        <v>13</v>
      </c>
      <c r="AL149" s="55">
        <f t="shared" si="709"/>
        <v>12</v>
      </c>
      <c r="AM149" s="55">
        <f t="shared" si="709"/>
        <v>13</v>
      </c>
      <c r="AN149" s="55">
        <f t="shared" si="709"/>
        <v>3</v>
      </c>
      <c r="AO149" s="55">
        <f t="shared" si="709"/>
        <v>13</v>
      </c>
      <c r="AP149" s="55">
        <f t="shared" si="709"/>
        <v>-2</v>
      </c>
      <c r="AQ149" s="55">
        <f t="shared" si="709"/>
        <v>13</v>
      </c>
      <c r="AR149" s="55">
        <f t="shared" si="709"/>
        <v>13</v>
      </c>
      <c r="AS149" s="55">
        <f t="shared" si="709"/>
        <v>13</v>
      </c>
      <c r="AT149" s="55">
        <f t="shared" si="709"/>
        <v>13</v>
      </c>
      <c r="AU149" s="55">
        <f t="shared" si="709"/>
        <v>13</v>
      </c>
      <c r="AV149" s="55">
        <f t="shared" si="709"/>
        <v>13</v>
      </c>
      <c r="AW149" s="55">
        <f t="shared" si="709"/>
        <v>13</v>
      </c>
      <c r="AX149" s="55">
        <f t="shared" si="709"/>
        <v>13</v>
      </c>
      <c r="AY149" s="55">
        <f t="shared" si="709"/>
        <v>13</v>
      </c>
      <c r="AZ149" s="55">
        <f t="shared" si="709"/>
        <v>13</v>
      </c>
      <c r="BA149" s="55">
        <f t="shared" ref="BA149" si="710">_xlfn.FLOOR.MATH((3*BA148-5)/4)</f>
        <v>13</v>
      </c>
      <c r="BB149" s="55">
        <f t="shared" ref="BB149" si="711">_xlfn.FLOOR.MATH((3*BB148-5)/4)</f>
        <v>13</v>
      </c>
      <c r="BC149" s="55">
        <f t="shared" ref="BC149" si="712">_xlfn.FLOOR.MATH((3*BC148-5)/4)</f>
        <v>13</v>
      </c>
      <c r="BD149" s="55">
        <f t="shared" ref="BD149" si="713">_xlfn.FLOOR.MATH((3*BD148-5)/4)</f>
        <v>13</v>
      </c>
      <c r="BE149" s="55">
        <f t="shared" ref="BE149" si="714">_xlfn.FLOOR.MATH((3*BE148-5)/4)</f>
        <v>13</v>
      </c>
      <c r="BF149" s="55">
        <f t="shared" ref="BF149" si="715">_xlfn.FLOOR.MATH((3*BF148-5)/4)</f>
        <v>13</v>
      </c>
      <c r="BG149" s="55">
        <f t="shared" ref="BG149" si="716">_xlfn.FLOOR.MATH((3*BG148-5)/4)</f>
        <v>13</v>
      </c>
    </row>
    <row r="150" spans="3:59" x14ac:dyDescent="0.25">
      <c r="C150" s="6" t="s">
        <v>451</v>
      </c>
      <c r="D150" s="8" t="s">
        <v>30</v>
      </c>
      <c r="E150" s="55">
        <f>E147+3760</f>
        <v>5723</v>
      </c>
      <c r="F150" s="55">
        <f t="shared" ref="F150:BG150" si="717">F147+3760</f>
        <v>5718</v>
      </c>
      <c r="G150" s="55">
        <f t="shared" si="717"/>
        <v>4094</v>
      </c>
      <c r="H150" s="55">
        <f t="shared" si="717"/>
        <v>5761</v>
      </c>
      <c r="I150" s="55">
        <f t="shared" si="717"/>
        <v>5760</v>
      </c>
      <c r="J150" s="55">
        <f t="shared" si="717"/>
        <v>5748</v>
      </c>
      <c r="K150" s="55">
        <f t="shared" si="717"/>
        <v>5748</v>
      </c>
      <c r="L150" s="55">
        <f t="shared" si="717"/>
        <v>5749</v>
      </c>
      <c r="M150" s="55">
        <f t="shared" si="717"/>
        <v>5749</v>
      </c>
      <c r="N150" s="55">
        <f t="shared" si="717"/>
        <v>5661</v>
      </c>
      <c r="O150" s="55">
        <f t="shared" si="717"/>
        <v>5361</v>
      </c>
      <c r="P150" s="55">
        <f t="shared" si="717"/>
        <v>5361</v>
      </c>
      <c r="Q150" s="55">
        <f t="shared" si="717"/>
        <v>4598</v>
      </c>
      <c r="R150" s="55">
        <f t="shared" si="717"/>
        <v>3638</v>
      </c>
      <c r="S150" s="55">
        <f t="shared" si="717"/>
        <v>3639</v>
      </c>
      <c r="T150" s="55">
        <f t="shared" si="717"/>
        <v>2761</v>
      </c>
      <c r="U150" s="55">
        <f t="shared" si="717"/>
        <v>2761</v>
      </c>
      <c r="V150" s="55">
        <f t="shared" si="717"/>
        <v>2760</v>
      </c>
      <c r="W150" s="55">
        <f t="shared" si="717"/>
        <v>-951</v>
      </c>
      <c r="X150" s="55">
        <f t="shared" si="717"/>
        <v>5748</v>
      </c>
      <c r="Y150" s="55">
        <f t="shared" si="717"/>
        <v>5753</v>
      </c>
      <c r="Z150" s="55">
        <f t="shared" si="717"/>
        <v>5738</v>
      </c>
      <c r="AA150" s="55">
        <f t="shared" si="717"/>
        <v>5805</v>
      </c>
      <c r="AB150" s="55">
        <f t="shared" si="717"/>
        <v>5761</v>
      </c>
      <c r="AC150" s="55">
        <f t="shared" si="717"/>
        <v>5715</v>
      </c>
      <c r="AD150" s="55">
        <f t="shared" si="717"/>
        <v>5739</v>
      </c>
      <c r="AE150" s="55">
        <f t="shared" si="717"/>
        <v>5749</v>
      </c>
      <c r="AF150" s="55">
        <f t="shared" si="717"/>
        <v>5738</v>
      </c>
      <c r="AG150" s="55">
        <f t="shared" si="717"/>
        <v>5753</v>
      </c>
      <c r="AH150" s="55">
        <f t="shared" si="717"/>
        <v>5753</v>
      </c>
      <c r="AI150" s="55">
        <f t="shared" ref="AI150:AZ150" si="718">AI147+3760</f>
        <v>5752</v>
      </c>
      <c r="AJ150" s="55">
        <f t="shared" si="718"/>
        <v>5753</v>
      </c>
      <c r="AK150" s="55">
        <f t="shared" si="718"/>
        <v>5754</v>
      </c>
      <c r="AL150" s="55">
        <f t="shared" si="718"/>
        <v>5579</v>
      </c>
      <c r="AM150" s="55">
        <f t="shared" si="718"/>
        <v>5751</v>
      </c>
      <c r="AN150" s="55">
        <f t="shared" si="718"/>
        <v>4383</v>
      </c>
      <c r="AO150" s="55">
        <f t="shared" si="718"/>
        <v>5761</v>
      </c>
      <c r="AP150" s="55">
        <f t="shared" si="718"/>
        <v>3762</v>
      </c>
      <c r="AQ150" s="55">
        <f t="shared" si="718"/>
        <v>5723</v>
      </c>
      <c r="AR150" s="55">
        <f t="shared" si="718"/>
        <v>5723</v>
      </c>
      <c r="AS150" s="55">
        <f t="shared" si="718"/>
        <v>5723</v>
      </c>
      <c r="AT150" s="55">
        <f t="shared" si="718"/>
        <v>5723</v>
      </c>
      <c r="AU150" s="55">
        <f t="shared" si="718"/>
        <v>5723</v>
      </c>
      <c r="AV150" s="55">
        <f t="shared" si="718"/>
        <v>5723</v>
      </c>
      <c r="AW150" s="55">
        <f t="shared" si="718"/>
        <v>5723</v>
      </c>
      <c r="AX150" s="55">
        <f t="shared" si="718"/>
        <v>5723</v>
      </c>
      <c r="AY150" s="55">
        <f t="shared" si="718"/>
        <v>5723</v>
      </c>
      <c r="AZ150" s="55">
        <f t="shared" si="718"/>
        <v>5723</v>
      </c>
      <c r="BA150" s="55">
        <f t="shared" si="717"/>
        <v>5723</v>
      </c>
      <c r="BB150" s="55">
        <f t="shared" si="717"/>
        <v>5723</v>
      </c>
      <c r="BC150" s="55">
        <f t="shared" si="717"/>
        <v>5723</v>
      </c>
      <c r="BD150" s="55">
        <f t="shared" si="717"/>
        <v>5723</v>
      </c>
      <c r="BE150" s="55">
        <f t="shared" si="717"/>
        <v>5723</v>
      </c>
      <c r="BF150" s="55">
        <f t="shared" si="717"/>
        <v>5723</v>
      </c>
      <c r="BG150" s="55">
        <f t="shared" si="717"/>
        <v>5738</v>
      </c>
    </row>
    <row r="151" spans="3:59" x14ac:dyDescent="0.25">
      <c r="C151" s="6" t="s">
        <v>429</v>
      </c>
      <c r="D151" s="8" t="s">
        <v>49</v>
      </c>
      <c r="E151" s="55">
        <f>MOD((12*E147+12),19)</f>
        <v>8</v>
      </c>
      <c r="F151" s="55">
        <f t="shared" ref="F151:BG151" si="719">MOD((12*F147+12),19)</f>
        <v>5</v>
      </c>
      <c r="G151" s="55">
        <f t="shared" si="719"/>
        <v>11</v>
      </c>
      <c r="H151" s="55">
        <f t="shared" si="719"/>
        <v>8</v>
      </c>
      <c r="I151" s="55">
        <f t="shared" si="719"/>
        <v>15</v>
      </c>
      <c r="J151" s="55">
        <f t="shared" si="719"/>
        <v>4</v>
      </c>
      <c r="K151" s="55">
        <f t="shared" si="719"/>
        <v>4</v>
      </c>
      <c r="L151" s="55">
        <f t="shared" si="719"/>
        <v>16</v>
      </c>
      <c r="M151" s="55">
        <f t="shared" si="719"/>
        <v>16</v>
      </c>
      <c r="N151" s="55">
        <f t="shared" si="719"/>
        <v>5</v>
      </c>
      <c r="O151" s="55">
        <f t="shared" si="719"/>
        <v>15</v>
      </c>
      <c r="P151" s="55">
        <f t="shared" si="719"/>
        <v>15</v>
      </c>
      <c r="Q151" s="55">
        <f t="shared" si="719"/>
        <v>17</v>
      </c>
      <c r="R151" s="55">
        <f t="shared" si="719"/>
        <v>11</v>
      </c>
      <c r="S151" s="55">
        <f t="shared" si="719"/>
        <v>4</v>
      </c>
      <c r="T151" s="55">
        <f t="shared" si="719"/>
        <v>13</v>
      </c>
      <c r="U151" s="55">
        <f t="shared" si="719"/>
        <v>13</v>
      </c>
      <c r="V151" s="55">
        <f t="shared" si="719"/>
        <v>1</v>
      </c>
      <c r="W151" s="55">
        <f t="shared" si="719"/>
        <v>5</v>
      </c>
      <c r="X151" s="55">
        <f t="shared" si="719"/>
        <v>4</v>
      </c>
      <c r="Y151" s="55">
        <f t="shared" si="719"/>
        <v>7</v>
      </c>
      <c r="Z151" s="55">
        <f t="shared" si="719"/>
        <v>17</v>
      </c>
      <c r="AA151" s="55">
        <f t="shared" si="719"/>
        <v>4</v>
      </c>
      <c r="AB151" s="55">
        <f t="shared" si="719"/>
        <v>8</v>
      </c>
      <c r="AC151" s="55">
        <f t="shared" si="719"/>
        <v>7</v>
      </c>
      <c r="AD151" s="55">
        <f t="shared" si="719"/>
        <v>10</v>
      </c>
      <c r="AE151" s="55">
        <f t="shared" si="719"/>
        <v>16</v>
      </c>
      <c r="AF151" s="55">
        <f t="shared" si="719"/>
        <v>17</v>
      </c>
      <c r="AG151" s="55">
        <f t="shared" si="719"/>
        <v>7</v>
      </c>
      <c r="AH151" s="55">
        <f t="shared" si="719"/>
        <v>7</v>
      </c>
      <c r="AI151" s="55">
        <f t="shared" ref="AI151:AZ151" si="720">MOD((12*AI147+12),19)</f>
        <v>14</v>
      </c>
      <c r="AJ151" s="55">
        <f t="shared" si="720"/>
        <v>7</v>
      </c>
      <c r="AK151" s="55">
        <f t="shared" si="720"/>
        <v>0</v>
      </c>
      <c r="AL151" s="55">
        <f t="shared" si="720"/>
        <v>9</v>
      </c>
      <c r="AM151" s="55">
        <f t="shared" si="720"/>
        <v>2</v>
      </c>
      <c r="AN151" s="55">
        <f t="shared" si="720"/>
        <v>2</v>
      </c>
      <c r="AO151" s="55">
        <f t="shared" si="720"/>
        <v>8</v>
      </c>
      <c r="AP151" s="55">
        <f t="shared" si="720"/>
        <v>17</v>
      </c>
      <c r="AQ151" s="55">
        <f t="shared" si="720"/>
        <v>8</v>
      </c>
      <c r="AR151" s="55">
        <f t="shared" si="720"/>
        <v>8</v>
      </c>
      <c r="AS151" s="55">
        <f t="shared" si="720"/>
        <v>8</v>
      </c>
      <c r="AT151" s="55">
        <f t="shared" si="720"/>
        <v>8</v>
      </c>
      <c r="AU151" s="55">
        <f t="shared" si="720"/>
        <v>8</v>
      </c>
      <c r="AV151" s="55">
        <f t="shared" si="720"/>
        <v>8</v>
      </c>
      <c r="AW151" s="55">
        <f t="shared" si="720"/>
        <v>8</v>
      </c>
      <c r="AX151" s="55">
        <f t="shared" si="720"/>
        <v>8</v>
      </c>
      <c r="AY151" s="55">
        <f t="shared" si="720"/>
        <v>8</v>
      </c>
      <c r="AZ151" s="55">
        <f t="shared" si="720"/>
        <v>8</v>
      </c>
      <c r="BA151" s="55">
        <f t="shared" si="719"/>
        <v>8</v>
      </c>
      <c r="BB151" s="55">
        <f t="shared" si="719"/>
        <v>8</v>
      </c>
      <c r="BC151" s="55">
        <f t="shared" si="719"/>
        <v>8</v>
      </c>
      <c r="BD151" s="55">
        <f t="shared" si="719"/>
        <v>8</v>
      </c>
      <c r="BE151" s="55">
        <f t="shared" si="719"/>
        <v>8</v>
      </c>
      <c r="BF151" s="55">
        <f t="shared" si="719"/>
        <v>8</v>
      </c>
      <c r="BG151" s="55">
        <f t="shared" si="719"/>
        <v>17</v>
      </c>
    </row>
    <row r="152" spans="3:59" x14ac:dyDescent="0.25">
      <c r="C152" s="6" t="s">
        <v>430</v>
      </c>
      <c r="D152" s="8" t="s">
        <v>239</v>
      </c>
      <c r="E152" s="55">
        <f>MOD(E147,4)</f>
        <v>3</v>
      </c>
      <c r="F152" s="55">
        <f t="shared" ref="F152:BG152" si="721">MOD(F147,4)</f>
        <v>2</v>
      </c>
      <c r="G152" s="55">
        <f t="shared" si="721"/>
        <v>2</v>
      </c>
      <c r="H152" s="55">
        <f t="shared" si="721"/>
        <v>1</v>
      </c>
      <c r="I152" s="55">
        <f t="shared" si="721"/>
        <v>0</v>
      </c>
      <c r="J152" s="55">
        <f t="shared" si="721"/>
        <v>0</v>
      </c>
      <c r="K152" s="55">
        <f t="shared" si="721"/>
        <v>0</v>
      </c>
      <c r="L152" s="55">
        <f t="shared" si="721"/>
        <v>1</v>
      </c>
      <c r="M152" s="55">
        <f t="shared" si="721"/>
        <v>1</v>
      </c>
      <c r="N152" s="55">
        <f t="shared" si="721"/>
        <v>1</v>
      </c>
      <c r="O152" s="55">
        <f t="shared" si="721"/>
        <v>1</v>
      </c>
      <c r="P152" s="55">
        <f t="shared" si="721"/>
        <v>1</v>
      </c>
      <c r="Q152" s="55">
        <f t="shared" si="721"/>
        <v>2</v>
      </c>
      <c r="R152" s="55">
        <f t="shared" si="721"/>
        <v>2</v>
      </c>
      <c r="S152" s="55">
        <f t="shared" si="721"/>
        <v>3</v>
      </c>
      <c r="T152" s="55">
        <f t="shared" si="721"/>
        <v>1</v>
      </c>
      <c r="U152" s="55">
        <f t="shared" si="721"/>
        <v>1</v>
      </c>
      <c r="V152" s="55">
        <f t="shared" si="721"/>
        <v>0</v>
      </c>
      <c r="W152" s="55">
        <f t="shared" si="721"/>
        <v>1</v>
      </c>
      <c r="X152" s="55">
        <f t="shared" si="721"/>
        <v>0</v>
      </c>
      <c r="Y152" s="55">
        <f t="shared" si="721"/>
        <v>1</v>
      </c>
      <c r="Z152" s="55">
        <f t="shared" si="721"/>
        <v>2</v>
      </c>
      <c r="AA152" s="55">
        <f t="shared" si="721"/>
        <v>1</v>
      </c>
      <c r="AB152" s="55">
        <f t="shared" si="721"/>
        <v>1</v>
      </c>
      <c r="AC152" s="55">
        <f t="shared" si="721"/>
        <v>3</v>
      </c>
      <c r="AD152" s="55">
        <f t="shared" si="721"/>
        <v>3</v>
      </c>
      <c r="AE152" s="55">
        <f t="shared" si="721"/>
        <v>1</v>
      </c>
      <c r="AF152" s="55">
        <f t="shared" si="721"/>
        <v>2</v>
      </c>
      <c r="AG152" s="55">
        <f t="shared" si="721"/>
        <v>1</v>
      </c>
      <c r="AH152" s="55">
        <f t="shared" si="721"/>
        <v>1</v>
      </c>
      <c r="AI152" s="55">
        <f t="shared" ref="AI152:AZ152" si="722">MOD(AI147,4)</f>
        <v>0</v>
      </c>
      <c r="AJ152" s="55">
        <f t="shared" si="722"/>
        <v>1</v>
      </c>
      <c r="AK152" s="55">
        <f t="shared" si="722"/>
        <v>2</v>
      </c>
      <c r="AL152" s="55">
        <f t="shared" si="722"/>
        <v>3</v>
      </c>
      <c r="AM152" s="55">
        <f t="shared" si="722"/>
        <v>3</v>
      </c>
      <c r="AN152" s="55">
        <f t="shared" si="722"/>
        <v>3</v>
      </c>
      <c r="AO152" s="55">
        <f t="shared" si="722"/>
        <v>1</v>
      </c>
      <c r="AP152" s="55">
        <f t="shared" si="722"/>
        <v>2</v>
      </c>
      <c r="AQ152" s="55">
        <f t="shared" si="722"/>
        <v>3</v>
      </c>
      <c r="AR152" s="55">
        <f t="shared" si="722"/>
        <v>3</v>
      </c>
      <c r="AS152" s="55">
        <f t="shared" si="722"/>
        <v>3</v>
      </c>
      <c r="AT152" s="55">
        <f t="shared" si="722"/>
        <v>3</v>
      </c>
      <c r="AU152" s="55">
        <f t="shared" si="722"/>
        <v>3</v>
      </c>
      <c r="AV152" s="55">
        <f t="shared" si="722"/>
        <v>3</v>
      </c>
      <c r="AW152" s="55">
        <f t="shared" si="722"/>
        <v>3</v>
      </c>
      <c r="AX152" s="55">
        <f t="shared" si="722"/>
        <v>3</v>
      </c>
      <c r="AY152" s="55">
        <f t="shared" si="722"/>
        <v>3</v>
      </c>
      <c r="AZ152" s="55">
        <f t="shared" si="722"/>
        <v>3</v>
      </c>
      <c r="BA152" s="55">
        <f t="shared" si="721"/>
        <v>3</v>
      </c>
      <c r="BB152" s="55">
        <f t="shared" si="721"/>
        <v>3</v>
      </c>
      <c r="BC152" s="55">
        <f t="shared" si="721"/>
        <v>3</v>
      </c>
      <c r="BD152" s="55">
        <f t="shared" si="721"/>
        <v>3</v>
      </c>
      <c r="BE152" s="55">
        <f t="shared" si="721"/>
        <v>3</v>
      </c>
      <c r="BF152" s="55">
        <f t="shared" si="721"/>
        <v>3</v>
      </c>
      <c r="BG152" s="55">
        <f t="shared" si="721"/>
        <v>2</v>
      </c>
    </row>
    <row r="153" spans="3:59" x14ac:dyDescent="0.25"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</row>
    <row r="154" spans="3:59" x14ac:dyDescent="0.25">
      <c r="C154" s="6">
        <v>-1.904412361576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3:59" x14ac:dyDescent="0.25">
      <c r="C155" s="6" t="s">
        <v>432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3:59" x14ac:dyDescent="0.25">
      <c r="C156" s="6" t="s">
        <v>433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3:59" x14ac:dyDescent="0.25">
      <c r="C157" s="6" t="s">
        <v>434</v>
      </c>
      <c r="D157" s="8" t="s">
        <v>431</v>
      </c>
      <c r="E157" s="55">
        <f>-1.904412361576    + 1.554241796621*E151   + 0.25*E152    - 0.003177794022*E147 + E149</f>
        <v>18.041512346205998</v>
      </c>
      <c r="F157" s="55">
        <f t="shared" ref="F157:BG157" si="723">-1.904412361576    + 1.554241796621*F151   + 0.25*F152    - 0.003177794022*F147 + F149</f>
        <v>13.144675926452999</v>
      </c>
      <c r="G157" s="55">
        <f t="shared" si="723"/>
        <v>15.630864197906998</v>
      </c>
      <c r="H157" s="55">
        <f t="shared" si="723"/>
        <v>17.420756173370002</v>
      </c>
      <c r="I157" s="55">
        <f t="shared" si="723"/>
        <v>28.053626543739</v>
      </c>
      <c r="J157" s="55">
        <f t="shared" si="723"/>
        <v>10.995100309171999</v>
      </c>
      <c r="K157" s="55">
        <f t="shared" si="723"/>
        <v>10.995100309171999</v>
      </c>
      <c r="L157" s="55">
        <f t="shared" si="723"/>
        <v>29.892824074602</v>
      </c>
      <c r="M157" s="55">
        <f t="shared" si="723"/>
        <v>29.892824074602</v>
      </c>
      <c r="N157" s="55">
        <f t="shared" si="723"/>
        <v>13.075810185706999</v>
      </c>
      <c r="O157" s="55">
        <f t="shared" si="723"/>
        <v>26.571566358517</v>
      </c>
      <c r="P157" s="55">
        <f t="shared" si="723"/>
        <v>26.571566358517</v>
      </c>
      <c r="Q157" s="55">
        <f t="shared" si="723"/>
        <v>26.354706790544999</v>
      </c>
      <c r="R157" s="55">
        <f t="shared" si="723"/>
        <v>13.079938271939</v>
      </c>
      <c r="S157" s="55">
        <f t="shared" si="723"/>
        <v>2.4470679015700005</v>
      </c>
      <c r="T157" s="55">
        <f t="shared" si="723"/>
        <v>12.725347222475001</v>
      </c>
      <c r="U157" s="55">
        <f t="shared" si="723"/>
        <v>12.725347222475001</v>
      </c>
      <c r="V157" s="55">
        <f t="shared" si="723"/>
        <v>-6.1723765429549999</v>
      </c>
      <c r="W157" s="55">
        <f t="shared" si="723"/>
        <v>-16.912615740828997</v>
      </c>
      <c r="X157" s="55">
        <f t="shared" si="723"/>
        <v>10.995100309171999</v>
      </c>
      <c r="Y157" s="55">
        <f t="shared" si="723"/>
        <v>15.891936728925</v>
      </c>
      <c r="Z157" s="55">
        <f t="shared" si="723"/>
        <v>31.732021605465</v>
      </c>
      <c r="AA157" s="55">
        <f t="shared" si="723"/>
        <v>11.063966049918001</v>
      </c>
      <c r="AB157" s="55">
        <f t="shared" si="723"/>
        <v>17.420756173370002</v>
      </c>
      <c r="AC157" s="55">
        <f t="shared" si="723"/>
        <v>16.512692901761</v>
      </c>
      <c r="AD157" s="55">
        <f t="shared" si="723"/>
        <v>21.099151235095999</v>
      </c>
      <c r="AE157" s="55">
        <f t="shared" si="723"/>
        <v>29.892824074602</v>
      </c>
      <c r="AF157" s="55">
        <f t="shared" si="723"/>
        <v>31.732021605465</v>
      </c>
      <c r="AG157" s="55">
        <f t="shared" si="723"/>
        <v>15.891936728925</v>
      </c>
      <c r="AH157" s="55">
        <f t="shared" si="723"/>
        <v>15.891936728925</v>
      </c>
      <c r="AI157" s="55">
        <f t="shared" ref="AI157:AZ157" si="724">-1.904412361576    + 1.554241796621*AI151   + 0.25*AI152    - 0.003177794022*AI147 + AI149</f>
        <v>26.524807099294001</v>
      </c>
      <c r="AJ157" s="55">
        <f t="shared" si="724"/>
        <v>15.891936728925</v>
      </c>
      <c r="AK157" s="55">
        <f t="shared" si="724"/>
        <v>5.2590663585559998</v>
      </c>
      <c r="AL157" s="55">
        <f t="shared" si="724"/>
        <v>19.053356481994999</v>
      </c>
      <c r="AM157" s="55">
        <f t="shared" si="724"/>
        <v>8.6270833338640003</v>
      </c>
      <c r="AN157" s="55">
        <f t="shared" si="724"/>
        <v>2.97430555596</v>
      </c>
      <c r="AO157" s="55">
        <f t="shared" si="724"/>
        <v>17.420756173370002</v>
      </c>
      <c r="AP157" s="55">
        <f t="shared" si="724"/>
        <v>23.011342592937002</v>
      </c>
      <c r="AQ157" s="55">
        <f t="shared" si="724"/>
        <v>18.041512346205998</v>
      </c>
      <c r="AR157" s="55">
        <f t="shared" si="724"/>
        <v>18.041512346205998</v>
      </c>
      <c r="AS157" s="55">
        <f t="shared" si="724"/>
        <v>18.041512346205998</v>
      </c>
      <c r="AT157" s="55">
        <f t="shared" si="724"/>
        <v>18.041512346205998</v>
      </c>
      <c r="AU157" s="55">
        <f t="shared" si="724"/>
        <v>18.041512346205998</v>
      </c>
      <c r="AV157" s="55">
        <f t="shared" si="724"/>
        <v>18.041512346205998</v>
      </c>
      <c r="AW157" s="55">
        <f t="shared" si="724"/>
        <v>18.041512346205998</v>
      </c>
      <c r="AX157" s="55">
        <f t="shared" si="724"/>
        <v>18.041512346205998</v>
      </c>
      <c r="AY157" s="55">
        <f t="shared" si="724"/>
        <v>18.041512346205998</v>
      </c>
      <c r="AZ157" s="55">
        <f t="shared" si="724"/>
        <v>18.041512346205998</v>
      </c>
      <c r="BA157" s="55">
        <f t="shared" si="723"/>
        <v>18.041512346205998</v>
      </c>
      <c r="BB157" s="55">
        <f t="shared" si="723"/>
        <v>18.041512346205998</v>
      </c>
      <c r="BC157" s="55">
        <f t="shared" si="723"/>
        <v>18.041512346205998</v>
      </c>
      <c r="BD157" s="55">
        <f t="shared" si="723"/>
        <v>18.041512346205998</v>
      </c>
      <c r="BE157" s="55">
        <f t="shared" si="723"/>
        <v>18.041512346205998</v>
      </c>
      <c r="BF157" s="55">
        <f t="shared" si="723"/>
        <v>18.041512346205998</v>
      </c>
      <c r="BG157" s="55">
        <f t="shared" si="723"/>
        <v>31.732021605465</v>
      </c>
    </row>
    <row r="158" spans="3:59" x14ac:dyDescent="0.25">
      <c r="C158" s="6" t="s">
        <v>437</v>
      </c>
      <c r="D158" s="8" t="s">
        <v>435</v>
      </c>
      <c r="E158">
        <f>_xlfn.FLOOR.MATH(E157)+3*E147+5*E152+2-E149</f>
        <v>5911</v>
      </c>
      <c r="F158">
        <f t="shared" ref="F158:BG158" si="725">_xlfn.FLOOR.MATH(F157)+3*F147+5*F152+2-F149</f>
        <v>5886</v>
      </c>
      <c r="G158">
        <f t="shared" si="725"/>
        <v>1028</v>
      </c>
      <c r="H158">
        <f t="shared" si="725"/>
        <v>6014</v>
      </c>
      <c r="I158">
        <f t="shared" si="725"/>
        <v>6017</v>
      </c>
      <c r="J158">
        <f t="shared" si="725"/>
        <v>5963</v>
      </c>
      <c r="K158">
        <f t="shared" si="725"/>
        <v>5963</v>
      </c>
      <c r="L158">
        <f t="shared" si="725"/>
        <v>5990</v>
      </c>
      <c r="M158">
        <f t="shared" si="725"/>
        <v>5990</v>
      </c>
      <c r="N158">
        <f t="shared" si="725"/>
        <v>5710</v>
      </c>
      <c r="O158">
        <f t="shared" si="725"/>
        <v>4826</v>
      </c>
      <c r="P158">
        <f t="shared" si="725"/>
        <v>4826</v>
      </c>
      <c r="Q158">
        <f t="shared" si="725"/>
        <v>2548</v>
      </c>
      <c r="R158">
        <f t="shared" si="725"/>
        <v>-338</v>
      </c>
      <c r="S158">
        <f t="shared" si="725"/>
        <v>-341</v>
      </c>
      <c r="T158">
        <f t="shared" si="725"/>
        <v>-2969</v>
      </c>
      <c r="U158">
        <f t="shared" si="725"/>
        <v>-2969</v>
      </c>
      <c r="V158">
        <f t="shared" si="725"/>
        <v>-2996</v>
      </c>
      <c r="W158">
        <f t="shared" si="725"/>
        <v>-14105</v>
      </c>
      <c r="X158">
        <f t="shared" si="725"/>
        <v>5963</v>
      </c>
      <c r="Y158">
        <f t="shared" si="725"/>
        <v>5988</v>
      </c>
      <c r="Z158">
        <f t="shared" si="725"/>
        <v>5964</v>
      </c>
      <c r="AA158">
        <f t="shared" si="725"/>
        <v>6140</v>
      </c>
      <c r="AB158">
        <f t="shared" si="725"/>
        <v>6014</v>
      </c>
      <c r="AC158">
        <f t="shared" si="725"/>
        <v>5885</v>
      </c>
      <c r="AD158">
        <f t="shared" si="725"/>
        <v>5962</v>
      </c>
      <c r="AE158">
        <f t="shared" si="725"/>
        <v>5990</v>
      </c>
      <c r="AF158">
        <f t="shared" si="725"/>
        <v>5964</v>
      </c>
      <c r="AG158">
        <f t="shared" si="725"/>
        <v>5988</v>
      </c>
      <c r="AH158">
        <f t="shared" si="725"/>
        <v>5988</v>
      </c>
      <c r="AI158">
        <f t="shared" ref="AI158:AZ158" si="726">_xlfn.FLOOR.MATH(AI157)+3*AI147+5*AI152+2-AI149</f>
        <v>5991</v>
      </c>
      <c r="AJ158">
        <f t="shared" si="726"/>
        <v>5988</v>
      </c>
      <c r="AK158">
        <f t="shared" si="726"/>
        <v>5986</v>
      </c>
      <c r="AL158">
        <f t="shared" si="726"/>
        <v>5481</v>
      </c>
      <c r="AM158">
        <f t="shared" si="726"/>
        <v>5985</v>
      </c>
      <c r="AN158">
        <f t="shared" si="726"/>
        <v>1885</v>
      </c>
      <c r="AO158">
        <f t="shared" si="726"/>
        <v>6014</v>
      </c>
      <c r="AP158">
        <f t="shared" si="726"/>
        <v>43</v>
      </c>
      <c r="AQ158">
        <f t="shared" si="726"/>
        <v>5911</v>
      </c>
      <c r="AR158">
        <f t="shared" si="726"/>
        <v>5911</v>
      </c>
      <c r="AS158">
        <f t="shared" si="726"/>
        <v>5911</v>
      </c>
      <c r="AT158">
        <f t="shared" si="726"/>
        <v>5911</v>
      </c>
      <c r="AU158">
        <f t="shared" si="726"/>
        <v>5911</v>
      </c>
      <c r="AV158">
        <f t="shared" si="726"/>
        <v>5911</v>
      </c>
      <c r="AW158">
        <f t="shared" si="726"/>
        <v>5911</v>
      </c>
      <c r="AX158">
        <f t="shared" si="726"/>
        <v>5911</v>
      </c>
      <c r="AY158">
        <f t="shared" si="726"/>
        <v>5911</v>
      </c>
      <c r="AZ158">
        <f t="shared" si="726"/>
        <v>5911</v>
      </c>
      <c r="BA158">
        <f t="shared" si="725"/>
        <v>5911</v>
      </c>
      <c r="BB158">
        <f t="shared" si="725"/>
        <v>5911</v>
      </c>
      <c r="BC158">
        <f t="shared" si="725"/>
        <v>5911</v>
      </c>
      <c r="BD158">
        <f t="shared" si="725"/>
        <v>5911</v>
      </c>
      <c r="BE158">
        <f t="shared" si="725"/>
        <v>5911</v>
      </c>
      <c r="BF158">
        <f t="shared" si="725"/>
        <v>5911</v>
      </c>
      <c r="BG158">
        <f t="shared" si="725"/>
        <v>5964</v>
      </c>
    </row>
    <row r="159" spans="3:59" x14ac:dyDescent="0.25">
      <c r="C159" s="6" t="s">
        <v>436</v>
      </c>
      <c r="D159" s="8" t="s">
        <v>347</v>
      </c>
      <c r="E159">
        <f t="shared" ref="E159" si="727">MOD(E158,7)</f>
        <v>3</v>
      </c>
      <c r="F159">
        <f t="shared" ref="F159" si="728">MOD(F158,7)</f>
        <v>6</v>
      </c>
      <c r="G159">
        <f t="shared" ref="G159" si="729">MOD(G158,7)</f>
        <v>6</v>
      </c>
      <c r="H159">
        <f t="shared" ref="H159" si="730">MOD(H158,7)</f>
        <v>1</v>
      </c>
      <c r="I159">
        <f t="shared" ref="I159" si="731">MOD(I158,7)</f>
        <v>4</v>
      </c>
      <c r="J159">
        <f t="shared" ref="J159" si="732">MOD(J158,7)</f>
        <v>6</v>
      </c>
      <c r="K159">
        <f t="shared" ref="K159" si="733">MOD(K158,7)</f>
        <v>6</v>
      </c>
      <c r="L159">
        <f t="shared" ref="L159" si="734">MOD(L158,7)</f>
        <v>5</v>
      </c>
      <c r="M159">
        <f t="shared" ref="M159" si="735">MOD(M158,7)</f>
        <v>5</v>
      </c>
      <c r="N159">
        <f t="shared" ref="N159" si="736">MOD(N158,7)</f>
        <v>5</v>
      </c>
      <c r="O159">
        <f t="shared" ref="O159" si="737">MOD(O158,7)</f>
        <v>3</v>
      </c>
      <c r="P159">
        <f t="shared" ref="P159" si="738">MOD(P158,7)</f>
        <v>3</v>
      </c>
      <c r="Q159">
        <f t="shared" ref="Q159" si="739">MOD(Q158,7)</f>
        <v>0</v>
      </c>
      <c r="R159">
        <f t="shared" ref="R159" si="740">MOD(R158,7)</f>
        <v>5</v>
      </c>
      <c r="S159">
        <f t="shared" ref="S159" si="741">MOD(S158,7)</f>
        <v>2</v>
      </c>
      <c r="T159">
        <f t="shared" ref="T159" si="742">MOD(T158,7)</f>
        <v>6</v>
      </c>
      <c r="U159">
        <f t="shared" ref="U159" si="743">MOD(U158,7)</f>
        <v>6</v>
      </c>
      <c r="V159">
        <f t="shared" ref="V159" si="744">MOD(V158,7)</f>
        <v>0</v>
      </c>
      <c r="W159">
        <f t="shared" ref="W159" si="745">MOD(W158,7)</f>
        <v>0</v>
      </c>
      <c r="X159">
        <f t="shared" ref="X159" si="746">MOD(X158,7)</f>
        <v>6</v>
      </c>
      <c r="Y159">
        <f t="shared" ref="Y159" si="747">MOD(Y158,7)</f>
        <v>3</v>
      </c>
      <c r="Z159">
        <f t="shared" ref="Z159" si="748">MOD(Z158,7)</f>
        <v>0</v>
      </c>
      <c r="AA159">
        <f t="shared" ref="AA159" si="749">MOD(AA158,7)</f>
        <v>1</v>
      </c>
      <c r="AB159">
        <f t="shared" ref="AB159" si="750">MOD(AB158,7)</f>
        <v>1</v>
      </c>
      <c r="AC159">
        <f t="shared" ref="AC159" si="751">MOD(AC158,7)</f>
        <v>5</v>
      </c>
      <c r="AD159">
        <f t="shared" ref="AD159" si="752">MOD(AD158,7)</f>
        <v>5</v>
      </c>
      <c r="AE159">
        <f t="shared" ref="AE159" si="753">MOD(AE158,7)</f>
        <v>5</v>
      </c>
      <c r="AF159">
        <f t="shared" ref="AF159" si="754">MOD(AF158,7)</f>
        <v>0</v>
      </c>
      <c r="AG159">
        <f t="shared" ref="AG159" si="755">MOD(AG158,7)</f>
        <v>3</v>
      </c>
      <c r="AH159">
        <f t="shared" ref="AH159:AZ159" si="756">MOD(AH158,7)</f>
        <v>3</v>
      </c>
      <c r="AI159">
        <f t="shared" si="756"/>
        <v>6</v>
      </c>
      <c r="AJ159">
        <f t="shared" si="756"/>
        <v>3</v>
      </c>
      <c r="AK159">
        <f t="shared" si="756"/>
        <v>1</v>
      </c>
      <c r="AL159">
        <f t="shared" si="756"/>
        <v>0</v>
      </c>
      <c r="AM159">
        <f t="shared" si="756"/>
        <v>0</v>
      </c>
      <c r="AN159">
        <f t="shared" si="756"/>
        <v>2</v>
      </c>
      <c r="AO159">
        <f t="shared" si="756"/>
        <v>1</v>
      </c>
      <c r="AP159">
        <f t="shared" si="756"/>
        <v>1</v>
      </c>
      <c r="AQ159">
        <f t="shared" si="756"/>
        <v>3</v>
      </c>
      <c r="AR159">
        <f t="shared" si="756"/>
        <v>3</v>
      </c>
      <c r="AS159">
        <f t="shared" si="756"/>
        <v>3</v>
      </c>
      <c r="AT159">
        <f t="shared" si="756"/>
        <v>3</v>
      </c>
      <c r="AU159">
        <f t="shared" si="756"/>
        <v>3</v>
      </c>
      <c r="AV159">
        <f t="shared" si="756"/>
        <v>3</v>
      </c>
      <c r="AW159">
        <f t="shared" si="756"/>
        <v>3</v>
      </c>
      <c r="AX159">
        <f t="shared" si="756"/>
        <v>3</v>
      </c>
      <c r="AY159">
        <f t="shared" si="756"/>
        <v>3</v>
      </c>
      <c r="AZ159">
        <f t="shared" si="756"/>
        <v>3</v>
      </c>
      <c r="BA159">
        <f t="shared" ref="BA159" si="757">MOD(BA158,7)</f>
        <v>3</v>
      </c>
      <c r="BB159">
        <f t="shared" ref="BB159" si="758">MOD(BB158,7)</f>
        <v>3</v>
      </c>
      <c r="BC159">
        <f t="shared" ref="BC159" si="759">MOD(BC158,7)</f>
        <v>3</v>
      </c>
      <c r="BD159">
        <f t="shared" ref="BD159" si="760">MOD(BD158,7)</f>
        <v>3</v>
      </c>
      <c r="BE159">
        <f t="shared" ref="BE159" si="761">MOD(BE158,7)</f>
        <v>3</v>
      </c>
      <c r="BF159">
        <f t="shared" ref="BF159" si="762">MOD(BF158,7)</f>
        <v>3</v>
      </c>
      <c r="BG159">
        <f t="shared" ref="BG159" si="763">MOD(BG158,7)</f>
        <v>0</v>
      </c>
    </row>
    <row r="160" spans="3:59" x14ac:dyDescent="0.25">
      <c r="C160" s="6" t="s">
        <v>438</v>
      </c>
      <c r="D160" s="8" t="s">
        <v>252</v>
      </c>
      <c r="E160">
        <f t="shared" ref="E160" si="764">E157-_xlfn.FLOOR.MATH(E157)</f>
        <v>4.1512346205998085E-2</v>
      </c>
      <c r="F160">
        <f t="shared" ref="F160:BG160" si="765">F157-_xlfn.FLOOR.MATH(F157)</f>
        <v>0.14467592645299909</v>
      </c>
      <c r="G160">
        <f t="shared" si="765"/>
        <v>0.63086419790699821</v>
      </c>
      <c r="H160">
        <f t="shared" si="765"/>
        <v>0.42075617337000182</v>
      </c>
      <c r="I160">
        <f t="shared" si="765"/>
        <v>5.3626543738999999E-2</v>
      </c>
      <c r="J160">
        <f t="shared" si="765"/>
        <v>0.99510030917199899</v>
      </c>
      <c r="K160">
        <f t="shared" si="765"/>
        <v>0.99510030917199899</v>
      </c>
      <c r="L160">
        <f t="shared" si="765"/>
        <v>0.8928240746020002</v>
      </c>
      <c r="M160">
        <f t="shared" si="765"/>
        <v>0.8928240746020002</v>
      </c>
      <c r="N160">
        <f t="shared" si="765"/>
        <v>7.5810185706998823E-2</v>
      </c>
      <c r="O160">
        <f t="shared" si="765"/>
        <v>0.57156635851699988</v>
      </c>
      <c r="P160">
        <f t="shared" si="765"/>
        <v>0.57156635851699988</v>
      </c>
      <c r="Q160">
        <f t="shared" si="765"/>
        <v>0.35470679054499854</v>
      </c>
      <c r="R160">
        <f t="shared" si="765"/>
        <v>7.9938271938999605E-2</v>
      </c>
      <c r="S160">
        <f t="shared" si="765"/>
        <v>0.44706790157000054</v>
      </c>
      <c r="T160">
        <f t="shared" si="765"/>
        <v>0.72534722247500127</v>
      </c>
      <c r="U160">
        <f t="shared" si="765"/>
        <v>0.72534722247500127</v>
      </c>
      <c r="V160">
        <f t="shared" si="765"/>
        <v>0.82762345704500007</v>
      </c>
      <c r="W160">
        <f t="shared" si="765"/>
        <v>8.7384259171003009E-2</v>
      </c>
      <c r="X160">
        <f t="shared" si="765"/>
        <v>0.99510030917199899</v>
      </c>
      <c r="Y160">
        <f t="shared" si="765"/>
        <v>0.89193672892499976</v>
      </c>
      <c r="Z160">
        <f t="shared" si="765"/>
        <v>0.73202160546500039</v>
      </c>
      <c r="AA160">
        <f t="shared" si="765"/>
        <v>6.3966049918001033E-2</v>
      </c>
      <c r="AB160">
        <f t="shared" si="765"/>
        <v>0.42075617337000182</v>
      </c>
      <c r="AC160">
        <f t="shared" si="765"/>
        <v>0.51269290176099958</v>
      </c>
      <c r="AD160">
        <f t="shared" si="765"/>
        <v>9.9151235095998658E-2</v>
      </c>
      <c r="AE160">
        <f t="shared" si="765"/>
        <v>0.8928240746020002</v>
      </c>
      <c r="AF160">
        <f t="shared" si="765"/>
        <v>0.73202160546500039</v>
      </c>
      <c r="AG160">
        <f t="shared" si="765"/>
        <v>0.89193672892499976</v>
      </c>
      <c r="AH160">
        <f t="shared" si="765"/>
        <v>0.89193672892499976</v>
      </c>
      <c r="AI160">
        <f t="shared" ref="AI160:AZ160" si="766">AI157-_xlfn.FLOOR.MATH(AI157)</f>
        <v>0.52480709929400149</v>
      </c>
      <c r="AJ160">
        <f t="shared" si="766"/>
        <v>0.89193672892499976</v>
      </c>
      <c r="AK160">
        <f t="shared" si="766"/>
        <v>0.2590663585559998</v>
      </c>
      <c r="AL160">
        <f t="shared" si="766"/>
        <v>5.3356481994999427E-2</v>
      </c>
      <c r="AM160">
        <f t="shared" si="766"/>
        <v>0.62708333386400028</v>
      </c>
      <c r="AN160">
        <f t="shared" si="766"/>
        <v>0.97430555596000001</v>
      </c>
      <c r="AO160">
        <f t="shared" si="766"/>
        <v>0.42075617337000182</v>
      </c>
      <c r="AP160">
        <f t="shared" si="766"/>
        <v>1.1342592937001683E-2</v>
      </c>
      <c r="AQ160">
        <f t="shared" si="766"/>
        <v>4.1512346205998085E-2</v>
      </c>
      <c r="AR160">
        <f t="shared" si="766"/>
        <v>4.1512346205998085E-2</v>
      </c>
      <c r="AS160">
        <f t="shared" si="766"/>
        <v>4.1512346205998085E-2</v>
      </c>
      <c r="AT160">
        <f t="shared" si="766"/>
        <v>4.1512346205998085E-2</v>
      </c>
      <c r="AU160">
        <f t="shared" si="766"/>
        <v>4.1512346205998085E-2</v>
      </c>
      <c r="AV160">
        <f t="shared" si="766"/>
        <v>4.1512346205998085E-2</v>
      </c>
      <c r="AW160">
        <f t="shared" si="766"/>
        <v>4.1512346205998085E-2</v>
      </c>
      <c r="AX160">
        <f t="shared" si="766"/>
        <v>4.1512346205998085E-2</v>
      </c>
      <c r="AY160">
        <f t="shared" si="766"/>
        <v>4.1512346205998085E-2</v>
      </c>
      <c r="AZ160">
        <f t="shared" si="766"/>
        <v>4.1512346205998085E-2</v>
      </c>
      <c r="BA160">
        <f t="shared" si="765"/>
        <v>4.1512346205998085E-2</v>
      </c>
      <c r="BB160">
        <f t="shared" si="765"/>
        <v>4.1512346205998085E-2</v>
      </c>
      <c r="BC160">
        <f t="shared" si="765"/>
        <v>4.1512346205998085E-2</v>
      </c>
      <c r="BD160">
        <f t="shared" si="765"/>
        <v>4.1512346205998085E-2</v>
      </c>
      <c r="BE160">
        <f t="shared" si="765"/>
        <v>4.1512346205998085E-2</v>
      </c>
      <c r="BF160">
        <f t="shared" si="765"/>
        <v>4.1512346205998085E-2</v>
      </c>
      <c r="BG160">
        <f t="shared" si="765"/>
        <v>0.73202160546500039</v>
      </c>
    </row>
    <row r="162" spans="3:59" x14ac:dyDescent="0.25">
      <c r="C162" s="6" t="s">
        <v>442</v>
      </c>
      <c r="D162" s="8" t="s">
        <v>441</v>
      </c>
      <c r="E162" s="55">
        <f t="shared" ref="E162" si="767">_xlfn.FLOOR.MATH(E157) + 23</f>
        <v>41</v>
      </c>
      <c r="F162" s="55">
        <f t="shared" ref="F162:BG162" si="768">_xlfn.FLOOR.MATH(F157) + 23</f>
        <v>36</v>
      </c>
      <c r="G162" s="55">
        <f t="shared" si="768"/>
        <v>38</v>
      </c>
      <c r="H162" s="55">
        <f t="shared" si="768"/>
        <v>40</v>
      </c>
      <c r="I162" s="55">
        <f t="shared" si="768"/>
        <v>51</v>
      </c>
      <c r="J162" s="55">
        <f t="shared" si="768"/>
        <v>33</v>
      </c>
      <c r="K162" s="55">
        <f t="shared" si="768"/>
        <v>33</v>
      </c>
      <c r="L162" s="55">
        <f t="shared" si="768"/>
        <v>52</v>
      </c>
      <c r="M162" s="55">
        <f t="shared" si="768"/>
        <v>52</v>
      </c>
      <c r="N162" s="55">
        <f t="shared" si="768"/>
        <v>36</v>
      </c>
      <c r="O162" s="55">
        <f t="shared" si="768"/>
        <v>49</v>
      </c>
      <c r="P162" s="55">
        <f t="shared" si="768"/>
        <v>49</v>
      </c>
      <c r="Q162" s="55">
        <f t="shared" si="768"/>
        <v>49</v>
      </c>
      <c r="R162" s="55">
        <f t="shared" si="768"/>
        <v>36</v>
      </c>
      <c r="S162" s="55">
        <f t="shared" si="768"/>
        <v>25</v>
      </c>
      <c r="T162" s="55">
        <f t="shared" si="768"/>
        <v>35</v>
      </c>
      <c r="U162" s="55">
        <f t="shared" si="768"/>
        <v>35</v>
      </c>
      <c r="V162" s="55">
        <f t="shared" si="768"/>
        <v>16</v>
      </c>
      <c r="W162" s="55">
        <f t="shared" si="768"/>
        <v>6</v>
      </c>
      <c r="X162" s="55">
        <f t="shared" si="768"/>
        <v>33</v>
      </c>
      <c r="Y162" s="55">
        <f t="shared" si="768"/>
        <v>38</v>
      </c>
      <c r="Z162" s="55">
        <f t="shared" si="768"/>
        <v>54</v>
      </c>
      <c r="AA162" s="55">
        <f t="shared" si="768"/>
        <v>34</v>
      </c>
      <c r="AB162" s="55">
        <f t="shared" si="768"/>
        <v>40</v>
      </c>
      <c r="AC162" s="55">
        <f t="shared" si="768"/>
        <v>39</v>
      </c>
      <c r="AD162" s="55">
        <f t="shared" si="768"/>
        <v>44</v>
      </c>
      <c r="AE162" s="55">
        <f t="shared" si="768"/>
        <v>52</v>
      </c>
      <c r="AF162" s="55">
        <f t="shared" si="768"/>
        <v>54</v>
      </c>
      <c r="AG162" s="55">
        <f t="shared" si="768"/>
        <v>38</v>
      </c>
      <c r="AH162" s="55">
        <f t="shared" si="768"/>
        <v>38</v>
      </c>
      <c r="AI162" s="55">
        <f t="shared" ref="AI162:AZ162" si="769">_xlfn.FLOOR.MATH(AI157) + 23</f>
        <v>49</v>
      </c>
      <c r="AJ162" s="55">
        <f t="shared" si="769"/>
        <v>38</v>
      </c>
      <c r="AK162" s="55">
        <f t="shared" si="769"/>
        <v>28</v>
      </c>
      <c r="AL162" s="55">
        <f t="shared" si="769"/>
        <v>42</v>
      </c>
      <c r="AM162" s="55">
        <f t="shared" si="769"/>
        <v>31</v>
      </c>
      <c r="AN162" s="55">
        <f t="shared" si="769"/>
        <v>25</v>
      </c>
      <c r="AO162" s="55">
        <f t="shared" si="769"/>
        <v>40</v>
      </c>
      <c r="AP162" s="55">
        <f t="shared" si="769"/>
        <v>46</v>
      </c>
      <c r="AQ162" s="55">
        <f t="shared" si="769"/>
        <v>41</v>
      </c>
      <c r="AR162" s="55">
        <f t="shared" si="769"/>
        <v>41</v>
      </c>
      <c r="AS162" s="55">
        <f t="shared" si="769"/>
        <v>41</v>
      </c>
      <c r="AT162" s="55">
        <f t="shared" si="769"/>
        <v>41</v>
      </c>
      <c r="AU162" s="55">
        <f t="shared" si="769"/>
        <v>41</v>
      </c>
      <c r="AV162" s="55">
        <f t="shared" si="769"/>
        <v>41</v>
      </c>
      <c r="AW162" s="55">
        <f t="shared" si="769"/>
        <v>41</v>
      </c>
      <c r="AX162" s="55">
        <f t="shared" si="769"/>
        <v>41</v>
      </c>
      <c r="AY162" s="55">
        <f t="shared" si="769"/>
        <v>41</v>
      </c>
      <c r="AZ162" s="55">
        <f t="shared" si="769"/>
        <v>41</v>
      </c>
      <c r="BA162" s="55">
        <f t="shared" si="768"/>
        <v>41</v>
      </c>
      <c r="BB162" s="55">
        <f t="shared" si="768"/>
        <v>41</v>
      </c>
      <c r="BC162" s="55">
        <f t="shared" si="768"/>
        <v>41</v>
      </c>
      <c r="BD162" s="55">
        <f t="shared" si="768"/>
        <v>41</v>
      </c>
      <c r="BE162" s="55">
        <f t="shared" si="768"/>
        <v>41</v>
      </c>
      <c r="BF162" s="55">
        <f t="shared" si="768"/>
        <v>41</v>
      </c>
      <c r="BG162" s="55">
        <f t="shared" si="768"/>
        <v>54</v>
      </c>
    </row>
    <row r="163" spans="3:59" x14ac:dyDescent="0.25">
      <c r="C163" s="6" t="s">
        <v>444</v>
      </c>
      <c r="D163" s="8" t="s">
        <v>443</v>
      </c>
      <c r="E163">
        <f t="shared" ref="E163" si="770">E162+1</f>
        <v>42</v>
      </c>
      <c r="F163">
        <f t="shared" ref="F163" si="771">F162+1</f>
        <v>37</v>
      </c>
      <c r="G163">
        <f t="shared" ref="G163" si="772">G162+1</f>
        <v>39</v>
      </c>
      <c r="H163">
        <f t="shared" ref="H163" si="773">H162+1</f>
        <v>41</v>
      </c>
      <c r="I163">
        <f t="shared" ref="I163" si="774">I162+1</f>
        <v>52</v>
      </c>
      <c r="J163">
        <f t="shared" ref="J163" si="775">J162+1</f>
        <v>34</v>
      </c>
      <c r="K163">
        <f t="shared" ref="K163" si="776">K162+1</f>
        <v>34</v>
      </c>
      <c r="L163">
        <f t="shared" ref="L163" si="777">L162+1</f>
        <v>53</v>
      </c>
      <c r="M163">
        <f t="shared" ref="M163" si="778">M162+1</f>
        <v>53</v>
      </c>
      <c r="N163">
        <f t="shared" ref="N163" si="779">N162+1</f>
        <v>37</v>
      </c>
      <c r="O163">
        <f t="shared" ref="O163" si="780">O162+1</f>
        <v>50</v>
      </c>
      <c r="P163">
        <f t="shared" ref="P163" si="781">P162+1</f>
        <v>50</v>
      </c>
      <c r="Q163">
        <f t="shared" ref="Q163" si="782">Q162+1</f>
        <v>50</v>
      </c>
      <c r="R163">
        <f t="shared" ref="R163" si="783">R162+1</f>
        <v>37</v>
      </c>
      <c r="S163">
        <f t="shared" ref="S163" si="784">S162+1</f>
        <v>26</v>
      </c>
      <c r="T163">
        <f t="shared" ref="T163" si="785">T162+1</f>
        <v>36</v>
      </c>
      <c r="U163">
        <f t="shared" ref="U163" si="786">U162+1</f>
        <v>36</v>
      </c>
      <c r="V163">
        <f t="shared" ref="V163" si="787">V162+1</f>
        <v>17</v>
      </c>
      <c r="W163">
        <f t="shared" ref="W163" si="788">W162+1</f>
        <v>7</v>
      </c>
      <c r="X163">
        <f t="shared" ref="X163" si="789">X162+1</f>
        <v>34</v>
      </c>
      <c r="Y163">
        <f t="shared" ref="Y163" si="790">Y162+1</f>
        <v>39</v>
      </c>
      <c r="Z163">
        <f t="shared" ref="Z163" si="791">Z162+1</f>
        <v>55</v>
      </c>
      <c r="AA163">
        <f t="shared" ref="AA163" si="792">AA162+1</f>
        <v>35</v>
      </c>
      <c r="AB163">
        <f t="shared" ref="AB163" si="793">AB162+1</f>
        <v>41</v>
      </c>
      <c r="AC163">
        <f t="shared" ref="AC163" si="794">AC162+1</f>
        <v>40</v>
      </c>
      <c r="AD163">
        <f t="shared" ref="AD163" si="795">AD162+1</f>
        <v>45</v>
      </c>
      <c r="AE163">
        <f t="shared" ref="AE163" si="796">AE162+1</f>
        <v>53</v>
      </c>
      <c r="AF163">
        <f t="shared" ref="AF163" si="797">AF162+1</f>
        <v>55</v>
      </c>
      <c r="AG163">
        <f t="shared" ref="AG163" si="798">AG162+1</f>
        <v>39</v>
      </c>
      <c r="AH163">
        <f t="shared" ref="AH163:AZ163" si="799">AH162+1</f>
        <v>39</v>
      </c>
      <c r="AI163">
        <f t="shared" si="799"/>
        <v>50</v>
      </c>
      <c r="AJ163">
        <f t="shared" si="799"/>
        <v>39</v>
      </c>
      <c r="AK163">
        <f t="shared" si="799"/>
        <v>29</v>
      </c>
      <c r="AL163">
        <f t="shared" si="799"/>
        <v>43</v>
      </c>
      <c r="AM163">
        <f t="shared" si="799"/>
        <v>32</v>
      </c>
      <c r="AN163">
        <f t="shared" si="799"/>
        <v>26</v>
      </c>
      <c r="AO163">
        <f t="shared" si="799"/>
        <v>41</v>
      </c>
      <c r="AP163">
        <f t="shared" si="799"/>
        <v>47</v>
      </c>
      <c r="AQ163">
        <f t="shared" si="799"/>
        <v>42</v>
      </c>
      <c r="AR163">
        <f t="shared" si="799"/>
        <v>42</v>
      </c>
      <c r="AS163">
        <f t="shared" si="799"/>
        <v>42</v>
      </c>
      <c r="AT163">
        <f t="shared" si="799"/>
        <v>42</v>
      </c>
      <c r="AU163">
        <f t="shared" si="799"/>
        <v>42</v>
      </c>
      <c r="AV163">
        <f t="shared" si="799"/>
        <v>42</v>
      </c>
      <c r="AW163">
        <f t="shared" si="799"/>
        <v>42</v>
      </c>
      <c r="AX163">
        <f t="shared" si="799"/>
        <v>42</v>
      </c>
      <c r="AY163">
        <f t="shared" si="799"/>
        <v>42</v>
      </c>
      <c r="AZ163">
        <f t="shared" si="799"/>
        <v>42</v>
      </c>
      <c r="BA163">
        <f t="shared" ref="BA163" si="800">BA162+1</f>
        <v>42</v>
      </c>
      <c r="BB163">
        <f t="shared" ref="BB163" si="801">BB162+1</f>
        <v>42</v>
      </c>
      <c r="BC163">
        <f t="shared" ref="BC163" si="802">BC162+1</f>
        <v>42</v>
      </c>
      <c r="BD163">
        <f t="shared" ref="BD163" si="803">BD162+1</f>
        <v>42</v>
      </c>
      <c r="BE163">
        <f t="shared" ref="BE163" si="804">BE162+1</f>
        <v>42</v>
      </c>
      <c r="BF163">
        <f t="shared" ref="BF163" si="805">BF162+1</f>
        <v>42</v>
      </c>
      <c r="BG163">
        <f t="shared" ref="BG163" si="806">BG162+1</f>
        <v>55</v>
      </c>
    </row>
    <row r="164" spans="3:59" x14ac:dyDescent="0.25">
      <c r="C164" s="6" t="s">
        <v>445</v>
      </c>
      <c r="D164" s="8" t="s">
        <v>42</v>
      </c>
      <c r="E164">
        <f t="shared" ref="E164" si="807">E162-1</f>
        <v>40</v>
      </c>
      <c r="F164">
        <f t="shared" ref="F164:BG164" si="808">F162-1</f>
        <v>35</v>
      </c>
      <c r="G164">
        <f t="shared" si="808"/>
        <v>37</v>
      </c>
      <c r="H164">
        <f t="shared" si="808"/>
        <v>39</v>
      </c>
      <c r="I164">
        <f t="shared" si="808"/>
        <v>50</v>
      </c>
      <c r="J164">
        <f t="shared" si="808"/>
        <v>32</v>
      </c>
      <c r="K164">
        <f t="shared" si="808"/>
        <v>32</v>
      </c>
      <c r="L164">
        <f t="shared" si="808"/>
        <v>51</v>
      </c>
      <c r="M164">
        <f t="shared" si="808"/>
        <v>51</v>
      </c>
      <c r="N164">
        <f t="shared" si="808"/>
        <v>35</v>
      </c>
      <c r="O164">
        <f t="shared" si="808"/>
        <v>48</v>
      </c>
      <c r="P164">
        <f t="shared" si="808"/>
        <v>48</v>
      </c>
      <c r="Q164">
        <f t="shared" si="808"/>
        <v>48</v>
      </c>
      <c r="R164">
        <f t="shared" si="808"/>
        <v>35</v>
      </c>
      <c r="S164">
        <f t="shared" si="808"/>
        <v>24</v>
      </c>
      <c r="T164">
        <f t="shared" si="808"/>
        <v>34</v>
      </c>
      <c r="U164">
        <f t="shared" si="808"/>
        <v>34</v>
      </c>
      <c r="V164">
        <f t="shared" si="808"/>
        <v>15</v>
      </c>
      <c r="W164">
        <f t="shared" si="808"/>
        <v>5</v>
      </c>
      <c r="X164">
        <f t="shared" si="808"/>
        <v>32</v>
      </c>
      <c r="Y164">
        <f t="shared" si="808"/>
        <v>37</v>
      </c>
      <c r="Z164">
        <f t="shared" si="808"/>
        <v>53</v>
      </c>
      <c r="AA164">
        <f t="shared" si="808"/>
        <v>33</v>
      </c>
      <c r="AB164">
        <f t="shared" si="808"/>
        <v>39</v>
      </c>
      <c r="AC164">
        <f t="shared" si="808"/>
        <v>38</v>
      </c>
      <c r="AD164">
        <f t="shared" si="808"/>
        <v>43</v>
      </c>
      <c r="AE164">
        <f t="shared" si="808"/>
        <v>51</v>
      </c>
      <c r="AF164">
        <f t="shared" si="808"/>
        <v>53</v>
      </c>
      <c r="AG164">
        <f t="shared" si="808"/>
        <v>37</v>
      </c>
      <c r="AH164">
        <f t="shared" si="808"/>
        <v>37</v>
      </c>
      <c r="AI164">
        <f t="shared" ref="AI164:AZ164" si="809">AI162-1</f>
        <v>48</v>
      </c>
      <c r="AJ164">
        <f t="shared" si="809"/>
        <v>37</v>
      </c>
      <c r="AK164">
        <f t="shared" si="809"/>
        <v>27</v>
      </c>
      <c r="AL164">
        <f t="shared" si="809"/>
        <v>41</v>
      </c>
      <c r="AM164">
        <f t="shared" si="809"/>
        <v>30</v>
      </c>
      <c r="AN164">
        <f t="shared" si="809"/>
        <v>24</v>
      </c>
      <c r="AO164">
        <f t="shared" si="809"/>
        <v>39</v>
      </c>
      <c r="AP164">
        <f t="shared" si="809"/>
        <v>45</v>
      </c>
      <c r="AQ164">
        <f t="shared" si="809"/>
        <v>40</v>
      </c>
      <c r="AR164">
        <f t="shared" si="809"/>
        <v>40</v>
      </c>
      <c r="AS164">
        <f t="shared" si="809"/>
        <v>40</v>
      </c>
      <c r="AT164">
        <f t="shared" si="809"/>
        <v>40</v>
      </c>
      <c r="AU164">
        <f t="shared" si="809"/>
        <v>40</v>
      </c>
      <c r="AV164">
        <f t="shared" si="809"/>
        <v>40</v>
      </c>
      <c r="AW164">
        <f t="shared" si="809"/>
        <v>40</v>
      </c>
      <c r="AX164">
        <f t="shared" si="809"/>
        <v>40</v>
      </c>
      <c r="AY164">
        <f t="shared" si="809"/>
        <v>40</v>
      </c>
      <c r="AZ164">
        <f t="shared" si="809"/>
        <v>40</v>
      </c>
      <c r="BA164">
        <f t="shared" si="808"/>
        <v>40</v>
      </c>
      <c r="BB164">
        <f t="shared" si="808"/>
        <v>40</v>
      </c>
      <c r="BC164">
        <f t="shared" si="808"/>
        <v>40</v>
      </c>
      <c r="BD164">
        <f t="shared" si="808"/>
        <v>40</v>
      </c>
      <c r="BE164">
        <f t="shared" si="808"/>
        <v>40</v>
      </c>
      <c r="BF164">
        <f t="shared" si="808"/>
        <v>40</v>
      </c>
      <c r="BG164">
        <f t="shared" si="808"/>
        <v>53</v>
      </c>
    </row>
    <row r="166" spans="3:59" x14ac:dyDescent="0.25">
      <c r="C166" s="6" t="s">
        <v>446</v>
      </c>
      <c r="E166" s="20">
        <f t="shared" ref="E166" si="810">IF(E159=2,E162,IF(E159=4,E162,IF(E159=6,E162,0)))</f>
        <v>0</v>
      </c>
      <c r="F166" s="20">
        <f t="shared" ref="F166:BG166" si="811">IF(F159=2,F162,IF(F159=4,F162,IF(F159=6,F162,0)))</f>
        <v>36</v>
      </c>
      <c r="G166" s="20">
        <f t="shared" si="811"/>
        <v>38</v>
      </c>
      <c r="H166" s="20">
        <f t="shared" si="811"/>
        <v>0</v>
      </c>
      <c r="I166" s="20">
        <f t="shared" si="811"/>
        <v>51</v>
      </c>
      <c r="J166" s="20">
        <f t="shared" si="811"/>
        <v>33</v>
      </c>
      <c r="K166" s="20">
        <f t="shared" si="811"/>
        <v>33</v>
      </c>
      <c r="L166" s="20">
        <f t="shared" si="811"/>
        <v>0</v>
      </c>
      <c r="M166" s="20">
        <f t="shared" si="811"/>
        <v>0</v>
      </c>
      <c r="N166" s="20">
        <f t="shared" si="811"/>
        <v>0</v>
      </c>
      <c r="O166" s="20">
        <f t="shared" si="811"/>
        <v>0</v>
      </c>
      <c r="P166" s="20">
        <f t="shared" si="811"/>
        <v>0</v>
      </c>
      <c r="Q166" s="20">
        <f t="shared" si="811"/>
        <v>0</v>
      </c>
      <c r="R166" s="20">
        <f t="shared" si="811"/>
        <v>0</v>
      </c>
      <c r="S166" s="20">
        <f t="shared" si="811"/>
        <v>25</v>
      </c>
      <c r="T166" s="20">
        <f t="shared" si="811"/>
        <v>35</v>
      </c>
      <c r="U166" s="20">
        <f t="shared" si="811"/>
        <v>35</v>
      </c>
      <c r="V166" s="20">
        <f t="shared" si="811"/>
        <v>0</v>
      </c>
      <c r="W166" s="20">
        <f t="shared" si="811"/>
        <v>0</v>
      </c>
      <c r="X166" s="20">
        <f t="shared" si="811"/>
        <v>33</v>
      </c>
      <c r="Y166" s="20">
        <f t="shared" si="811"/>
        <v>0</v>
      </c>
      <c r="Z166" s="20">
        <f t="shared" si="811"/>
        <v>0</v>
      </c>
      <c r="AA166" s="20">
        <f t="shared" si="811"/>
        <v>0</v>
      </c>
      <c r="AB166" s="20">
        <f t="shared" si="811"/>
        <v>0</v>
      </c>
      <c r="AC166" s="20">
        <f t="shared" si="811"/>
        <v>0</v>
      </c>
      <c r="AD166" s="20">
        <f t="shared" si="811"/>
        <v>0</v>
      </c>
      <c r="AE166" s="20">
        <f t="shared" si="811"/>
        <v>0</v>
      </c>
      <c r="AF166" s="20">
        <f t="shared" si="811"/>
        <v>0</v>
      </c>
      <c r="AG166" s="20">
        <f t="shared" si="811"/>
        <v>0</v>
      </c>
      <c r="AH166" s="20">
        <f t="shared" si="811"/>
        <v>0</v>
      </c>
      <c r="AI166" s="20">
        <f t="shared" ref="AI166:AZ166" si="812">IF(AI159=2,AI162,IF(AI159=4,AI162,IF(AI159=6,AI162,0)))</f>
        <v>49</v>
      </c>
      <c r="AJ166" s="20">
        <f t="shared" si="812"/>
        <v>0</v>
      </c>
      <c r="AK166" s="20">
        <f t="shared" si="812"/>
        <v>0</v>
      </c>
      <c r="AL166" s="20">
        <f t="shared" si="812"/>
        <v>0</v>
      </c>
      <c r="AM166" s="20">
        <f t="shared" si="812"/>
        <v>0</v>
      </c>
      <c r="AN166" s="20">
        <f t="shared" si="812"/>
        <v>25</v>
      </c>
      <c r="AO166" s="20">
        <f t="shared" si="812"/>
        <v>0</v>
      </c>
      <c r="AP166" s="20">
        <f t="shared" si="812"/>
        <v>0</v>
      </c>
      <c r="AQ166" s="20">
        <f t="shared" si="812"/>
        <v>0</v>
      </c>
      <c r="AR166" s="20">
        <f t="shared" si="812"/>
        <v>0</v>
      </c>
      <c r="AS166" s="20">
        <f t="shared" si="812"/>
        <v>0</v>
      </c>
      <c r="AT166" s="20">
        <f t="shared" si="812"/>
        <v>0</v>
      </c>
      <c r="AU166" s="20">
        <f t="shared" si="812"/>
        <v>0</v>
      </c>
      <c r="AV166" s="20">
        <f t="shared" si="812"/>
        <v>0</v>
      </c>
      <c r="AW166" s="20">
        <f t="shared" si="812"/>
        <v>0</v>
      </c>
      <c r="AX166" s="20">
        <f t="shared" si="812"/>
        <v>0</v>
      </c>
      <c r="AY166" s="20">
        <f t="shared" si="812"/>
        <v>0</v>
      </c>
      <c r="AZ166" s="20">
        <f t="shared" si="812"/>
        <v>0</v>
      </c>
      <c r="BA166" s="20">
        <f t="shared" si="811"/>
        <v>0</v>
      </c>
      <c r="BB166" s="20">
        <f t="shared" si="811"/>
        <v>0</v>
      </c>
      <c r="BC166" s="20">
        <f t="shared" si="811"/>
        <v>0</v>
      </c>
      <c r="BD166" s="20">
        <f t="shared" si="811"/>
        <v>0</v>
      </c>
      <c r="BE166" s="20">
        <f t="shared" si="811"/>
        <v>0</v>
      </c>
      <c r="BF166" s="20">
        <f t="shared" si="811"/>
        <v>0</v>
      </c>
      <c r="BG166" s="20">
        <f t="shared" si="811"/>
        <v>0</v>
      </c>
    </row>
    <row r="167" spans="3:59" x14ac:dyDescent="0.25">
      <c r="C167" s="6" t="s">
        <v>447</v>
      </c>
      <c r="E167" s="20">
        <f>IF(E159=1,IF(E151&gt;6,IF(E160&gt;=Lookups!$C$8,E163,0),0),0)</f>
        <v>0</v>
      </c>
      <c r="F167" s="20">
        <f>IF(F159=1,IF(F151&gt;6,IF(F160&gt;=Lookups!$C$8,F163,0),0),0)</f>
        <v>0</v>
      </c>
      <c r="G167" s="20">
        <f>IF(G159=1,IF(G151&gt;6,IF(G160&gt;=Lookups!$C$8,G163,0),0),0)</f>
        <v>0</v>
      </c>
      <c r="H167" s="20">
        <f>IF(H159=1,IF(H151&gt;6,IF(H160&gt;=Lookups!$C$8,H163,0),0),0)</f>
        <v>0</v>
      </c>
      <c r="I167" s="20">
        <f>IF(I159=1,IF(I151&gt;6,IF(I160&gt;=Lookups!$C$8,I163,0),0),0)</f>
        <v>0</v>
      </c>
      <c r="J167" s="20">
        <f>IF(J159=1,IF(J151&gt;6,IF(J160&gt;=Lookups!$C$8,J163,0),0),0)</f>
        <v>0</v>
      </c>
      <c r="K167" s="20">
        <f>IF(K159=1,IF(K151&gt;6,IF(K160&gt;=Lookups!$C$8,K163,0),0),0)</f>
        <v>0</v>
      </c>
      <c r="L167" s="20">
        <f>IF(L159=1,IF(L151&gt;6,IF(L160&gt;=Lookups!$C$8,L163,0),0),0)</f>
        <v>0</v>
      </c>
      <c r="M167" s="20">
        <f>IF(M159=1,IF(M151&gt;6,IF(M160&gt;=Lookups!$C$8,M163,0),0),0)</f>
        <v>0</v>
      </c>
      <c r="N167" s="20">
        <f>IF(N159=1,IF(N151&gt;6,IF(N160&gt;=Lookups!$C$8,N163,0),0),0)</f>
        <v>0</v>
      </c>
      <c r="O167" s="20">
        <f>IF(O159=1,IF(O151&gt;6,IF(O160&gt;=Lookups!$C$8,O163,0),0),0)</f>
        <v>0</v>
      </c>
      <c r="P167" s="20">
        <f>IF(P159=1,IF(P151&gt;6,IF(P160&gt;=Lookups!$C$8,P163,0),0),0)</f>
        <v>0</v>
      </c>
      <c r="Q167" s="20">
        <f>IF(Q159=1,IF(Q151&gt;6,IF(Q160&gt;=Lookups!$C$8,Q163,0),0),0)</f>
        <v>0</v>
      </c>
      <c r="R167" s="20">
        <f>IF(R159=1,IF(R151&gt;6,IF(R160&gt;=Lookups!$C$8,R163,0),0),0)</f>
        <v>0</v>
      </c>
      <c r="S167" s="20">
        <f>IF(S159=1,IF(S151&gt;6,IF(S160&gt;=Lookups!$C$8,S163,0),0),0)</f>
        <v>0</v>
      </c>
      <c r="T167" s="20">
        <f>IF(T159=1,IF(T151&gt;6,IF(T160&gt;=Lookups!$C$8,T163,0),0),0)</f>
        <v>0</v>
      </c>
      <c r="U167" s="20">
        <f>IF(U159=1,IF(U151&gt;6,IF(U160&gt;=Lookups!$C$8,U163,0),0),0)</f>
        <v>0</v>
      </c>
      <c r="V167" s="20">
        <f>IF(V159=1,IF(V151&gt;6,IF(V160&gt;=Lookups!$C$8,V163,0),0),0)</f>
        <v>0</v>
      </c>
      <c r="W167" s="20">
        <f>IF(W159=1,IF(W151&gt;6,IF(W160&gt;=Lookups!$C$8,W163,0),0),0)</f>
        <v>0</v>
      </c>
      <c r="X167" s="20">
        <f>IF(X159=1,IF(X151&gt;6,IF(X160&gt;=Lookups!$C$8,X163,0),0),0)</f>
        <v>0</v>
      </c>
      <c r="Y167" s="20">
        <f>IF(Y159=1,IF(Y151&gt;6,IF(Y160&gt;=Lookups!$C$8,Y163,0),0),0)</f>
        <v>0</v>
      </c>
      <c r="Z167" s="20">
        <f>IF(Z159=1,IF(Z151&gt;6,IF(Z160&gt;=Lookups!$C$8,Z163,0),0),0)</f>
        <v>0</v>
      </c>
      <c r="AA167" s="20">
        <f>IF(AA159=1,IF(AA151&gt;6,IF(AA160&gt;=Lookups!$C$8,AA163,0),0),0)</f>
        <v>0</v>
      </c>
      <c r="AB167" s="20">
        <f>IF(AB159=1,IF(AB151&gt;6,IF(AB160&gt;=Lookups!$C$8,AB163,0),0),0)</f>
        <v>0</v>
      </c>
      <c r="AC167" s="20">
        <f>IF(AC159=1,IF(AC151&gt;6,IF(AC160&gt;=Lookups!$C$8,AC163,0),0),0)</f>
        <v>0</v>
      </c>
      <c r="AD167" s="20">
        <f>IF(AD159=1,IF(AD151&gt;6,IF(AD160&gt;=Lookups!$C$8,AD163,0),0),0)</f>
        <v>0</v>
      </c>
      <c r="AE167" s="20">
        <f>IF(AE159=1,IF(AE151&gt;6,IF(AE160&gt;=Lookups!$C$8,AE163,0),0),0)</f>
        <v>0</v>
      </c>
      <c r="AF167" s="20">
        <f>IF(AF159=1,IF(AF151&gt;6,IF(AF160&gt;=Lookups!$C$8,AF163,0),0),0)</f>
        <v>0</v>
      </c>
      <c r="AG167" s="20">
        <f>IF(AG159=1,IF(AG151&gt;6,IF(AG160&gt;=Lookups!$C$8,AG163,0),0),0)</f>
        <v>0</v>
      </c>
      <c r="AH167" s="20">
        <f>IF(AH159=1,IF(AH151&gt;6,IF(AH160&gt;=Lookups!$C$8,AH163,0),0),0)</f>
        <v>0</v>
      </c>
      <c r="AI167" s="20">
        <f>IF(AI159=1,IF(AI151&gt;6,IF(AI160&gt;=Lookups!$C$8,AI163,0),0),0)</f>
        <v>0</v>
      </c>
      <c r="AJ167" s="20">
        <f>IF(AJ159=1,IF(AJ151&gt;6,IF(AJ160&gt;=Lookups!$C$8,AJ163,0),0),0)</f>
        <v>0</v>
      </c>
      <c r="AK167" s="20">
        <f>IF(AK159=1,IF(AK151&gt;6,IF(AK160&gt;=Lookups!$C$8,AK163,0),0),0)</f>
        <v>0</v>
      </c>
      <c r="AL167" s="20">
        <f>IF(AL159=1,IF(AL151&gt;6,IF(AL160&gt;=Lookups!$C$8,AL163,0),0),0)</f>
        <v>0</v>
      </c>
      <c r="AM167" s="20">
        <f>IF(AM159=1,IF(AM151&gt;6,IF(AM160&gt;=Lookups!$C$8,AM163,0),0),0)</f>
        <v>0</v>
      </c>
      <c r="AN167" s="20">
        <f>IF(AN159=1,IF(AN151&gt;6,IF(AN160&gt;=Lookups!$C$8,AN163,0),0),0)</f>
        <v>0</v>
      </c>
      <c r="AO167" s="20">
        <f>IF(AO159=1,IF(AO151&gt;6,IF(AO160&gt;=Lookups!$C$8,AO163,0),0),0)</f>
        <v>0</v>
      </c>
      <c r="AP167" s="20">
        <f>IF(AP159=1,IF(AP151&gt;6,IF(AP160&gt;=Lookups!$C$8,AP163,0),0),0)</f>
        <v>0</v>
      </c>
      <c r="AQ167" s="20">
        <f>IF(AQ159=1,IF(AQ151&gt;6,IF(AQ160&gt;=Lookups!$C$8,AQ163,0),0),0)</f>
        <v>0</v>
      </c>
      <c r="AR167" s="20">
        <f>IF(AR159=1,IF(AR151&gt;6,IF(AR160&gt;=Lookups!$C$8,AR163,0),0),0)</f>
        <v>0</v>
      </c>
      <c r="AS167" s="20">
        <f>IF(AS159=1,IF(AS151&gt;6,IF(AS160&gt;=Lookups!$C$8,AS163,0),0),0)</f>
        <v>0</v>
      </c>
      <c r="AT167" s="20">
        <f>IF(AT159=1,IF(AT151&gt;6,IF(AT160&gt;=Lookups!$C$8,AT163,0),0),0)</f>
        <v>0</v>
      </c>
      <c r="AU167" s="20">
        <f>IF(AU159=1,IF(AU151&gt;6,IF(AU160&gt;=Lookups!$C$8,AU163,0),0),0)</f>
        <v>0</v>
      </c>
      <c r="AV167" s="20">
        <f>IF(AV159=1,IF(AV151&gt;6,IF(AV160&gt;=Lookups!$C$8,AV163,0),0),0)</f>
        <v>0</v>
      </c>
      <c r="AW167" s="20">
        <f>IF(AW159=1,IF(AW151&gt;6,IF(AW160&gt;=Lookups!$C$8,AW163,0),0),0)</f>
        <v>0</v>
      </c>
      <c r="AX167" s="20">
        <f>IF(AX159=1,IF(AX151&gt;6,IF(AX160&gt;=Lookups!$C$8,AX163,0),0),0)</f>
        <v>0</v>
      </c>
      <c r="AY167" s="20">
        <f>IF(AY159=1,IF(AY151&gt;6,IF(AY160&gt;=Lookups!$C$8,AY163,0),0),0)</f>
        <v>0</v>
      </c>
      <c r="AZ167" s="20">
        <f>IF(AZ159=1,IF(AZ151&gt;6,IF(AZ160&gt;=Lookups!$C$8,AZ163,0),0),0)</f>
        <v>0</v>
      </c>
      <c r="BA167" s="20">
        <f>IF(BA159=1,IF(BA151&gt;6,IF(BA160&gt;=Lookups!$C$8,BA163,0),0),0)</f>
        <v>0</v>
      </c>
      <c r="BB167" s="20">
        <f>IF(BB159=1,IF(BB151&gt;6,IF(BB160&gt;=Lookups!$C$8,BB163,0),0),0)</f>
        <v>0</v>
      </c>
      <c r="BC167" s="20">
        <f>IF(BC159=1,IF(BC151&gt;6,IF(BC160&gt;=Lookups!$C$8,BC163,0),0),0)</f>
        <v>0</v>
      </c>
      <c r="BD167" s="20">
        <f>IF(BD159=1,IF(BD151&gt;6,IF(BD160&gt;=Lookups!$C$8,BD163,0),0),0)</f>
        <v>0</v>
      </c>
      <c r="BE167" s="20">
        <f>IF(BE159=1,IF(BE151&gt;6,IF(BE160&gt;=Lookups!$C$8,BE163,0),0),0)</f>
        <v>0</v>
      </c>
      <c r="BF167" s="20">
        <f>IF(BF159=1,IF(BF151&gt;6,IF(BF160&gt;=Lookups!$C$8,BF163,0),0),0)</f>
        <v>0</v>
      </c>
      <c r="BG167" s="20">
        <f>IF(BG159=1,IF(BG151&gt;6,IF(BG160&gt;=Lookups!$C$8,BG163,0),0),0)</f>
        <v>0</v>
      </c>
    </row>
    <row r="168" spans="3:59" x14ac:dyDescent="0.25">
      <c r="C168" s="6" t="s">
        <v>448</v>
      </c>
      <c r="E168" s="20">
        <f>IF(E159=0,IF(E151&gt;11,IF(E160&gt;=Lookups!$C$9,E162,0),0),0)</f>
        <v>0</v>
      </c>
      <c r="F168" s="20">
        <f>IF(F159=0,IF(F151&gt;11,IF(F160&gt;=Lookups!$C$9,F162,0),0),0)</f>
        <v>0</v>
      </c>
      <c r="G168" s="20">
        <f>IF(G159=0,IF(G151&gt;11,IF(G160&gt;=Lookups!$C$9,G162,0),0),0)</f>
        <v>0</v>
      </c>
      <c r="H168" s="20">
        <f>IF(H159=0,IF(H151&gt;11,IF(H160&gt;=Lookups!$C$9,H162,0),0),0)</f>
        <v>0</v>
      </c>
      <c r="I168" s="20">
        <f>IF(I159=0,IF(I151&gt;11,IF(I160&gt;=Lookups!$C$9,I162,0),0),0)</f>
        <v>0</v>
      </c>
      <c r="J168" s="20">
        <f>IF(J159=0,IF(J151&gt;11,IF(J160&gt;=Lookups!$C$9,J162,0),0),0)</f>
        <v>0</v>
      </c>
      <c r="K168" s="20">
        <f>IF(K159=0,IF(K151&gt;11,IF(K160&gt;=Lookups!$C$9,K162,0),0),0)</f>
        <v>0</v>
      </c>
      <c r="L168" s="20">
        <f>IF(L159=0,IF(L151&gt;11,IF(L160&gt;=Lookups!$C$9,L162,0),0),0)</f>
        <v>0</v>
      </c>
      <c r="M168" s="20">
        <f>IF(M159=0,IF(M151&gt;11,IF(M160&gt;=Lookups!$C$9,M162,0),0),0)</f>
        <v>0</v>
      </c>
      <c r="N168" s="20">
        <f>IF(N159=0,IF(N151&gt;11,IF(N160&gt;=Lookups!$C$9,N162,0),0),0)</f>
        <v>0</v>
      </c>
      <c r="O168" s="20">
        <f>IF(O159=0,IF(O151&gt;11,IF(O160&gt;=Lookups!$C$9,O162,0),0),0)</f>
        <v>0</v>
      </c>
      <c r="P168" s="20">
        <f>IF(P159=0,IF(P151&gt;11,IF(P160&gt;=Lookups!$C$9,P162,0),0),0)</f>
        <v>0</v>
      </c>
      <c r="Q168" s="20">
        <f>IF(Q159=0,IF(Q151&gt;11,IF(Q160&gt;=Lookups!$C$9,Q162,0),0),0)</f>
        <v>0</v>
      </c>
      <c r="R168" s="20">
        <f>IF(R159=0,IF(R151&gt;11,IF(R160&gt;=Lookups!$C$9,R162,0),0),0)</f>
        <v>0</v>
      </c>
      <c r="S168" s="20">
        <f>IF(S159=0,IF(S151&gt;11,IF(S160&gt;=Lookups!$C$9,S162,0),0),0)</f>
        <v>0</v>
      </c>
      <c r="T168" s="20">
        <f>IF(T159=0,IF(T151&gt;11,IF(T160&gt;=Lookups!$C$9,T162,0),0),0)</f>
        <v>0</v>
      </c>
      <c r="U168" s="20">
        <f>IF(U159=0,IF(U151&gt;11,IF(U160&gt;=Lookups!$C$9,U162,0),0),0)</f>
        <v>0</v>
      </c>
      <c r="V168" s="20">
        <f>IF(V159=0,IF(V151&gt;11,IF(V160&gt;=Lookups!$C$9,V162,0),0),0)</f>
        <v>0</v>
      </c>
      <c r="W168" s="20">
        <f>IF(W159=0,IF(W151&gt;11,IF(W160&gt;=Lookups!$C$9,W162,0),0),0)</f>
        <v>0</v>
      </c>
      <c r="X168" s="20">
        <f>IF(X159=0,IF(X151&gt;11,IF(X160&gt;=Lookups!$C$9,X162,0),0),0)</f>
        <v>0</v>
      </c>
      <c r="Y168" s="20">
        <f>IF(Y159=0,IF(Y151&gt;11,IF(Y160&gt;=Lookups!$C$9,Y162,0),0),0)</f>
        <v>0</v>
      </c>
      <c r="Z168" s="20">
        <f>IF(Z159=0,IF(Z151&gt;11,IF(Z160&gt;=Lookups!$C$9,Z162,0),0),0)</f>
        <v>0</v>
      </c>
      <c r="AA168" s="20">
        <f>IF(AA159=0,IF(AA151&gt;11,IF(AA160&gt;=Lookups!$C$9,AA162,0),0),0)</f>
        <v>0</v>
      </c>
      <c r="AB168" s="20">
        <f>IF(AB159=0,IF(AB151&gt;11,IF(AB160&gt;=Lookups!$C$9,AB162,0),0),0)</f>
        <v>0</v>
      </c>
      <c r="AC168" s="20">
        <f>IF(AC159=0,IF(AC151&gt;11,IF(AC160&gt;=Lookups!$C$9,AC162,0),0),0)</f>
        <v>0</v>
      </c>
      <c r="AD168" s="20">
        <f>IF(AD159=0,IF(AD151&gt;11,IF(AD160&gt;=Lookups!$C$9,AD162,0),0),0)</f>
        <v>0</v>
      </c>
      <c r="AE168" s="20">
        <f>IF(AE159=0,IF(AE151&gt;11,IF(AE160&gt;=Lookups!$C$9,AE162,0),0),0)</f>
        <v>0</v>
      </c>
      <c r="AF168" s="20">
        <f>IF(AF159=0,IF(AF151&gt;11,IF(AF160&gt;=Lookups!$C$9,AF162,0),0),0)</f>
        <v>0</v>
      </c>
      <c r="AG168" s="20">
        <f>IF(AG159=0,IF(AG151&gt;11,IF(AG160&gt;=Lookups!$C$9,AG162,0),0),0)</f>
        <v>0</v>
      </c>
      <c r="AH168" s="20">
        <f>IF(AH159=0,IF(AH151&gt;11,IF(AH160&gt;=Lookups!$C$9,AH162,0),0),0)</f>
        <v>0</v>
      </c>
      <c r="AI168" s="20">
        <f>IF(AI159=0,IF(AI151&gt;11,IF(AI160&gt;=Lookups!$C$9,AI162,0),0),0)</f>
        <v>0</v>
      </c>
      <c r="AJ168" s="20">
        <f>IF(AJ159=0,IF(AJ151&gt;11,IF(AJ160&gt;=Lookups!$C$9,AJ162,0),0),0)</f>
        <v>0</v>
      </c>
      <c r="AK168" s="20">
        <f>IF(AK159=0,IF(AK151&gt;11,IF(AK160&gt;=Lookups!$C$9,AK162,0),0),0)</f>
        <v>0</v>
      </c>
      <c r="AL168" s="20">
        <f>IF(AL159=0,IF(AL151&gt;11,IF(AL160&gt;=Lookups!$C$9,AL162,0),0),0)</f>
        <v>0</v>
      </c>
      <c r="AM168" s="20">
        <f>IF(AM159=0,IF(AM151&gt;11,IF(AM160&gt;=Lookups!$C$9,AM162,0),0),0)</f>
        <v>0</v>
      </c>
      <c r="AN168" s="20">
        <f>IF(AN159=0,IF(AN151&gt;11,IF(AN160&gt;=Lookups!$C$9,AN162,0),0),0)</f>
        <v>0</v>
      </c>
      <c r="AO168" s="20">
        <f>IF(AO159=0,IF(AO151&gt;11,IF(AO160&gt;=Lookups!$C$9,AO162,0),0),0)</f>
        <v>0</v>
      </c>
      <c r="AP168" s="20">
        <f>IF(AP159=0,IF(AP151&gt;11,IF(AP160&gt;=Lookups!$C$9,AP162,0),0),0)</f>
        <v>0</v>
      </c>
      <c r="AQ168" s="20">
        <f>IF(AQ159=0,IF(AQ151&gt;11,IF(AQ160&gt;=Lookups!$C$9,AQ162,0),0),0)</f>
        <v>0</v>
      </c>
      <c r="AR168" s="20">
        <f>IF(AR159=0,IF(AR151&gt;11,IF(AR160&gt;=Lookups!$C$9,AR162,0),0),0)</f>
        <v>0</v>
      </c>
      <c r="AS168" s="20">
        <f>IF(AS159=0,IF(AS151&gt;11,IF(AS160&gt;=Lookups!$C$9,AS162,0),0),0)</f>
        <v>0</v>
      </c>
      <c r="AT168" s="20">
        <f>IF(AT159=0,IF(AT151&gt;11,IF(AT160&gt;=Lookups!$C$9,AT162,0),0),0)</f>
        <v>0</v>
      </c>
      <c r="AU168" s="20">
        <f>IF(AU159=0,IF(AU151&gt;11,IF(AU160&gt;=Lookups!$C$9,AU162,0),0),0)</f>
        <v>0</v>
      </c>
      <c r="AV168" s="20">
        <f>IF(AV159=0,IF(AV151&gt;11,IF(AV160&gt;=Lookups!$C$9,AV162,0),0),0)</f>
        <v>0</v>
      </c>
      <c r="AW168" s="20">
        <f>IF(AW159=0,IF(AW151&gt;11,IF(AW160&gt;=Lookups!$C$9,AW162,0),0),0)</f>
        <v>0</v>
      </c>
      <c r="AX168" s="20">
        <f>IF(AX159=0,IF(AX151&gt;11,IF(AX160&gt;=Lookups!$C$9,AX162,0),0),0)</f>
        <v>0</v>
      </c>
      <c r="AY168" s="20">
        <f>IF(AY159=0,IF(AY151&gt;11,IF(AY160&gt;=Lookups!$C$9,AY162,0),0),0)</f>
        <v>0</v>
      </c>
      <c r="AZ168" s="20">
        <f>IF(AZ159=0,IF(AZ151&gt;11,IF(AZ160&gt;=Lookups!$C$9,AZ162,0),0),0)</f>
        <v>0</v>
      </c>
      <c r="BA168" s="20">
        <f>IF(BA159=0,IF(BA151&gt;11,IF(BA160&gt;=Lookups!$C$9,BA162,0),0),0)</f>
        <v>0</v>
      </c>
      <c r="BB168" s="20">
        <f>IF(BB159=0,IF(BB151&gt;11,IF(BB160&gt;=Lookups!$C$9,BB162,0),0),0)</f>
        <v>0</v>
      </c>
      <c r="BC168" s="20">
        <f>IF(BC159=0,IF(BC151&gt;11,IF(BC160&gt;=Lookups!$C$9,BC162,0),0),0)</f>
        <v>0</v>
      </c>
      <c r="BD168" s="20">
        <f>IF(BD159=0,IF(BD151&gt;11,IF(BD160&gt;=Lookups!$C$9,BD162,0),0),0)</f>
        <v>0</v>
      </c>
      <c r="BE168" s="20">
        <f>IF(BE159=0,IF(BE151&gt;11,IF(BE160&gt;=Lookups!$C$9,BE162,0),0),0)</f>
        <v>0</v>
      </c>
      <c r="BF168" s="20">
        <f>IF(BF159=0,IF(BF151&gt;11,IF(BF160&gt;=Lookups!$C$9,BF162,0),0),0)</f>
        <v>0</v>
      </c>
      <c r="BG168" s="20">
        <f>IF(BG159=0,IF(BG151&gt;11,IF(BG160&gt;=Lookups!$C$9,BG162,0),0),0)</f>
        <v>0</v>
      </c>
    </row>
    <row r="169" spans="3:59" x14ac:dyDescent="0.25">
      <c r="C169" s="6" t="s">
        <v>449</v>
      </c>
      <c r="E169" s="20">
        <f t="shared" ref="E169" si="813">IF(SUM(E166:E168)=0,E164,0)</f>
        <v>40</v>
      </c>
      <c r="F169" s="20">
        <f t="shared" ref="F169" si="814">IF(SUM(F166:F168)=0,F164,0)</f>
        <v>0</v>
      </c>
      <c r="G169" s="20">
        <f t="shared" ref="G169" si="815">IF(SUM(G166:G168)=0,G164,0)</f>
        <v>0</v>
      </c>
      <c r="H169" s="20">
        <f t="shared" ref="H169" si="816">IF(SUM(H166:H168)=0,H164,0)</f>
        <v>39</v>
      </c>
      <c r="I169" s="20">
        <f t="shared" ref="I169" si="817">IF(SUM(I166:I168)=0,I164,0)</f>
        <v>0</v>
      </c>
      <c r="J169" s="20">
        <f t="shared" ref="J169" si="818">IF(SUM(J166:J168)=0,J164,0)</f>
        <v>0</v>
      </c>
      <c r="K169" s="20">
        <f t="shared" ref="K169" si="819">IF(SUM(K166:K168)=0,K164,0)</f>
        <v>0</v>
      </c>
      <c r="L169" s="20">
        <f t="shared" ref="L169" si="820">IF(SUM(L166:L168)=0,L164,0)</f>
        <v>51</v>
      </c>
      <c r="M169" s="20">
        <f t="shared" ref="M169" si="821">IF(SUM(M166:M168)=0,M164,0)</f>
        <v>51</v>
      </c>
      <c r="N169" s="20">
        <f t="shared" ref="N169" si="822">IF(SUM(N166:N168)=0,N164,0)</f>
        <v>35</v>
      </c>
      <c r="O169" s="20">
        <f t="shared" ref="O169" si="823">IF(SUM(O166:O168)=0,O164,0)</f>
        <v>48</v>
      </c>
      <c r="P169" s="20">
        <f t="shared" ref="P169" si="824">IF(SUM(P166:P168)=0,P164,0)</f>
        <v>48</v>
      </c>
      <c r="Q169" s="20">
        <f t="shared" ref="Q169" si="825">IF(SUM(Q166:Q168)=0,Q164,0)</f>
        <v>48</v>
      </c>
      <c r="R169" s="20">
        <f t="shared" ref="R169" si="826">IF(SUM(R166:R168)=0,R164,0)</f>
        <v>35</v>
      </c>
      <c r="S169" s="20">
        <f t="shared" ref="S169" si="827">IF(SUM(S166:S168)=0,S164,0)</f>
        <v>0</v>
      </c>
      <c r="T169" s="20">
        <f t="shared" ref="T169" si="828">IF(SUM(T166:T168)=0,T164,0)</f>
        <v>0</v>
      </c>
      <c r="U169" s="20">
        <f t="shared" ref="U169" si="829">IF(SUM(U166:U168)=0,U164,0)</f>
        <v>0</v>
      </c>
      <c r="V169" s="20">
        <f t="shared" ref="V169" si="830">IF(SUM(V166:V168)=0,V164,0)</f>
        <v>15</v>
      </c>
      <c r="W169" s="20">
        <f t="shared" ref="W169" si="831">IF(SUM(W166:W168)=0,W164,0)</f>
        <v>5</v>
      </c>
      <c r="X169" s="20">
        <f t="shared" ref="X169" si="832">IF(SUM(X166:X168)=0,X164,0)</f>
        <v>0</v>
      </c>
      <c r="Y169" s="20">
        <f t="shared" ref="Y169" si="833">IF(SUM(Y166:Y168)=0,Y164,0)</f>
        <v>37</v>
      </c>
      <c r="Z169" s="20">
        <f t="shared" ref="Z169" si="834">IF(SUM(Z166:Z168)=0,Z164,0)</f>
        <v>53</v>
      </c>
      <c r="AA169" s="20">
        <f t="shared" ref="AA169" si="835">IF(SUM(AA166:AA168)=0,AA164,0)</f>
        <v>33</v>
      </c>
      <c r="AB169" s="20">
        <f t="shared" ref="AB169" si="836">IF(SUM(AB166:AB168)=0,AB164,0)</f>
        <v>39</v>
      </c>
      <c r="AC169" s="20">
        <f t="shared" ref="AC169" si="837">IF(SUM(AC166:AC168)=0,AC164,0)</f>
        <v>38</v>
      </c>
      <c r="AD169" s="20">
        <f t="shared" ref="AD169" si="838">IF(SUM(AD166:AD168)=0,AD164,0)</f>
        <v>43</v>
      </c>
      <c r="AE169" s="20">
        <f t="shared" ref="AE169" si="839">IF(SUM(AE166:AE168)=0,AE164,0)</f>
        <v>51</v>
      </c>
      <c r="AF169" s="20">
        <f t="shared" ref="AF169" si="840">IF(SUM(AF166:AF168)=0,AF164,0)</f>
        <v>53</v>
      </c>
      <c r="AG169" s="20">
        <f t="shared" ref="AG169" si="841">IF(SUM(AG166:AG168)=0,AG164,0)</f>
        <v>37</v>
      </c>
      <c r="AH169" s="20">
        <f t="shared" ref="AH169:AZ169" si="842">IF(SUM(AH166:AH168)=0,AH164,0)</f>
        <v>37</v>
      </c>
      <c r="AI169" s="20">
        <f t="shared" si="842"/>
        <v>0</v>
      </c>
      <c r="AJ169" s="20">
        <f t="shared" si="842"/>
        <v>37</v>
      </c>
      <c r="AK169" s="20">
        <f t="shared" si="842"/>
        <v>27</v>
      </c>
      <c r="AL169" s="20">
        <f t="shared" si="842"/>
        <v>41</v>
      </c>
      <c r="AM169" s="20">
        <f t="shared" si="842"/>
        <v>30</v>
      </c>
      <c r="AN169" s="20">
        <f t="shared" si="842"/>
        <v>0</v>
      </c>
      <c r="AO169" s="20">
        <f t="shared" si="842"/>
        <v>39</v>
      </c>
      <c r="AP169" s="20">
        <f t="shared" si="842"/>
        <v>45</v>
      </c>
      <c r="AQ169" s="20">
        <f t="shared" si="842"/>
        <v>40</v>
      </c>
      <c r="AR169" s="20">
        <f t="shared" si="842"/>
        <v>40</v>
      </c>
      <c r="AS169" s="20">
        <f t="shared" si="842"/>
        <v>40</v>
      </c>
      <c r="AT169" s="20">
        <f t="shared" si="842"/>
        <v>40</v>
      </c>
      <c r="AU169" s="20">
        <f t="shared" si="842"/>
        <v>40</v>
      </c>
      <c r="AV169" s="20">
        <f t="shared" si="842"/>
        <v>40</v>
      </c>
      <c r="AW169" s="20">
        <f t="shared" si="842"/>
        <v>40</v>
      </c>
      <c r="AX169" s="20">
        <f t="shared" si="842"/>
        <v>40</v>
      </c>
      <c r="AY169" s="20">
        <f t="shared" si="842"/>
        <v>40</v>
      </c>
      <c r="AZ169" s="20">
        <f t="shared" si="842"/>
        <v>40</v>
      </c>
      <c r="BA169" s="20">
        <f t="shared" ref="BA169" si="843">IF(SUM(BA166:BA168)=0,BA164,0)</f>
        <v>40</v>
      </c>
      <c r="BB169" s="20">
        <f t="shared" ref="BB169" si="844">IF(SUM(BB166:BB168)=0,BB164,0)</f>
        <v>40</v>
      </c>
      <c r="BC169" s="20">
        <f t="shared" ref="BC169" si="845">IF(SUM(BC166:BC168)=0,BC164,0)</f>
        <v>40</v>
      </c>
      <c r="BD169" s="20">
        <f t="shared" ref="BD169" si="846">IF(SUM(BD166:BD168)=0,BD164,0)</f>
        <v>40</v>
      </c>
      <c r="BE169" s="20">
        <f t="shared" ref="BE169" si="847">IF(SUM(BE166:BE168)=0,BE164,0)</f>
        <v>40</v>
      </c>
      <c r="BF169" s="20">
        <f t="shared" ref="BF169" si="848">IF(SUM(BF166:BF168)=0,BF164,0)</f>
        <v>40</v>
      </c>
      <c r="BG169" s="20">
        <f t="shared" ref="BG169" si="849">IF(SUM(BG166:BG168)=0,BG164,0)</f>
        <v>53</v>
      </c>
    </row>
    <row r="170" spans="3:59" x14ac:dyDescent="0.25">
      <c r="D170" s="8" t="s">
        <v>34</v>
      </c>
      <c r="E170">
        <f t="shared" ref="E170" si="850">SUM(E166:E169)</f>
        <v>40</v>
      </c>
      <c r="F170">
        <f t="shared" ref="F170" si="851">SUM(F166:F169)</f>
        <v>36</v>
      </c>
      <c r="G170">
        <f t="shared" ref="G170" si="852">SUM(G166:G169)</f>
        <v>38</v>
      </c>
      <c r="H170">
        <f t="shared" ref="H170" si="853">SUM(H166:H169)</f>
        <v>39</v>
      </c>
      <c r="I170">
        <f t="shared" ref="I170" si="854">SUM(I166:I169)</f>
        <v>51</v>
      </c>
      <c r="J170">
        <f t="shared" ref="J170" si="855">SUM(J166:J169)</f>
        <v>33</v>
      </c>
      <c r="K170">
        <f t="shared" ref="K170" si="856">SUM(K166:K169)</f>
        <v>33</v>
      </c>
      <c r="L170">
        <f t="shared" ref="L170" si="857">SUM(L166:L169)</f>
        <v>51</v>
      </c>
      <c r="M170">
        <f t="shared" ref="M170" si="858">SUM(M166:M169)</f>
        <v>51</v>
      </c>
      <c r="N170">
        <f t="shared" ref="N170" si="859">SUM(N166:N169)</f>
        <v>35</v>
      </c>
      <c r="O170">
        <f t="shared" ref="O170" si="860">SUM(O166:O169)</f>
        <v>48</v>
      </c>
      <c r="P170">
        <f t="shared" ref="P170" si="861">SUM(P166:P169)</f>
        <v>48</v>
      </c>
      <c r="Q170">
        <f t="shared" ref="Q170" si="862">SUM(Q166:Q169)</f>
        <v>48</v>
      </c>
      <c r="R170">
        <f t="shared" ref="R170" si="863">SUM(R166:R169)</f>
        <v>35</v>
      </c>
      <c r="S170">
        <f t="shared" ref="S170" si="864">SUM(S166:S169)</f>
        <v>25</v>
      </c>
      <c r="T170">
        <f t="shared" ref="T170" si="865">SUM(T166:T169)</f>
        <v>35</v>
      </c>
      <c r="U170">
        <f t="shared" ref="U170" si="866">SUM(U166:U169)</f>
        <v>35</v>
      </c>
      <c r="V170">
        <f t="shared" ref="V170" si="867">SUM(V166:V169)</f>
        <v>15</v>
      </c>
      <c r="W170">
        <f t="shared" ref="W170" si="868">SUM(W166:W169)</f>
        <v>5</v>
      </c>
      <c r="X170">
        <f t="shared" ref="X170" si="869">SUM(X166:X169)</f>
        <v>33</v>
      </c>
      <c r="Y170">
        <f t="shared" ref="Y170" si="870">SUM(Y166:Y169)</f>
        <v>37</v>
      </c>
      <c r="Z170">
        <f t="shared" ref="Z170" si="871">SUM(Z166:Z169)</f>
        <v>53</v>
      </c>
      <c r="AA170">
        <f t="shared" ref="AA170" si="872">SUM(AA166:AA169)</f>
        <v>33</v>
      </c>
      <c r="AB170">
        <f t="shared" ref="AB170" si="873">SUM(AB166:AB169)</f>
        <v>39</v>
      </c>
      <c r="AC170">
        <f t="shared" ref="AC170" si="874">SUM(AC166:AC169)</f>
        <v>38</v>
      </c>
      <c r="AD170">
        <f t="shared" ref="AD170" si="875">SUM(AD166:AD169)</f>
        <v>43</v>
      </c>
      <c r="AE170">
        <f t="shared" ref="AE170" si="876">SUM(AE166:AE169)</f>
        <v>51</v>
      </c>
      <c r="AF170">
        <f t="shared" ref="AF170" si="877">SUM(AF166:AF169)</f>
        <v>53</v>
      </c>
      <c r="AG170">
        <f t="shared" ref="AG170" si="878">SUM(AG166:AG169)</f>
        <v>37</v>
      </c>
      <c r="AH170">
        <f t="shared" ref="AH170:AZ170" si="879">SUM(AH166:AH169)</f>
        <v>37</v>
      </c>
      <c r="AI170">
        <f t="shared" si="879"/>
        <v>49</v>
      </c>
      <c r="AJ170">
        <f t="shared" si="879"/>
        <v>37</v>
      </c>
      <c r="AK170">
        <f t="shared" si="879"/>
        <v>27</v>
      </c>
      <c r="AL170">
        <f t="shared" si="879"/>
        <v>41</v>
      </c>
      <c r="AM170">
        <f t="shared" si="879"/>
        <v>30</v>
      </c>
      <c r="AN170">
        <f t="shared" si="879"/>
        <v>25</v>
      </c>
      <c r="AO170">
        <f t="shared" si="879"/>
        <v>39</v>
      </c>
      <c r="AP170">
        <f t="shared" si="879"/>
        <v>45</v>
      </c>
      <c r="AQ170">
        <f t="shared" si="879"/>
        <v>40</v>
      </c>
      <c r="AR170">
        <f t="shared" si="879"/>
        <v>40</v>
      </c>
      <c r="AS170">
        <f t="shared" si="879"/>
        <v>40</v>
      </c>
      <c r="AT170">
        <f t="shared" si="879"/>
        <v>40</v>
      </c>
      <c r="AU170">
        <f t="shared" si="879"/>
        <v>40</v>
      </c>
      <c r="AV170">
        <f t="shared" si="879"/>
        <v>40</v>
      </c>
      <c r="AW170">
        <f t="shared" si="879"/>
        <v>40</v>
      </c>
      <c r="AX170">
        <f t="shared" si="879"/>
        <v>40</v>
      </c>
      <c r="AY170">
        <f t="shared" si="879"/>
        <v>40</v>
      </c>
      <c r="AZ170">
        <f t="shared" si="879"/>
        <v>40</v>
      </c>
      <c r="BA170">
        <f t="shared" ref="BA170" si="880">SUM(BA166:BA169)</f>
        <v>40</v>
      </c>
      <c r="BB170">
        <f t="shared" ref="BB170" si="881">SUM(BB166:BB169)</f>
        <v>40</v>
      </c>
      <c r="BC170">
        <f t="shared" ref="BC170" si="882">SUM(BC166:BC169)</f>
        <v>40</v>
      </c>
      <c r="BD170">
        <f t="shared" ref="BD170" si="883">SUM(BD166:BD169)</f>
        <v>40</v>
      </c>
      <c r="BE170">
        <f t="shared" ref="BE170" si="884">SUM(BE166:BE169)</f>
        <v>40</v>
      </c>
      <c r="BF170">
        <f t="shared" ref="BF170" si="885">SUM(BF166:BF169)</f>
        <v>40</v>
      </c>
      <c r="BG170">
        <f t="shared" ref="BG170" si="886">SUM(BG166:BG169)</f>
        <v>53</v>
      </c>
    </row>
    <row r="171" spans="3:59" x14ac:dyDescent="0.25">
      <c r="C171" s="6" t="s">
        <v>452</v>
      </c>
    </row>
    <row r="172" spans="3:59" x14ac:dyDescent="0.25">
      <c r="C172" s="6" t="s">
        <v>453</v>
      </c>
      <c r="D172" s="8" t="s">
        <v>454</v>
      </c>
      <c r="E172">
        <f t="shared" ref="E172" si="887">IF(E170&gt;31,4,3)</f>
        <v>4</v>
      </c>
      <c r="F172">
        <f t="shared" ref="F172:BG172" si="888">IF(F170&gt;31,4,3)</f>
        <v>4</v>
      </c>
      <c r="G172">
        <f t="shared" si="888"/>
        <v>4</v>
      </c>
      <c r="H172">
        <f t="shared" si="888"/>
        <v>4</v>
      </c>
      <c r="I172">
        <f t="shared" si="888"/>
        <v>4</v>
      </c>
      <c r="J172">
        <f t="shared" si="888"/>
        <v>4</v>
      </c>
      <c r="K172">
        <f t="shared" si="888"/>
        <v>4</v>
      </c>
      <c r="L172">
        <f t="shared" si="888"/>
        <v>4</v>
      </c>
      <c r="M172">
        <f t="shared" si="888"/>
        <v>4</v>
      </c>
      <c r="N172">
        <f t="shared" si="888"/>
        <v>4</v>
      </c>
      <c r="O172">
        <f t="shared" si="888"/>
        <v>4</v>
      </c>
      <c r="P172">
        <f t="shared" si="888"/>
        <v>4</v>
      </c>
      <c r="Q172">
        <f t="shared" si="888"/>
        <v>4</v>
      </c>
      <c r="R172">
        <f t="shared" si="888"/>
        <v>4</v>
      </c>
      <c r="S172">
        <f t="shared" si="888"/>
        <v>3</v>
      </c>
      <c r="T172">
        <f t="shared" si="888"/>
        <v>4</v>
      </c>
      <c r="U172">
        <f t="shared" si="888"/>
        <v>4</v>
      </c>
      <c r="V172">
        <f t="shared" si="888"/>
        <v>3</v>
      </c>
      <c r="W172">
        <f t="shared" si="888"/>
        <v>3</v>
      </c>
      <c r="X172">
        <f t="shared" si="888"/>
        <v>4</v>
      </c>
      <c r="Y172">
        <f t="shared" si="888"/>
        <v>4</v>
      </c>
      <c r="Z172">
        <f t="shared" si="888"/>
        <v>4</v>
      </c>
      <c r="AA172">
        <f t="shared" si="888"/>
        <v>4</v>
      </c>
      <c r="AB172">
        <f t="shared" si="888"/>
        <v>4</v>
      </c>
      <c r="AC172">
        <f t="shared" si="888"/>
        <v>4</v>
      </c>
      <c r="AD172">
        <f t="shared" si="888"/>
        <v>4</v>
      </c>
      <c r="AE172">
        <f t="shared" si="888"/>
        <v>4</v>
      </c>
      <c r="AF172">
        <f t="shared" si="888"/>
        <v>4</v>
      </c>
      <c r="AG172">
        <f t="shared" si="888"/>
        <v>4</v>
      </c>
      <c r="AH172">
        <f t="shared" si="888"/>
        <v>4</v>
      </c>
      <c r="AI172">
        <f t="shared" ref="AI172:AZ172" si="889">IF(AI170&gt;31,4,3)</f>
        <v>4</v>
      </c>
      <c r="AJ172">
        <f t="shared" si="889"/>
        <v>4</v>
      </c>
      <c r="AK172">
        <f t="shared" si="889"/>
        <v>3</v>
      </c>
      <c r="AL172">
        <f t="shared" si="889"/>
        <v>4</v>
      </c>
      <c r="AM172">
        <f t="shared" si="889"/>
        <v>3</v>
      </c>
      <c r="AN172">
        <f t="shared" si="889"/>
        <v>3</v>
      </c>
      <c r="AO172">
        <f t="shared" si="889"/>
        <v>4</v>
      </c>
      <c r="AP172">
        <f t="shared" si="889"/>
        <v>4</v>
      </c>
      <c r="AQ172">
        <f t="shared" si="889"/>
        <v>4</v>
      </c>
      <c r="AR172">
        <f t="shared" si="889"/>
        <v>4</v>
      </c>
      <c r="AS172">
        <f t="shared" si="889"/>
        <v>4</v>
      </c>
      <c r="AT172">
        <f t="shared" si="889"/>
        <v>4</v>
      </c>
      <c r="AU172">
        <f t="shared" si="889"/>
        <v>4</v>
      </c>
      <c r="AV172">
        <f t="shared" si="889"/>
        <v>4</v>
      </c>
      <c r="AW172">
        <f t="shared" si="889"/>
        <v>4</v>
      </c>
      <c r="AX172">
        <f t="shared" si="889"/>
        <v>4</v>
      </c>
      <c r="AY172">
        <f t="shared" si="889"/>
        <v>4</v>
      </c>
      <c r="AZ172">
        <f t="shared" si="889"/>
        <v>4</v>
      </c>
      <c r="BA172">
        <f t="shared" si="888"/>
        <v>4</v>
      </c>
      <c r="BB172">
        <f t="shared" si="888"/>
        <v>4</v>
      </c>
      <c r="BC172">
        <f t="shared" si="888"/>
        <v>4</v>
      </c>
      <c r="BD172">
        <f t="shared" si="888"/>
        <v>4</v>
      </c>
      <c r="BE172">
        <f t="shared" si="888"/>
        <v>4</v>
      </c>
      <c r="BF172">
        <f t="shared" si="888"/>
        <v>4</v>
      </c>
      <c r="BG172">
        <f t="shared" si="888"/>
        <v>4</v>
      </c>
    </row>
    <row r="173" spans="3:59" x14ac:dyDescent="0.25">
      <c r="C173" s="6" t="s">
        <v>455</v>
      </c>
    </row>
    <row r="174" spans="3:59" x14ac:dyDescent="0.25">
      <c r="C174" s="6" t="s">
        <v>456</v>
      </c>
      <c r="D174" s="8" t="s">
        <v>457</v>
      </c>
      <c r="E174">
        <f t="shared" ref="E174" si="890">IF(E170&gt;31,E170-31,E170)</f>
        <v>9</v>
      </c>
      <c r="F174">
        <f t="shared" ref="F174:BG174" si="891">IF(F170&gt;31,F170-31,F170)</f>
        <v>5</v>
      </c>
      <c r="G174">
        <f t="shared" si="891"/>
        <v>7</v>
      </c>
      <c r="H174">
        <f t="shared" si="891"/>
        <v>8</v>
      </c>
      <c r="I174">
        <f t="shared" si="891"/>
        <v>20</v>
      </c>
      <c r="J174">
        <f t="shared" si="891"/>
        <v>2</v>
      </c>
      <c r="K174">
        <f t="shared" si="891"/>
        <v>2</v>
      </c>
      <c r="L174">
        <f t="shared" si="891"/>
        <v>20</v>
      </c>
      <c r="M174">
        <f t="shared" si="891"/>
        <v>20</v>
      </c>
      <c r="N174">
        <f t="shared" si="891"/>
        <v>4</v>
      </c>
      <c r="O174">
        <f t="shared" si="891"/>
        <v>17</v>
      </c>
      <c r="P174">
        <f t="shared" si="891"/>
        <v>17</v>
      </c>
      <c r="Q174">
        <f t="shared" si="891"/>
        <v>17</v>
      </c>
      <c r="R174">
        <f t="shared" si="891"/>
        <v>4</v>
      </c>
      <c r="S174">
        <f t="shared" si="891"/>
        <v>25</v>
      </c>
      <c r="T174">
        <f t="shared" si="891"/>
        <v>4</v>
      </c>
      <c r="U174">
        <f t="shared" si="891"/>
        <v>4</v>
      </c>
      <c r="V174">
        <f t="shared" si="891"/>
        <v>15</v>
      </c>
      <c r="W174">
        <f t="shared" si="891"/>
        <v>5</v>
      </c>
      <c r="X174">
        <f t="shared" si="891"/>
        <v>2</v>
      </c>
      <c r="Y174">
        <f t="shared" si="891"/>
        <v>6</v>
      </c>
      <c r="Z174">
        <f t="shared" si="891"/>
        <v>22</v>
      </c>
      <c r="AA174">
        <f t="shared" si="891"/>
        <v>2</v>
      </c>
      <c r="AB174">
        <f t="shared" si="891"/>
        <v>8</v>
      </c>
      <c r="AC174">
        <f t="shared" si="891"/>
        <v>7</v>
      </c>
      <c r="AD174">
        <f t="shared" si="891"/>
        <v>12</v>
      </c>
      <c r="AE174">
        <f t="shared" si="891"/>
        <v>20</v>
      </c>
      <c r="AF174">
        <f t="shared" si="891"/>
        <v>22</v>
      </c>
      <c r="AG174">
        <f t="shared" si="891"/>
        <v>6</v>
      </c>
      <c r="AH174">
        <f t="shared" si="891"/>
        <v>6</v>
      </c>
      <c r="AI174">
        <f t="shared" ref="AI174:AZ174" si="892">IF(AI170&gt;31,AI170-31,AI170)</f>
        <v>18</v>
      </c>
      <c r="AJ174">
        <f t="shared" si="892"/>
        <v>6</v>
      </c>
      <c r="AK174">
        <f t="shared" si="892"/>
        <v>27</v>
      </c>
      <c r="AL174">
        <f t="shared" si="892"/>
        <v>10</v>
      </c>
      <c r="AM174">
        <f t="shared" si="892"/>
        <v>30</v>
      </c>
      <c r="AN174">
        <f t="shared" si="892"/>
        <v>25</v>
      </c>
      <c r="AO174">
        <f t="shared" si="892"/>
        <v>8</v>
      </c>
      <c r="AP174">
        <f t="shared" si="892"/>
        <v>14</v>
      </c>
      <c r="AQ174">
        <f t="shared" si="892"/>
        <v>9</v>
      </c>
      <c r="AR174">
        <f t="shared" si="892"/>
        <v>9</v>
      </c>
      <c r="AS174">
        <f t="shared" si="892"/>
        <v>9</v>
      </c>
      <c r="AT174">
        <f t="shared" si="892"/>
        <v>9</v>
      </c>
      <c r="AU174">
        <f t="shared" si="892"/>
        <v>9</v>
      </c>
      <c r="AV174">
        <f t="shared" si="892"/>
        <v>9</v>
      </c>
      <c r="AW174">
        <f t="shared" si="892"/>
        <v>9</v>
      </c>
      <c r="AX174">
        <f t="shared" si="892"/>
        <v>9</v>
      </c>
      <c r="AY174">
        <f t="shared" si="892"/>
        <v>9</v>
      </c>
      <c r="AZ174">
        <f t="shared" si="892"/>
        <v>9</v>
      </c>
      <c r="BA174">
        <f t="shared" si="891"/>
        <v>9</v>
      </c>
      <c r="BB174">
        <f t="shared" si="891"/>
        <v>9</v>
      </c>
      <c r="BC174">
        <f t="shared" si="891"/>
        <v>9</v>
      </c>
      <c r="BD174">
        <f t="shared" si="891"/>
        <v>9</v>
      </c>
      <c r="BE174">
        <f t="shared" si="891"/>
        <v>9</v>
      </c>
      <c r="BF174">
        <f t="shared" si="891"/>
        <v>9</v>
      </c>
      <c r="BG174">
        <f t="shared" si="891"/>
        <v>22</v>
      </c>
    </row>
    <row r="176" spans="3:59" x14ac:dyDescent="0.25">
      <c r="C176" s="189" t="str">
        <f>"Pesach (15 Nisan "&amp;E150&amp;") :"</f>
        <v>Pesach (15 Nisan 5723) :</v>
      </c>
      <c r="D176" s="171" t="s">
        <v>458</v>
      </c>
      <c r="E176" s="170">
        <f>IF(ISNUMBER(E$3),DATE(E147,E172,E174),E147&amp;"-"&amp;RIGHT("00"&amp;E172,2)&amp;"-"&amp;RIGHT("00"&amp;E174,2))</f>
        <v>23110</v>
      </c>
      <c r="F176" s="170">
        <f>IF(ISNUMBER(F$3),DATE(F147,F172,F174),F147&amp;"-"&amp;RIGHT("00"&amp;F172,2)&amp;"-"&amp;RIGHT("00"&amp;F174,2))</f>
        <v>21280</v>
      </c>
      <c r="G176" s="170" t="str">
        <f>IF(ISNUMBER(G$3),DATE(G147,G172,G174),G147&amp;"-"&amp;RIGHT("00"&amp;G172,2)&amp;"-"&amp;RIGHT("00"&amp;G174,2))</f>
        <v>334-04-07</v>
      </c>
      <c r="H176" s="170">
        <f>IF(ISNUMBER(H$3),DATE(H147,H172,H174),H147&amp;"-"&amp;RIGHT("00"&amp;H172,2)&amp;"-"&amp;RIGHT("00"&amp;H174,2))</f>
        <v>36989</v>
      </c>
      <c r="I176" s="170">
        <f>IF(ISNUMBER(I$3),DATE(I147,I172,I174),I147&amp;"-"&amp;RIGHT("00"&amp;I172,2)&amp;"-"&amp;RIGHT("00"&amp;I174,2))</f>
        <v>36636</v>
      </c>
      <c r="J176" s="170">
        <f>IF(ISNUMBER(J$3),DATE(J147,J172,J174),J147&amp;"-"&amp;RIGHT("00"&amp;J172,2)&amp;"-"&amp;RIGHT("00"&amp;J174,2))</f>
        <v>32235</v>
      </c>
      <c r="K176" s="170">
        <f>IF(ISNUMBER(K$3),DATE(K147,K172,K174),K147&amp;"-"&amp;RIGHT("00"&amp;K172,2)&amp;"-"&amp;RIGHT("00"&amp;K174,2))</f>
        <v>32235</v>
      </c>
      <c r="L176" s="170">
        <f>IF(ISNUMBER(L$3),DATE(L147,L172,L174),L147&amp;"-"&amp;RIGHT("00"&amp;L172,2)&amp;"-"&amp;RIGHT("00"&amp;L174,2))</f>
        <v>32618</v>
      </c>
      <c r="M176" s="170">
        <f>IF(ISNUMBER(M$3),DATE(M147,M172,M174),M147&amp;"-"&amp;RIGHT("00"&amp;M172,2)&amp;"-"&amp;RIGHT("00"&amp;M174,2))</f>
        <v>32618</v>
      </c>
      <c r="N176" s="170">
        <f>IF(ISNUMBER(N$3),DATE(N147,N172,N174),N147&amp;"-"&amp;RIGHT("00"&amp;N172,2)&amp;"-"&amp;RIGHT("00"&amp;N174,2))</f>
        <v>460</v>
      </c>
      <c r="O176" s="170" t="str">
        <f>IF(ISNUMBER(O$3),DATE(O147,O172,O174),O147&amp;"-"&amp;RIGHT("00"&amp;O172,2)&amp;"-"&amp;RIGHT("00"&amp;O174,2))</f>
        <v>1601-04-17</v>
      </c>
      <c r="P176" s="170" t="str">
        <f>IF(ISNUMBER(P$3),DATE(P147,P172,P174),P147&amp;"-"&amp;RIGHT("00"&amp;P172,2)&amp;"-"&amp;RIGHT("00"&amp;P174,2))</f>
        <v>1601-04-17</v>
      </c>
      <c r="Q176" s="170" t="str">
        <f>IF(ISNUMBER(Q$3),DATE(Q147,Q172,Q174),Q147&amp;"-"&amp;RIGHT("00"&amp;Q172,2)&amp;"-"&amp;RIGHT("00"&amp;Q174,2))</f>
        <v>838-04-17</v>
      </c>
      <c r="R176" s="170" t="str">
        <f>IF(ISNUMBER(R$3),DATE(R147,R172,R174),R147&amp;"-"&amp;RIGHT("00"&amp;R172,2)&amp;"-"&amp;RIGHT("00"&amp;R174,2))</f>
        <v>-122-04-04</v>
      </c>
      <c r="S176" s="170" t="str">
        <f>IF(ISNUMBER(S$3),DATE(S147,S172,S174),S147&amp;"-"&amp;RIGHT("00"&amp;S172,2)&amp;"-"&amp;RIGHT("00"&amp;S174,2))</f>
        <v>-121-03-25</v>
      </c>
      <c r="T176" s="170" t="str">
        <f>IF(ISNUMBER(T$3),DATE(T147,T172,T174),T147&amp;"-"&amp;RIGHT("00"&amp;T172,2)&amp;"-"&amp;RIGHT("00"&amp;T174,2))</f>
        <v>-999-04-04</v>
      </c>
      <c r="U176" s="170" t="str">
        <f>IF(ISNUMBER(U$3),DATE(U147,U172,U174),U147&amp;"-"&amp;RIGHT("00"&amp;U172,2)&amp;"-"&amp;RIGHT("00"&amp;U174,2))</f>
        <v>-999-04-04</v>
      </c>
      <c r="V176" s="170" t="str">
        <f>IF(ISNUMBER(V$3),DATE(V147,V172,V174),V147&amp;"-"&amp;RIGHT("00"&amp;V172,2)&amp;"-"&amp;RIGHT("00"&amp;V174,2))</f>
        <v>-1000-03-15</v>
      </c>
      <c r="W176" s="170" t="str">
        <f>IF(ISNUMBER(W$3),DATE(W147,W172,W174),W147&amp;"-"&amp;RIGHT("00"&amp;W172,2)&amp;"-"&amp;RIGHT("00"&amp;W174,2))</f>
        <v>-4711-03-05</v>
      </c>
      <c r="X176" s="170">
        <f>IF(ISNUMBER(X$3),DATE(X147,X172,X174),X147&amp;"-"&amp;RIGHT("00"&amp;X172,2)&amp;"-"&amp;RIGHT("00"&amp;X174,2))</f>
        <v>32235</v>
      </c>
      <c r="Y176" s="170">
        <f>IF(ISNUMBER(Y$3),DATE(Y147,Y172,Y174),Y147&amp;"-"&amp;RIGHT("00"&amp;Y172,2)&amp;"-"&amp;RIGHT("00"&amp;Y174,2))</f>
        <v>34065</v>
      </c>
      <c r="Z176" s="170">
        <f>IF(ISNUMBER(Z$3),DATE(Z147,Z172,Z174),Z147&amp;"-"&amp;RIGHT("00"&amp;Z172,2)&amp;"-"&amp;RIGHT("00"&amp;Z174,2))</f>
        <v>28602</v>
      </c>
      <c r="AA176" s="170">
        <f>IF(ISNUMBER(AA$3),DATE(AA147,AA172,AA174),AA147&amp;"-"&amp;RIGHT("00"&amp;AA172,2)&amp;"-"&amp;RIGHT("00"&amp;AA174,2))</f>
        <v>53054</v>
      </c>
      <c r="AB176" s="170">
        <f>IF(ISNUMBER(AB$3),DATE(AB147,AB172,AB174),AB147&amp;"-"&amp;RIGHT("00"&amp;AB172,2)&amp;"-"&amp;RIGHT("00"&amp;AB174,2))</f>
        <v>36989</v>
      </c>
      <c r="AC176" s="170">
        <f>IF(ISNUMBER(AC$3),DATE(AC147,AC172,AC174),AC147&amp;"-"&amp;RIGHT("00"&amp;AC172,2)&amp;"-"&amp;RIGHT("00"&amp;AC174,2))</f>
        <v>20186</v>
      </c>
      <c r="AD176" s="170">
        <f>IF(ISNUMBER(AD$3),DATE(AD147,AD172,AD174),AD147&amp;"-"&amp;RIGHT("00"&amp;AD172,2)&amp;"-"&amp;RIGHT("00"&amp;AD174,2))</f>
        <v>28957</v>
      </c>
      <c r="AE176" s="170">
        <f>IF(ISNUMBER(AE$3),DATE(AE147,AE172,AE174),AE147&amp;"-"&amp;RIGHT("00"&amp;AE172,2)&amp;"-"&amp;RIGHT("00"&amp;AE174,2))</f>
        <v>32618</v>
      </c>
      <c r="AF176" s="170">
        <f>IF(ISNUMBER(AF$3),DATE(AF147,AF172,AF174),AF147&amp;"-"&amp;RIGHT("00"&amp;AF172,2)&amp;"-"&amp;RIGHT("00"&amp;AF174,2))</f>
        <v>28602</v>
      </c>
      <c r="AG176" s="170">
        <f>IF(ISNUMBER(AG$3),DATE(AG147,AG172,AG174),AG147&amp;"-"&amp;RIGHT("00"&amp;AG172,2)&amp;"-"&amp;RIGHT("00"&amp;AG174,2))</f>
        <v>34065</v>
      </c>
      <c r="AH176" s="170">
        <f>IF(ISNUMBER(AH$3),DATE(AH147,AH172,AH174),AH147&amp;"-"&amp;RIGHT("00"&amp;AH172,2)&amp;"-"&amp;RIGHT("00"&amp;AH174,2))</f>
        <v>34065</v>
      </c>
      <c r="AI176" s="170">
        <f t="shared" ref="AI176:AZ176" si="893">IF(ISNUMBER(AI$3),DATE(AI147,AI172,AI174),AI147&amp;"-"&amp;RIGHT("00"&amp;AI172,2)&amp;"-"&amp;RIGHT("00"&amp;AI174,2))</f>
        <v>33712</v>
      </c>
      <c r="AJ176" s="170">
        <f t="shared" si="893"/>
        <v>34065</v>
      </c>
      <c r="AK176" s="170">
        <f t="shared" si="893"/>
        <v>34420</v>
      </c>
      <c r="AL176" s="170" t="str">
        <f t="shared" si="893"/>
        <v>1819-04-10</v>
      </c>
      <c r="AM176" s="170">
        <f t="shared" si="893"/>
        <v>33327</v>
      </c>
      <c r="AN176" s="170" t="str">
        <f t="shared" si="893"/>
        <v>623-03-25</v>
      </c>
      <c r="AO176" s="170">
        <f t="shared" si="893"/>
        <v>36989</v>
      </c>
      <c r="AP176" s="170" t="str">
        <f t="shared" si="893"/>
        <v>2-04-14</v>
      </c>
      <c r="AQ176" s="170">
        <f t="shared" si="893"/>
        <v>23110</v>
      </c>
      <c r="AR176" s="170">
        <f t="shared" si="893"/>
        <v>23110</v>
      </c>
      <c r="AS176" s="170">
        <f t="shared" si="893"/>
        <v>23110</v>
      </c>
      <c r="AT176" s="170">
        <f t="shared" si="893"/>
        <v>23110</v>
      </c>
      <c r="AU176" s="170">
        <f t="shared" si="893"/>
        <v>23110</v>
      </c>
      <c r="AV176" s="170">
        <f t="shared" si="893"/>
        <v>23110</v>
      </c>
      <c r="AW176" s="170">
        <f t="shared" si="893"/>
        <v>23110</v>
      </c>
      <c r="AX176" s="170">
        <f t="shared" si="893"/>
        <v>23110</v>
      </c>
      <c r="AY176" s="170">
        <f t="shared" si="893"/>
        <v>23110</v>
      </c>
      <c r="AZ176" s="170">
        <f t="shared" si="893"/>
        <v>23110</v>
      </c>
      <c r="BA176" s="170">
        <f>IF(ISNUMBER(BA$3),DATE(BA147,BA172,BA174),BA147&amp;"-"&amp;RIGHT("00"&amp;BA172,2)&amp;"-"&amp;RIGHT("00"&amp;BA174,2))</f>
        <v>23110</v>
      </c>
      <c r="BB176" s="170">
        <f>IF(ISNUMBER(BB$3),DATE(BB147,BB172,BB174),BB147&amp;"-"&amp;RIGHT("00"&amp;BB172,2)&amp;"-"&amp;RIGHT("00"&amp;BB174,2))</f>
        <v>23110</v>
      </c>
      <c r="BC176" s="170">
        <f>IF(ISNUMBER(BC$3),DATE(BC147,BC172,BC174),BC147&amp;"-"&amp;RIGHT("00"&amp;BC172,2)&amp;"-"&amp;RIGHT("00"&amp;BC174,2))</f>
        <v>23110</v>
      </c>
      <c r="BD176" s="170">
        <f>IF(ISNUMBER(BD$3),DATE(BD147,BD172,BD174),BD147&amp;"-"&amp;RIGHT("00"&amp;BD172,2)&amp;"-"&amp;RIGHT("00"&amp;BD174,2))</f>
        <v>23110</v>
      </c>
      <c r="BE176" s="170">
        <f>IF(ISNUMBER(BE$3),DATE(BE147,BE172,BE174),BE147&amp;"-"&amp;RIGHT("00"&amp;BE172,2)&amp;"-"&amp;RIGHT("00"&amp;BE174,2))</f>
        <v>23110</v>
      </c>
      <c r="BF176" s="170">
        <f>IF(ISNUMBER(BF$3),DATE(BF147,BF172,BF174),BF147&amp;"-"&amp;RIGHT("00"&amp;BF172,2)&amp;"-"&amp;RIGHT("00"&amp;BF174,2))</f>
        <v>23110</v>
      </c>
      <c r="BG176" s="170">
        <f>IF(ISNUMBER(BG$3),DATE(BG147,BG172,BG174),BG147&amp;"-"&amp;RIGHT("00"&amp;BG172,2)&amp;"-"&amp;RIGHT("00"&amp;BG174,2))</f>
        <v>28602</v>
      </c>
    </row>
    <row r="178" spans="2:59" x14ac:dyDescent="0.25">
      <c r="C178" s="189" t="s">
        <v>474</v>
      </c>
      <c r="D178" s="171" t="s">
        <v>460</v>
      </c>
      <c r="E178" s="170">
        <f>IF(ISNUMBER(E$3),E176+163,"--")</f>
        <v>23273</v>
      </c>
      <c r="F178" s="170">
        <f>IF(ISNUMBER(F$3),F176+163,"--")</f>
        <v>21443</v>
      </c>
      <c r="G178" s="170" t="str">
        <f>IF(ISNUMBER(G$3),G176+163,"--")</f>
        <v>--</v>
      </c>
      <c r="H178" s="170">
        <f>IF(ISNUMBER(H$3),H176+163,"--")</f>
        <v>37152</v>
      </c>
      <c r="I178" s="170">
        <f>IF(ISNUMBER(I$3),I176+163,"--")</f>
        <v>36799</v>
      </c>
      <c r="J178" s="170">
        <f>IF(ISNUMBER(J$3),J176+163,"--")</f>
        <v>32398</v>
      </c>
      <c r="K178" s="170">
        <f>IF(ISNUMBER(K$3),K176+163,"--")</f>
        <v>32398</v>
      </c>
      <c r="L178" s="170">
        <f>IF(ISNUMBER(L$3),L176+163,"--")</f>
        <v>32781</v>
      </c>
      <c r="M178" s="170">
        <f>IF(ISNUMBER(M$3),M176+163,"--")</f>
        <v>32781</v>
      </c>
      <c r="N178" s="170">
        <f>IF(ISNUMBER(N$3),N176+163,"--")</f>
        <v>623</v>
      </c>
      <c r="O178" s="170" t="str">
        <f>IF(ISNUMBER(O$3),O176+163,"--")</f>
        <v>--</v>
      </c>
      <c r="P178" s="170" t="str">
        <f>IF(ISNUMBER(P$3),P176+163,"--")</f>
        <v>--</v>
      </c>
      <c r="Q178" s="170" t="str">
        <f>IF(ISNUMBER(Q$3),Q176+163,"--")</f>
        <v>--</v>
      </c>
      <c r="R178" s="170" t="str">
        <f>IF(ISNUMBER(R$3),R176+163,"--")</f>
        <v>--</v>
      </c>
      <c r="S178" s="170" t="str">
        <f>IF(ISNUMBER(S$3),S176+163,"--")</f>
        <v>--</v>
      </c>
      <c r="T178" s="170" t="str">
        <f>IF(ISNUMBER(T$3),T176+163,"--")</f>
        <v>--</v>
      </c>
      <c r="U178" s="170" t="str">
        <f>IF(ISNUMBER(U$3),U176+163,"--")</f>
        <v>--</v>
      </c>
      <c r="V178" s="170" t="str">
        <f>IF(ISNUMBER(V$3),V176+163,"--")</f>
        <v>--</v>
      </c>
      <c r="W178" s="170" t="str">
        <f>IF(ISNUMBER(W$3),W176+163,"--")</f>
        <v>--</v>
      </c>
      <c r="X178" s="170">
        <f>IF(ISNUMBER(X$3),X176+163,"--")</f>
        <v>32398</v>
      </c>
      <c r="Y178" s="170">
        <f>IF(ISNUMBER(Y$3),Y176+163,"--")</f>
        <v>34228</v>
      </c>
      <c r="Z178" s="170">
        <f>IF(ISNUMBER(Z$3),Z176+163,"--")</f>
        <v>28765</v>
      </c>
      <c r="AA178" s="170">
        <f>IF(ISNUMBER(AA$3),AA176+163,"--")</f>
        <v>53217</v>
      </c>
      <c r="AB178" s="170">
        <f>IF(ISNUMBER(AB$3),AB176+163,"--")</f>
        <v>37152</v>
      </c>
      <c r="AC178" s="170">
        <f>IF(ISNUMBER(AC$3),AC176+163,"--")</f>
        <v>20349</v>
      </c>
      <c r="AD178" s="170">
        <f>IF(ISNUMBER(AD$3),AD176+163,"--")</f>
        <v>29120</v>
      </c>
      <c r="AE178" s="170">
        <f>IF(ISNUMBER(AE$3),AE176+163,"--")</f>
        <v>32781</v>
      </c>
      <c r="AF178" s="170">
        <f>IF(ISNUMBER(AF$3),AF176+163,"--")</f>
        <v>28765</v>
      </c>
      <c r="AG178" s="170">
        <f>IF(ISNUMBER(AG$3),AG176+163,"--")</f>
        <v>34228</v>
      </c>
      <c r="AH178" s="170">
        <f>IF(ISNUMBER(AH$3),AH176+163,"--")</f>
        <v>34228</v>
      </c>
      <c r="AI178" s="170">
        <f t="shared" ref="AI178:AZ178" si="894">IF(ISNUMBER(AI$3),AI176+163,"--")</f>
        <v>33875</v>
      </c>
      <c r="AJ178" s="170">
        <f t="shared" si="894"/>
        <v>34228</v>
      </c>
      <c r="AK178" s="170">
        <f t="shared" si="894"/>
        <v>34583</v>
      </c>
      <c r="AL178" s="170" t="str">
        <f t="shared" si="894"/>
        <v>--</v>
      </c>
      <c r="AM178" s="170">
        <f t="shared" si="894"/>
        <v>33490</v>
      </c>
      <c r="AN178" s="170" t="str">
        <f t="shared" si="894"/>
        <v>--</v>
      </c>
      <c r="AO178" s="170">
        <f t="shared" si="894"/>
        <v>37152</v>
      </c>
      <c r="AP178" s="170" t="str">
        <f t="shared" si="894"/>
        <v>--</v>
      </c>
      <c r="AQ178" s="170">
        <f t="shared" si="894"/>
        <v>23273</v>
      </c>
      <c r="AR178" s="170">
        <f t="shared" si="894"/>
        <v>23273</v>
      </c>
      <c r="AS178" s="170">
        <f t="shared" si="894"/>
        <v>23273</v>
      </c>
      <c r="AT178" s="170">
        <f t="shared" si="894"/>
        <v>23273</v>
      </c>
      <c r="AU178" s="170">
        <f t="shared" si="894"/>
        <v>23273</v>
      </c>
      <c r="AV178" s="170">
        <f t="shared" si="894"/>
        <v>23273</v>
      </c>
      <c r="AW178" s="170">
        <f t="shared" si="894"/>
        <v>23273</v>
      </c>
      <c r="AX178" s="170">
        <f t="shared" si="894"/>
        <v>23273</v>
      </c>
      <c r="AY178" s="170">
        <f t="shared" si="894"/>
        <v>23273</v>
      </c>
      <c r="AZ178" s="170">
        <f t="shared" si="894"/>
        <v>23273</v>
      </c>
      <c r="BA178" s="170">
        <f>IF(ISNUMBER(BA$3),BA176+163,"--")</f>
        <v>23273</v>
      </c>
      <c r="BB178" s="170">
        <f>IF(ISNUMBER(BB$3),BB176+163,"--")</f>
        <v>23273</v>
      </c>
      <c r="BC178" s="170">
        <f>IF(ISNUMBER(BC$3),BC176+163,"--")</f>
        <v>23273</v>
      </c>
      <c r="BD178" s="170">
        <f>IF(ISNUMBER(BD$3),BD176+163,"--")</f>
        <v>23273</v>
      </c>
      <c r="BE178" s="170">
        <f>IF(ISNUMBER(BE$3),BE176+163,"--")</f>
        <v>23273</v>
      </c>
      <c r="BF178" s="170">
        <f>IF(ISNUMBER(BF$3),BF176+163,"--")</f>
        <v>23273</v>
      </c>
      <c r="BG178" s="170">
        <f>IF(ISNUMBER(BG$3),BG176+163,"--")</f>
        <v>28765</v>
      </c>
    </row>
    <row r="181" spans="2:59" x14ac:dyDescent="0.25">
      <c r="C181" s="6" t="s">
        <v>406</v>
      </c>
      <c r="D181" s="8" t="s">
        <v>407</v>
      </c>
      <c r="E181">
        <f>IF(E4&gt;1582,1,0)</f>
        <v>1</v>
      </c>
      <c r="F181">
        <f>IF(F4&gt;1582,1,0)</f>
        <v>1</v>
      </c>
      <c r="G181">
        <f>IF(G4&gt;1582,1,0)</f>
        <v>0</v>
      </c>
      <c r="H181">
        <f>IF(H4&gt;1582,1,0)</f>
        <v>1</v>
      </c>
      <c r="I181">
        <f>IF(I4&gt;1582,1,0)</f>
        <v>1</v>
      </c>
      <c r="J181">
        <f>IF(J4&gt;1582,1,0)</f>
        <v>1</v>
      </c>
      <c r="K181">
        <f>IF(K4&gt;1582,1,0)</f>
        <v>1</v>
      </c>
      <c r="L181">
        <f>IF(L4&gt;1582,1,0)</f>
        <v>1</v>
      </c>
      <c r="M181">
        <f>IF(M4&gt;1582,1,0)</f>
        <v>1</v>
      </c>
      <c r="N181">
        <f>IF(N4&gt;1582,1,0)</f>
        <v>1</v>
      </c>
      <c r="O181">
        <f>IF(O4&gt;1582,1,0)</f>
        <v>1</v>
      </c>
      <c r="P181">
        <f>IF(P4&gt;1582,1,0)</f>
        <v>1</v>
      </c>
      <c r="Q181">
        <f>IF(Q4&gt;1582,1,0)</f>
        <v>0</v>
      </c>
      <c r="R181">
        <f>IF(R4&gt;1582,1,0)</f>
        <v>0</v>
      </c>
      <c r="S181">
        <f>IF(S4&gt;1582,1,0)</f>
        <v>0</v>
      </c>
      <c r="T181">
        <f>IF(T4&gt;1582,1,0)</f>
        <v>0</v>
      </c>
      <c r="U181">
        <f>IF(U4&gt;1582,1,0)</f>
        <v>0</v>
      </c>
      <c r="V181">
        <f>IF(V4&gt;1582,1,0)</f>
        <v>0</v>
      </c>
      <c r="W181">
        <f>IF(W4&gt;1582,1,0)</f>
        <v>0</v>
      </c>
      <c r="X181">
        <f>IF(X4&gt;1582,1,0)</f>
        <v>1</v>
      </c>
      <c r="Y181">
        <f>IF(Y4&gt;1582,1,0)</f>
        <v>1</v>
      </c>
      <c r="Z181">
        <f>IF(Z4&gt;1582,1,0)</f>
        <v>1</v>
      </c>
      <c r="AA181">
        <f>IF(AA4&gt;1582,1,0)</f>
        <v>1</v>
      </c>
      <c r="AB181">
        <f>IF(AB4&gt;1582,1,0)</f>
        <v>1</v>
      </c>
      <c r="AC181">
        <f>IF(AC4&gt;1582,1,0)</f>
        <v>1</v>
      </c>
      <c r="AD181">
        <f>IF(AD4&gt;1582,1,0)</f>
        <v>1</v>
      </c>
      <c r="AE181">
        <f>IF(AE4&gt;1582,1,0)</f>
        <v>1</v>
      </c>
      <c r="AF181">
        <f>IF(AF4&gt;1582,1,0)</f>
        <v>1</v>
      </c>
      <c r="AG181">
        <f>IF(AG4&gt;1582,1,0)</f>
        <v>1</v>
      </c>
      <c r="AH181">
        <f>IF(AH4&gt;1582,1,0)</f>
        <v>1</v>
      </c>
      <c r="AI181">
        <f t="shared" ref="AI181:AZ181" si="895">IF(AI4&gt;1582,1,0)</f>
        <v>1</v>
      </c>
      <c r="AJ181">
        <f t="shared" si="895"/>
        <v>1</v>
      </c>
      <c r="AK181">
        <f t="shared" si="895"/>
        <v>1</v>
      </c>
      <c r="AL181">
        <f t="shared" si="895"/>
        <v>1</v>
      </c>
      <c r="AM181">
        <f t="shared" si="895"/>
        <v>1</v>
      </c>
      <c r="AN181">
        <f t="shared" si="895"/>
        <v>0</v>
      </c>
      <c r="AO181">
        <f t="shared" si="895"/>
        <v>1</v>
      </c>
      <c r="AP181">
        <f t="shared" si="895"/>
        <v>0</v>
      </c>
      <c r="AQ181">
        <f t="shared" si="895"/>
        <v>1</v>
      </c>
      <c r="AR181">
        <f t="shared" si="895"/>
        <v>1</v>
      </c>
      <c r="AS181">
        <f t="shared" si="895"/>
        <v>1</v>
      </c>
      <c r="AT181">
        <f t="shared" si="895"/>
        <v>1</v>
      </c>
      <c r="AU181">
        <f t="shared" si="895"/>
        <v>1</v>
      </c>
      <c r="AV181">
        <f t="shared" si="895"/>
        <v>1</v>
      </c>
      <c r="AW181">
        <f t="shared" si="895"/>
        <v>1</v>
      </c>
      <c r="AX181">
        <f t="shared" si="895"/>
        <v>1</v>
      </c>
      <c r="AY181">
        <f t="shared" si="895"/>
        <v>1</v>
      </c>
      <c r="AZ181">
        <f t="shared" si="895"/>
        <v>1</v>
      </c>
      <c r="BA181">
        <f>IF(BA4&gt;1582,1,0)</f>
        <v>1</v>
      </c>
      <c r="BB181">
        <f>IF(BB4&gt;1582,1,0)</f>
        <v>1</v>
      </c>
      <c r="BC181">
        <f>IF(BC4&gt;1582,1,0)</f>
        <v>1</v>
      </c>
      <c r="BD181">
        <f>IF(BD4&gt;1582,1,0)</f>
        <v>1</v>
      </c>
      <c r="BE181">
        <f>IF(BE4&gt;1582,1,0)</f>
        <v>1</v>
      </c>
      <c r="BF181">
        <f>IF(BF4&gt;1582,1,0)</f>
        <v>1</v>
      </c>
      <c r="BG181">
        <f>IF(BG4&gt;1582,1,0)</f>
        <v>1</v>
      </c>
    </row>
    <row r="183" spans="2:59" x14ac:dyDescent="0.25">
      <c r="B183">
        <v>75</v>
      </c>
      <c r="C183" s="6" t="s">
        <v>408</v>
      </c>
      <c r="D183" s="8" t="s">
        <v>302</v>
      </c>
      <c r="E183">
        <f>IF(E5&lt;3, E4-1,E4)</f>
        <v>1961</v>
      </c>
      <c r="F183">
        <f>IF(F5&lt;3, F4-1,F4)</f>
        <v>1957</v>
      </c>
      <c r="G183">
        <f>IF(G5&lt;3, G4-1,G4)</f>
        <v>332</v>
      </c>
      <c r="H183">
        <f>IF(H5&lt;3, H4-1,H4)</f>
        <v>1999</v>
      </c>
      <c r="I183">
        <f>IF(I5&lt;3, I4-1,I4)</f>
        <v>1998</v>
      </c>
      <c r="J183">
        <f>IF(J5&lt;3, J4-1,J4)</f>
        <v>1986</v>
      </c>
      <c r="K183">
        <f>IF(K5&lt;3, K4-1,K4)</f>
        <v>1987</v>
      </c>
      <c r="L183">
        <f>IF(L5&lt;3, L4-1,L4)</f>
        <v>1987</v>
      </c>
      <c r="M183">
        <f>IF(M5&lt;3, M4-1,M4)</f>
        <v>1988</v>
      </c>
      <c r="N183">
        <f>IF(N5&lt;3, N4-1,N4)</f>
        <v>1899</v>
      </c>
      <c r="O183">
        <f>IF(O5&lt;3, O4-1,O4)</f>
        <v>1599</v>
      </c>
      <c r="P183">
        <f>IF(P5&lt;3, P4-1,P4)</f>
        <v>1600</v>
      </c>
      <c r="Q183">
        <f>IF(Q5&lt;3, Q4-1,Q4)</f>
        <v>837</v>
      </c>
      <c r="R183">
        <f>IF(R5&lt;3, R4-1,R4)</f>
        <v>-123</v>
      </c>
      <c r="S183">
        <f>IF(S5&lt;3, S4-1,S4)</f>
        <v>-123</v>
      </c>
      <c r="T183">
        <f>IF(T5&lt;3, T4-1,T4)</f>
        <v>-1000</v>
      </c>
      <c r="U183">
        <f>IF(U5&lt;3, U4-1,U4)</f>
        <v>-1001</v>
      </c>
      <c r="V183">
        <f>IF(V5&lt;3, V4-1,V4)</f>
        <v>-1001</v>
      </c>
      <c r="W183">
        <f>IF(W5&lt;3, W4-1,W4)</f>
        <v>-4713</v>
      </c>
      <c r="X183">
        <f>IF(X5&lt;3, X4-1,X4)</f>
        <v>1987</v>
      </c>
      <c r="Y183">
        <f>IF(Y5&lt;3, Y4-1,Y4)</f>
        <v>1992</v>
      </c>
      <c r="Z183">
        <f>IF(Z5&lt;3, Z4-1,Z4)</f>
        <v>1976</v>
      </c>
      <c r="AA183">
        <f>IF(AA5&lt;3, AA4-1,AA4)</f>
        <v>2043</v>
      </c>
      <c r="AB183">
        <f>IF(AB5&lt;3, AB4-1,AB4)</f>
        <v>1999</v>
      </c>
      <c r="AC183">
        <f>IF(AC5&lt;3, AC4-1,AC4)</f>
        <v>1954</v>
      </c>
      <c r="AD183">
        <f>IF(AD5&lt;3, AD4-1,AD4)</f>
        <v>1978</v>
      </c>
      <c r="AE183">
        <f>IF(AE5&lt;3, AE4-1,AE4)</f>
        <v>1988</v>
      </c>
      <c r="AF183">
        <f>IF(AF5&lt;3, AF4-1,AF4)</f>
        <v>1976</v>
      </c>
      <c r="AG183">
        <f>IF(AG5&lt;3, AG4-1,AG4)</f>
        <v>1992</v>
      </c>
      <c r="AH183">
        <f>IF(AH5&lt;3, AH4-1,AH4)</f>
        <v>1992</v>
      </c>
      <c r="AI183">
        <f t="shared" ref="AI183:AZ183" si="896">IF(AI5&lt;3, AI4-1,AI4)</f>
        <v>1991</v>
      </c>
      <c r="AJ183">
        <f t="shared" si="896"/>
        <v>1992</v>
      </c>
      <c r="AK183">
        <f t="shared" si="896"/>
        <v>1993</v>
      </c>
      <c r="AL183">
        <f t="shared" si="896"/>
        <v>1817</v>
      </c>
      <c r="AM183">
        <f t="shared" si="896"/>
        <v>1990</v>
      </c>
      <c r="AN183">
        <f t="shared" si="896"/>
        <v>622</v>
      </c>
      <c r="AO183">
        <f t="shared" si="896"/>
        <v>2000</v>
      </c>
      <c r="AP183">
        <f t="shared" si="896"/>
        <v>0</v>
      </c>
      <c r="AQ183">
        <f t="shared" si="896"/>
        <v>1962</v>
      </c>
      <c r="AR183">
        <f t="shared" si="896"/>
        <v>1962</v>
      </c>
      <c r="AS183">
        <f t="shared" si="896"/>
        <v>1962</v>
      </c>
      <c r="AT183">
        <f t="shared" si="896"/>
        <v>1962</v>
      </c>
      <c r="AU183">
        <f t="shared" si="896"/>
        <v>1962</v>
      </c>
      <c r="AV183">
        <f t="shared" si="896"/>
        <v>1962</v>
      </c>
      <c r="AW183">
        <f t="shared" si="896"/>
        <v>1962</v>
      </c>
      <c r="AX183">
        <f t="shared" si="896"/>
        <v>1962</v>
      </c>
      <c r="AY183">
        <f t="shared" si="896"/>
        <v>1962</v>
      </c>
      <c r="AZ183">
        <f t="shared" si="896"/>
        <v>1962</v>
      </c>
      <c r="BA183">
        <f>IF(BA5&lt;3, BA4-1,BA4)</f>
        <v>1962</v>
      </c>
      <c r="BB183">
        <f>IF(BB5&lt;3, BB4-1,BB4)</f>
        <v>1962</v>
      </c>
      <c r="BC183">
        <f>IF(BC5&lt;3, BC4-1,BC4)</f>
        <v>1962</v>
      </c>
      <c r="BD183">
        <f>IF(BD5&lt;3, BD4-1,BD4)</f>
        <v>1962</v>
      </c>
      <c r="BE183">
        <f>IF(BE5&lt;3, BE4-1,BE4)</f>
        <v>1962</v>
      </c>
      <c r="BF183">
        <f>IF(BF5&lt;3, BF4-1,BF4)</f>
        <v>1962</v>
      </c>
      <c r="BG183">
        <f>IF(BG5&lt;3, BG4-1,BG4)</f>
        <v>1976</v>
      </c>
    </row>
    <row r="184" spans="2:59" x14ac:dyDescent="0.25">
      <c r="B184">
        <v>75</v>
      </c>
      <c r="C184" s="6" t="s">
        <v>409</v>
      </c>
      <c r="D184" s="8" t="s">
        <v>5</v>
      </c>
      <c r="E184">
        <f>IF(E5&lt;3,E5+12,E5)</f>
        <v>13</v>
      </c>
      <c r="F184">
        <f>IF(F5&lt;3,F5+12,F5)</f>
        <v>10</v>
      </c>
      <c r="G184">
        <f>IF(G5&lt;3,G5+12,G5)</f>
        <v>13</v>
      </c>
      <c r="H184">
        <f>IF(H5&lt;3,H5+12,H5)</f>
        <v>13</v>
      </c>
      <c r="I184">
        <f>IF(I5&lt;3,I5+12,I5)</f>
        <v>13</v>
      </c>
      <c r="J184">
        <f>IF(J5&lt;3,J5+12,J5)</f>
        <v>13</v>
      </c>
      <c r="K184">
        <f>IF(K5&lt;3,K5+12,K5)</f>
        <v>6</v>
      </c>
      <c r="L184">
        <f>IF(L5&lt;3,L5+12,L5)</f>
        <v>13</v>
      </c>
      <c r="M184">
        <f>IF(M5&lt;3,M5+12,M5)</f>
        <v>6</v>
      </c>
      <c r="N184">
        <f>IF(N5&lt;3,N5+12,N5)</f>
        <v>13</v>
      </c>
      <c r="O184">
        <f>IF(O5&lt;3,O5+12,O5)</f>
        <v>13</v>
      </c>
      <c r="P184">
        <f>IF(P5&lt;3,P5+12,P5)</f>
        <v>12</v>
      </c>
      <c r="Q184">
        <f>IF(Q5&lt;3,Q5+12,Q5)</f>
        <v>4</v>
      </c>
      <c r="R184">
        <f>IF(R5&lt;3,R5+12,R5)</f>
        <v>12</v>
      </c>
      <c r="S184">
        <f>IF(S5&lt;3,S5+12,S5)</f>
        <v>13</v>
      </c>
      <c r="T184">
        <f>IF(T5&lt;3,T5+12,T5)</f>
        <v>7</v>
      </c>
      <c r="U184">
        <f>IF(U5&lt;3,U5+12,U5)</f>
        <v>14</v>
      </c>
      <c r="V184">
        <f>IF(V5&lt;3,V5+12,V5)</f>
        <v>8</v>
      </c>
      <c r="W184">
        <f>IF(W5&lt;3,W5+12,W5)</f>
        <v>13</v>
      </c>
      <c r="X184">
        <f>IF(X5&lt;3,X5+12,X5)</f>
        <v>4</v>
      </c>
      <c r="Y184">
        <f>IF(Y5&lt;3,Y5+12,Y5)</f>
        <v>4</v>
      </c>
      <c r="Z184">
        <f>IF(Z5&lt;3,Z5+12,Z5)</f>
        <v>14</v>
      </c>
      <c r="AA184">
        <f>IF(AA5&lt;3,AA5+12,AA5)</f>
        <v>13</v>
      </c>
      <c r="AB184">
        <f>IF(AB5&lt;3,AB5+12,AB5)</f>
        <v>13</v>
      </c>
      <c r="AC184">
        <f>IF(AC5&lt;3,AC5+12,AC5)</f>
        <v>6</v>
      </c>
      <c r="AD184">
        <f>IF(AD5&lt;3,AD5+12,AD5)</f>
        <v>11</v>
      </c>
      <c r="AE184">
        <f>IF(AE5&lt;3,AE5+12,AE5)</f>
        <v>4</v>
      </c>
      <c r="AF184">
        <f>IF(AF5&lt;3,AF5+12,AF5)</f>
        <v>14</v>
      </c>
      <c r="AG184">
        <f>IF(AG5&lt;3,AG5+12,AG5)</f>
        <v>12</v>
      </c>
      <c r="AH184">
        <f>IF(AH5&lt;3,AH5+12,AH5)</f>
        <v>10</v>
      </c>
      <c r="AI184">
        <f t="shared" ref="AI184:AZ184" si="897">IF(AI5&lt;3,AI5+12,AI5)</f>
        <v>3</v>
      </c>
      <c r="AJ184">
        <f t="shared" si="897"/>
        <v>4</v>
      </c>
      <c r="AK184">
        <f t="shared" si="897"/>
        <v>5</v>
      </c>
      <c r="AL184">
        <f t="shared" si="897"/>
        <v>13</v>
      </c>
      <c r="AM184">
        <f t="shared" si="897"/>
        <v>9</v>
      </c>
      <c r="AN184">
        <f t="shared" si="897"/>
        <v>7</v>
      </c>
      <c r="AO184">
        <f t="shared" si="897"/>
        <v>4</v>
      </c>
      <c r="AP184">
        <f t="shared" si="897"/>
        <v>13</v>
      </c>
      <c r="AQ184">
        <f t="shared" si="897"/>
        <v>6</v>
      </c>
      <c r="AR184">
        <f t="shared" si="897"/>
        <v>6</v>
      </c>
      <c r="AS184">
        <f t="shared" si="897"/>
        <v>6</v>
      </c>
      <c r="AT184">
        <f t="shared" si="897"/>
        <v>6</v>
      </c>
      <c r="AU184">
        <f t="shared" si="897"/>
        <v>6</v>
      </c>
      <c r="AV184">
        <f t="shared" si="897"/>
        <v>6</v>
      </c>
      <c r="AW184">
        <f t="shared" si="897"/>
        <v>6</v>
      </c>
      <c r="AX184">
        <f t="shared" si="897"/>
        <v>6</v>
      </c>
      <c r="AY184">
        <f t="shared" si="897"/>
        <v>6</v>
      </c>
      <c r="AZ184">
        <f t="shared" si="897"/>
        <v>6</v>
      </c>
      <c r="BA184">
        <f>IF(BA5&lt;3,BA5+12,BA5)</f>
        <v>6</v>
      </c>
      <c r="BB184">
        <f>IF(BB5&lt;3,BB5+12,BB5)</f>
        <v>6</v>
      </c>
      <c r="BC184">
        <f>IF(BC5&lt;3,BC5+12,BC5)</f>
        <v>6</v>
      </c>
      <c r="BD184">
        <f>IF(BD5&lt;3,BD5+12,BD5)</f>
        <v>6</v>
      </c>
      <c r="BE184">
        <f>IF(BE5&lt;3,BE5+12,BE5)</f>
        <v>6</v>
      </c>
      <c r="BF184">
        <f>IF(BF5&lt;3,BF5+12,BF5)</f>
        <v>6</v>
      </c>
      <c r="BG184">
        <f>IF(BG5&lt;3,BG5+12,BG5)</f>
        <v>14</v>
      </c>
    </row>
    <row r="185" spans="2:59" x14ac:dyDescent="0.25">
      <c r="B185">
        <v>75</v>
      </c>
      <c r="C185" s="6" t="s">
        <v>410</v>
      </c>
      <c r="D185" s="8" t="s">
        <v>74</v>
      </c>
      <c r="E185">
        <f>_xlfn.FLOOR.MATH(E183/100)</f>
        <v>19</v>
      </c>
      <c r="F185">
        <f t="shared" ref="F185:BG185" si="898">_xlfn.FLOOR.MATH(F183/100)</f>
        <v>19</v>
      </c>
      <c r="G185">
        <f t="shared" si="898"/>
        <v>3</v>
      </c>
      <c r="H185">
        <f t="shared" si="898"/>
        <v>19</v>
      </c>
      <c r="I185">
        <f t="shared" si="898"/>
        <v>19</v>
      </c>
      <c r="J185">
        <f t="shared" si="898"/>
        <v>19</v>
      </c>
      <c r="K185">
        <f t="shared" si="898"/>
        <v>19</v>
      </c>
      <c r="L185">
        <f t="shared" si="898"/>
        <v>19</v>
      </c>
      <c r="M185">
        <f t="shared" si="898"/>
        <v>19</v>
      </c>
      <c r="N185">
        <f t="shared" si="898"/>
        <v>18</v>
      </c>
      <c r="O185">
        <f t="shared" si="898"/>
        <v>15</v>
      </c>
      <c r="P185">
        <f t="shared" si="898"/>
        <v>16</v>
      </c>
      <c r="Q185">
        <f t="shared" si="898"/>
        <v>8</v>
      </c>
      <c r="R185">
        <f t="shared" si="898"/>
        <v>-2</v>
      </c>
      <c r="S185">
        <f t="shared" si="898"/>
        <v>-2</v>
      </c>
      <c r="T185">
        <f t="shared" si="898"/>
        <v>-10</v>
      </c>
      <c r="U185">
        <f t="shared" si="898"/>
        <v>-11</v>
      </c>
      <c r="V185">
        <f t="shared" si="898"/>
        <v>-11</v>
      </c>
      <c r="W185">
        <f t="shared" si="898"/>
        <v>-48</v>
      </c>
      <c r="X185">
        <f t="shared" si="898"/>
        <v>19</v>
      </c>
      <c r="Y185">
        <f t="shared" si="898"/>
        <v>19</v>
      </c>
      <c r="Z185">
        <f t="shared" si="898"/>
        <v>19</v>
      </c>
      <c r="AA185">
        <f t="shared" si="898"/>
        <v>20</v>
      </c>
      <c r="AB185">
        <f t="shared" si="898"/>
        <v>19</v>
      </c>
      <c r="AC185">
        <f t="shared" si="898"/>
        <v>19</v>
      </c>
      <c r="AD185">
        <f t="shared" si="898"/>
        <v>19</v>
      </c>
      <c r="AE185">
        <f t="shared" si="898"/>
        <v>19</v>
      </c>
      <c r="AF185">
        <f t="shared" si="898"/>
        <v>19</v>
      </c>
      <c r="AG185">
        <f t="shared" si="898"/>
        <v>19</v>
      </c>
      <c r="AH185">
        <f t="shared" si="898"/>
        <v>19</v>
      </c>
      <c r="AI185">
        <f t="shared" ref="AI185:AZ185" si="899">_xlfn.FLOOR.MATH(AI183/100)</f>
        <v>19</v>
      </c>
      <c r="AJ185">
        <f t="shared" si="899"/>
        <v>19</v>
      </c>
      <c r="AK185">
        <f t="shared" si="899"/>
        <v>19</v>
      </c>
      <c r="AL185">
        <f t="shared" si="899"/>
        <v>18</v>
      </c>
      <c r="AM185">
        <f t="shared" si="899"/>
        <v>19</v>
      </c>
      <c r="AN185">
        <f t="shared" si="899"/>
        <v>6</v>
      </c>
      <c r="AO185">
        <f t="shared" si="899"/>
        <v>20</v>
      </c>
      <c r="AP185">
        <f t="shared" si="899"/>
        <v>0</v>
      </c>
      <c r="AQ185">
        <f t="shared" si="899"/>
        <v>19</v>
      </c>
      <c r="AR185">
        <f t="shared" si="899"/>
        <v>19</v>
      </c>
      <c r="AS185">
        <f t="shared" si="899"/>
        <v>19</v>
      </c>
      <c r="AT185">
        <f t="shared" si="899"/>
        <v>19</v>
      </c>
      <c r="AU185">
        <f t="shared" si="899"/>
        <v>19</v>
      </c>
      <c r="AV185">
        <f t="shared" si="899"/>
        <v>19</v>
      </c>
      <c r="AW185">
        <f t="shared" si="899"/>
        <v>19</v>
      </c>
      <c r="AX185">
        <f t="shared" si="899"/>
        <v>19</v>
      </c>
      <c r="AY185">
        <f t="shared" si="899"/>
        <v>19</v>
      </c>
      <c r="AZ185">
        <f t="shared" si="899"/>
        <v>19</v>
      </c>
      <c r="BA185">
        <f t="shared" si="898"/>
        <v>19</v>
      </c>
      <c r="BB185">
        <f t="shared" si="898"/>
        <v>19</v>
      </c>
      <c r="BC185">
        <f t="shared" si="898"/>
        <v>19</v>
      </c>
      <c r="BD185">
        <f t="shared" si="898"/>
        <v>19</v>
      </c>
      <c r="BE185">
        <f t="shared" si="898"/>
        <v>19</v>
      </c>
      <c r="BF185">
        <f t="shared" si="898"/>
        <v>19</v>
      </c>
      <c r="BG185">
        <f t="shared" si="898"/>
        <v>19</v>
      </c>
    </row>
    <row r="186" spans="2:59" x14ac:dyDescent="0.25">
      <c r="B186">
        <v>75</v>
      </c>
      <c r="C186" s="6" t="s">
        <v>411</v>
      </c>
      <c r="D186" s="8" t="s">
        <v>237</v>
      </c>
      <c r="E186" s="55">
        <f>2 - E185 + _xlfn.FLOOR.MATH(E185 / 4)</f>
        <v>-13</v>
      </c>
      <c r="F186" s="55">
        <f t="shared" ref="F186:BG186" si="900">2 - F185 + _xlfn.FLOOR.MATH(F185 / 4)</f>
        <v>-13</v>
      </c>
      <c r="G186" s="55">
        <f t="shared" si="900"/>
        <v>-1</v>
      </c>
      <c r="H186" s="55">
        <f t="shared" si="900"/>
        <v>-13</v>
      </c>
      <c r="I186" s="55">
        <f t="shared" si="900"/>
        <v>-13</v>
      </c>
      <c r="J186" s="55">
        <f t="shared" si="900"/>
        <v>-13</v>
      </c>
      <c r="K186" s="55">
        <f t="shared" si="900"/>
        <v>-13</v>
      </c>
      <c r="L186" s="55">
        <f t="shared" si="900"/>
        <v>-13</v>
      </c>
      <c r="M186" s="55">
        <f t="shared" si="900"/>
        <v>-13</v>
      </c>
      <c r="N186" s="55">
        <f t="shared" si="900"/>
        <v>-12</v>
      </c>
      <c r="O186" s="55">
        <f t="shared" si="900"/>
        <v>-10</v>
      </c>
      <c r="P186" s="55">
        <f t="shared" si="900"/>
        <v>-10</v>
      </c>
      <c r="Q186" s="55">
        <f t="shared" si="900"/>
        <v>-4</v>
      </c>
      <c r="R186" s="55">
        <f t="shared" si="900"/>
        <v>3</v>
      </c>
      <c r="S186" s="55">
        <f t="shared" si="900"/>
        <v>3</v>
      </c>
      <c r="T186" s="55">
        <f t="shared" si="900"/>
        <v>9</v>
      </c>
      <c r="U186" s="55">
        <f t="shared" si="900"/>
        <v>10</v>
      </c>
      <c r="V186" s="55">
        <f t="shared" si="900"/>
        <v>10</v>
      </c>
      <c r="W186" s="55">
        <f t="shared" si="900"/>
        <v>38</v>
      </c>
      <c r="X186" s="55">
        <f t="shared" si="900"/>
        <v>-13</v>
      </c>
      <c r="Y186" s="55">
        <f t="shared" si="900"/>
        <v>-13</v>
      </c>
      <c r="Z186" s="55">
        <f t="shared" si="900"/>
        <v>-13</v>
      </c>
      <c r="AA186" s="55">
        <f t="shared" si="900"/>
        <v>-13</v>
      </c>
      <c r="AB186" s="55">
        <f t="shared" si="900"/>
        <v>-13</v>
      </c>
      <c r="AC186" s="55">
        <f t="shared" si="900"/>
        <v>-13</v>
      </c>
      <c r="AD186" s="55">
        <f t="shared" si="900"/>
        <v>-13</v>
      </c>
      <c r="AE186" s="55">
        <f t="shared" si="900"/>
        <v>-13</v>
      </c>
      <c r="AF186" s="55">
        <f t="shared" si="900"/>
        <v>-13</v>
      </c>
      <c r="AG186" s="55">
        <f t="shared" si="900"/>
        <v>-13</v>
      </c>
      <c r="AH186" s="55">
        <f t="shared" si="900"/>
        <v>-13</v>
      </c>
      <c r="AI186" s="55">
        <f t="shared" ref="AI186:AZ186" si="901">2 - AI185 + _xlfn.FLOOR.MATH(AI185 / 4)</f>
        <v>-13</v>
      </c>
      <c r="AJ186" s="55">
        <f t="shared" si="901"/>
        <v>-13</v>
      </c>
      <c r="AK186" s="55">
        <f t="shared" si="901"/>
        <v>-13</v>
      </c>
      <c r="AL186" s="55">
        <f t="shared" si="901"/>
        <v>-12</v>
      </c>
      <c r="AM186" s="55">
        <f t="shared" si="901"/>
        <v>-13</v>
      </c>
      <c r="AN186" s="55">
        <f t="shared" si="901"/>
        <v>-3</v>
      </c>
      <c r="AO186" s="55">
        <f t="shared" si="901"/>
        <v>-13</v>
      </c>
      <c r="AP186" s="55">
        <f t="shared" si="901"/>
        <v>2</v>
      </c>
      <c r="AQ186" s="55">
        <f t="shared" si="901"/>
        <v>-13</v>
      </c>
      <c r="AR186" s="55">
        <f t="shared" si="901"/>
        <v>-13</v>
      </c>
      <c r="AS186" s="55">
        <f t="shared" si="901"/>
        <v>-13</v>
      </c>
      <c r="AT186" s="55">
        <f t="shared" si="901"/>
        <v>-13</v>
      </c>
      <c r="AU186" s="55">
        <f t="shared" si="901"/>
        <v>-13</v>
      </c>
      <c r="AV186" s="55">
        <f t="shared" si="901"/>
        <v>-13</v>
      </c>
      <c r="AW186" s="55">
        <f t="shared" si="901"/>
        <v>-13</v>
      </c>
      <c r="AX186" s="55">
        <f t="shared" si="901"/>
        <v>-13</v>
      </c>
      <c r="AY186" s="55">
        <f t="shared" si="901"/>
        <v>-13</v>
      </c>
      <c r="AZ186" s="55">
        <f t="shared" si="901"/>
        <v>-13</v>
      </c>
      <c r="BA186" s="55">
        <f t="shared" si="900"/>
        <v>-13</v>
      </c>
      <c r="BB186" s="55">
        <f t="shared" si="900"/>
        <v>-13</v>
      </c>
      <c r="BC186" s="55">
        <f t="shared" si="900"/>
        <v>-13</v>
      </c>
      <c r="BD186" s="55">
        <f t="shared" si="900"/>
        <v>-13</v>
      </c>
      <c r="BE186" s="55">
        <f t="shared" si="900"/>
        <v>-13</v>
      </c>
      <c r="BF186" s="55">
        <f t="shared" si="900"/>
        <v>-13</v>
      </c>
      <c r="BG186" s="55">
        <f t="shared" si="900"/>
        <v>-13</v>
      </c>
    </row>
    <row r="187" spans="2:59" x14ac:dyDescent="0.25">
      <c r="B187">
        <v>75</v>
      </c>
      <c r="C187" s="6" t="s">
        <v>412</v>
      </c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</row>
    <row r="188" spans="2:59" x14ac:dyDescent="0.25">
      <c r="C188" s="6" t="s">
        <v>413</v>
      </c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</row>
    <row r="189" spans="2:59" x14ac:dyDescent="0.25">
      <c r="C189" s="6" t="s">
        <v>414</v>
      </c>
      <c r="D189" s="8" t="s">
        <v>239</v>
      </c>
      <c r="E189" s="55">
        <f>_xlfn.FLOOR.MATH(365.25*E183)    + _xlfn.FLOOR.MATH(30.6001*(E184+1))    + E6 + 1722519 + E186</f>
        <v>2439190</v>
      </c>
      <c r="F189" s="55">
        <f>_xlfn.FLOOR.MATH(365.25*F183)    + _xlfn.FLOOR.MATH(30.6001*(F184+1))    + F6 + 1722519 + F186</f>
        <v>2437640</v>
      </c>
      <c r="G189" s="55">
        <f>_xlfn.FLOOR.MATH(365.25*G183)    + _xlfn.FLOOR.MATH(30.6001*(G184+1))    + G6 + 1722519 + G186</f>
        <v>1844236</v>
      </c>
      <c r="H189" s="55">
        <f>_xlfn.FLOOR.MATH(365.25*H183)    + _xlfn.FLOOR.MATH(30.6001*(H184+1))    + H6 + 1722519 + H186</f>
        <v>2453069</v>
      </c>
      <c r="I189" s="55">
        <f>_xlfn.FLOOR.MATH(365.25*I183)    + _xlfn.FLOOR.MATH(30.6001*(I184+1))    + I6 + 1722519 + I186</f>
        <v>2452704</v>
      </c>
      <c r="J189" s="55">
        <f>_xlfn.FLOOR.MATH(365.25*J183)    + _xlfn.FLOOR.MATH(30.6001*(J184+1))    + J6 + 1722519 + J186</f>
        <v>2448347</v>
      </c>
      <c r="K189" s="55">
        <f>_xlfn.FLOOR.MATH(365.25*K183)    + _xlfn.FLOOR.MATH(30.6001*(K184+1))    + K6 + 1722519 + K186</f>
        <v>2448490</v>
      </c>
      <c r="L189" s="55">
        <f>_xlfn.FLOOR.MATH(365.25*L183)    + _xlfn.FLOOR.MATH(30.6001*(L184+1))    + L6 + 1722519 + L186</f>
        <v>2448712</v>
      </c>
      <c r="M189" s="55">
        <f>_xlfn.FLOOR.MATH(365.25*M183)    + _xlfn.FLOOR.MATH(30.6001*(M184+1))    + M6 + 1722519 + M186</f>
        <v>2448856</v>
      </c>
      <c r="N189" s="55">
        <f>_xlfn.FLOOR.MATH(365.25*N183)    + _xlfn.FLOOR.MATH(30.6001*(N184+1))    + N6 + 1722519 + N186</f>
        <v>2416545</v>
      </c>
      <c r="O189" s="55">
        <f>_xlfn.FLOOR.MATH(365.25*O183)    + _xlfn.FLOOR.MATH(30.6001*(O184+1))    + O6 + 1722519 + O186</f>
        <v>2306972</v>
      </c>
      <c r="P189" s="55">
        <f>_xlfn.FLOOR.MATH(365.25*P183)    + _xlfn.FLOOR.MATH(30.6001*(P184+1))    + P6 + 1722519 + P186</f>
        <v>2307337</v>
      </c>
      <c r="Q189" s="55">
        <f>_xlfn.FLOOR.MATH(365.25*Q183)    + _xlfn.FLOOR.MATH(30.6001*(Q184+1))    + Q6 + 1722519 + Q186</f>
        <v>2028392</v>
      </c>
      <c r="R189" s="55">
        <f>_xlfn.FLOOR.MATH(365.25*R183)    + _xlfn.FLOOR.MATH(30.6001*(R184+1))    + R6 + 1722519 + R186</f>
        <v>1678024</v>
      </c>
      <c r="S189" s="55">
        <f>_xlfn.FLOOR.MATH(365.25*S183)    + _xlfn.FLOOR.MATH(30.6001*(S184+1))    + S6 + 1722519 + S186</f>
        <v>1678025</v>
      </c>
      <c r="T189" s="55">
        <f>_xlfn.FLOOR.MATH(365.25*T183)    + _xlfn.FLOOR.MATH(30.6001*(T184+1))    + T6 + 1722519 + T186</f>
        <v>1357534</v>
      </c>
      <c r="U189" s="55">
        <f>_xlfn.FLOOR.MATH(365.25*U183)    + _xlfn.FLOOR.MATH(30.6001*(U184+1))    + U6 + 1722519 + U186</f>
        <v>1357401</v>
      </c>
      <c r="V189" s="55">
        <f>_xlfn.FLOOR.MATH(365.25*V183)    + _xlfn.FLOOR.MATH(30.6001*(V184+1))    + V6 + 1722519 + V186</f>
        <v>1357205</v>
      </c>
      <c r="W189" s="55">
        <f>_xlfn.FLOOR.MATH(365.25*W183)    + _xlfn.FLOOR.MATH(30.6001*(W184+1))    + W6 + 1722519 + W186</f>
        <v>1562</v>
      </c>
      <c r="X189" s="55">
        <f>_xlfn.FLOOR.MATH(365.25*X183)    + _xlfn.FLOOR.MATH(30.6001*(X184+1))    + X6 + 1722519 + X186</f>
        <v>2448420</v>
      </c>
      <c r="Y189" s="55">
        <f>_xlfn.FLOOR.MATH(365.25*Y183)    + _xlfn.FLOOR.MATH(30.6001*(Y184+1))    + Y6 + 1722519 + Y186</f>
        <v>2450249</v>
      </c>
      <c r="Z189" s="55">
        <f>_xlfn.FLOOR.MATH(365.25*Z183)    + _xlfn.FLOOR.MATH(30.6001*(Z184+1))    + Z6 + 1722519 + Z186</f>
        <v>2444714</v>
      </c>
      <c r="AA189" s="55">
        <f>_xlfn.FLOOR.MATH(365.25*AA183)    + _xlfn.FLOOR.MATH(30.6001*(AA184+1))    + AA6 + 1722519 + AA186</f>
        <v>2469140</v>
      </c>
      <c r="AB189" s="55">
        <f>_xlfn.FLOOR.MATH(365.25*AB183)    + _xlfn.FLOOR.MATH(30.6001*(AB184+1))    + AB6 + 1722519 + AB186</f>
        <v>2453069</v>
      </c>
      <c r="AC189" s="55">
        <f>_xlfn.FLOOR.MATH(365.25*AC183)    + _xlfn.FLOOR.MATH(30.6001*(AC184+1))    + AC6 + 1722519 + AC186</f>
        <v>2436448</v>
      </c>
      <c r="AD189" s="55">
        <f>_xlfn.FLOOR.MATH(365.25*AD183)    + _xlfn.FLOOR.MATH(30.6001*(AD184+1))    + AD6 + 1722519 + AD186</f>
        <v>2445351</v>
      </c>
      <c r="AE189" s="55">
        <f>_xlfn.FLOOR.MATH(365.25*AE183)    + _xlfn.FLOOR.MATH(30.6001*(AE184+1))    + AE6 + 1722519 + AE186</f>
        <v>2448798</v>
      </c>
      <c r="AF189" s="55">
        <f>_xlfn.FLOOR.MATH(365.25*AF183)    + _xlfn.FLOOR.MATH(30.6001*(AF184+1))    + AF6 + 1722519 + AF186</f>
        <v>2444717</v>
      </c>
      <c r="AG189" s="55">
        <f>_xlfn.FLOOR.MATH(365.25*AG183)    + _xlfn.FLOOR.MATH(30.6001*(AG184+1))    + AG6 + 1722519 + AG186</f>
        <v>2450501</v>
      </c>
      <c r="AH189" s="55">
        <f>_xlfn.FLOOR.MATH(365.25*AH183)    + _xlfn.FLOOR.MATH(30.6001*(AH184+1))    + AH6 + 1722519 + AH186</f>
        <v>2450433</v>
      </c>
      <c r="AI189" s="55">
        <f t="shared" ref="AI189:AZ189" si="902">_xlfn.FLOOR.MATH(365.25*AI183)    + _xlfn.FLOOR.MATH(30.6001*(AI184+1))    + AI6 + 1722519 + AI186</f>
        <v>2449841</v>
      </c>
      <c r="AJ189" s="55">
        <f t="shared" si="902"/>
        <v>2450238</v>
      </c>
      <c r="AK189" s="55">
        <f t="shared" si="902"/>
        <v>2450633</v>
      </c>
      <c r="AL189" s="55">
        <f t="shared" si="902"/>
        <v>2386595</v>
      </c>
      <c r="AM189" s="55">
        <f t="shared" si="902"/>
        <v>2449679</v>
      </c>
      <c r="AN189" s="55">
        <f t="shared" si="902"/>
        <v>1949961</v>
      </c>
      <c r="AO189" s="55">
        <f t="shared" si="902"/>
        <v>2453165</v>
      </c>
      <c r="AP189" s="55">
        <f t="shared" si="902"/>
        <v>1722952</v>
      </c>
      <c r="AQ189" s="55">
        <f t="shared" si="902"/>
        <v>2439360</v>
      </c>
      <c r="AR189" s="55">
        <f t="shared" si="902"/>
        <v>2439362</v>
      </c>
      <c r="AS189" s="55">
        <f t="shared" si="902"/>
        <v>2439363</v>
      </c>
      <c r="AT189" s="55">
        <f t="shared" si="902"/>
        <v>2439364</v>
      </c>
      <c r="AU189" s="55">
        <f t="shared" si="902"/>
        <v>2439341</v>
      </c>
      <c r="AV189" s="55">
        <f t="shared" si="902"/>
        <v>2439342</v>
      </c>
      <c r="AW189" s="55">
        <f t="shared" si="902"/>
        <v>2439343</v>
      </c>
      <c r="AX189" s="55">
        <f t="shared" si="902"/>
        <v>2439344</v>
      </c>
      <c r="AY189" s="55">
        <f t="shared" si="902"/>
        <v>2439345</v>
      </c>
      <c r="AZ189" s="55">
        <f t="shared" si="902"/>
        <v>2439346</v>
      </c>
      <c r="BA189" s="55">
        <f>_xlfn.FLOOR.MATH(365.25*BA183)    + _xlfn.FLOOR.MATH(30.6001*(BA184+1))    + BA6 + 1722519 + BA186</f>
        <v>2439347</v>
      </c>
      <c r="BB189" s="55">
        <f>_xlfn.FLOOR.MATH(365.25*BB183)    + _xlfn.FLOOR.MATH(30.6001*(BB184+1))    + BB6 + 1722519 + BB186</f>
        <v>2439348</v>
      </c>
      <c r="BC189" s="55">
        <f>_xlfn.FLOOR.MATH(365.25*BC183)    + _xlfn.FLOOR.MATH(30.6001*(BC184+1))    + BC6 + 1722519 + BC186</f>
        <v>2439349</v>
      </c>
      <c r="BD189" s="55">
        <f>_xlfn.FLOOR.MATH(365.25*BD183)    + _xlfn.FLOOR.MATH(30.6001*(BD184+1))    + BD6 + 1722519 + BD186</f>
        <v>2439350</v>
      </c>
      <c r="BE189" s="55">
        <f>_xlfn.FLOOR.MATH(365.25*BE183)    + _xlfn.FLOOR.MATH(30.6001*(BE184+1))    + BE6 + 1722519 + BE186</f>
        <v>2439351</v>
      </c>
      <c r="BF189" s="55">
        <f>_xlfn.FLOOR.MATH(365.25*BF183)    + _xlfn.FLOOR.MATH(30.6001*(BF184+1))    + BF6 + 1722519 + BF186</f>
        <v>2439352</v>
      </c>
      <c r="BG189" s="55">
        <f>_xlfn.FLOOR.MATH(365.25*BG183)    + _xlfn.FLOOR.MATH(30.6001*(BG184+1))    + BG6 + 1722519 + BG186</f>
        <v>2444717</v>
      </c>
    </row>
    <row r="190" spans="2:59" x14ac:dyDescent="0.25">
      <c r="B190">
        <v>74</v>
      </c>
      <c r="C190" s="6" t="s">
        <v>415</v>
      </c>
      <c r="D190" s="8" t="s">
        <v>52</v>
      </c>
      <c r="E190" s="55">
        <f>_xlfn.FLOOR.MATH((E189 - 122.1) / 365.25)</f>
        <v>6677</v>
      </c>
      <c r="F190" s="55">
        <f t="shared" ref="F190:BG190" si="903">_xlfn.FLOOR.MATH((F189 - 122.1) / 365.25)</f>
        <v>6673</v>
      </c>
      <c r="G190" s="55">
        <f t="shared" si="903"/>
        <v>5048</v>
      </c>
      <c r="H190" s="55">
        <f t="shared" si="903"/>
        <v>6715</v>
      </c>
      <c r="I190" s="55">
        <f t="shared" si="903"/>
        <v>6714</v>
      </c>
      <c r="J190" s="55">
        <f t="shared" si="903"/>
        <v>6702</v>
      </c>
      <c r="K190" s="55">
        <f t="shared" si="903"/>
        <v>6703</v>
      </c>
      <c r="L190" s="55">
        <f t="shared" si="903"/>
        <v>6703</v>
      </c>
      <c r="M190" s="55">
        <f t="shared" si="903"/>
        <v>6704</v>
      </c>
      <c r="N190" s="55">
        <f t="shared" si="903"/>
        <v>6615</v>
      </c>
      <c r="O190" s="55">
        <f t="shared" si="903"/>
        <v>6315</v>
      </c>
      <c r="P190" s="55">
        <f t="shared" si="903"/>
        <v>6316</v>
      </c>
      <c r="Q190" s="55">
        <f t="shared" si="903"/>
        <v>5553</v>
      </c>
      <c r="R190" s="55">
        <f t="shared" si="903"/>
        <v>4593</v>
      </c>
      <c r="S190" s="55">
        <f t="shared" si="903"/>
        <v>4593</v>
      </c>
      <c r="T190" s="55">
        <f t="shared" si="903"/>
        <v>3716</v>
      </c>
      <c r="U190" s="55">
        <f t="shared" si="903"/>
        <v>3716</v>
      </c>
      <c r="V190" s="55">
        <f t="shared" si="903"/>
        <v>3715</v>
      </c>
      <c r="W190" s="55">
        <f t="shared" si="903"/>
        <v>3</v>
      </c>
      <c r="X190" s="55">
        <f t="shared" si="903"/>
        <v>6703</v>
      </c>
      <c r="Y190" s="55">
        <f t="shared" si="903"/>
        <v>6708</v>
      </c>
      <c r="Z190" s="55">
        <f t="shared" si="903"/>
        <v>6692</v>
      </c>
      <c r="AA190" s="55">
        <f t="shared" si="903"/>
        <v>6759</v>
      </c>
      <c r="AB190" s="55">
        <f t="shared" si="903"/>
        <v>6715</v>
      </c>
      <c r="AC190" s="55">
        <f t="shared" si="903"/>
        <v>6670</v>
      </c>
      <c r="AD190" s="55">
        <f t="shared" si="903"/>
        <v>6694</v>
      </c>
      <c r="AE190" s="55">
        <f t="shared" si="903"/>
        <v>6704</v>
      </c>
      <c r="AF190" s="55">
        <f t="shared" si="903"/>
        <v>6692</v>
      </c>
      <c r="AG190" s="55">
        <f t="shared" si="903"/>
        <v>6708</v>
      </c>
      <c r="AH190" s="55">
        <f t="shared" si="903"/>
        <v>6708</v>
      </c>
      <c r="AI190" s="55">
        <f t="shared" ref="AI190:AZ190" si="904">_xlfn.FLOOR.MATH((AI189 - 122.1) / 365.25)</f>
        <v>6706</v>
      </c>
      <c r="AJ190" s="55">
        <f t="shared" si="904"/>
        <v>6708</v>
      </c>
      <c r="AK190" s="55">
        <f t="shared" si="904"/>
        <v>6709</v>
      </c>
      <c r="AL190" s="55">
        <f t="shared" si="904"/>
        <v>6533</v>
      </c>
      <c r="AM190" s="55">
        <f t="shared" si="904"/>
        <v>6706</v>
      </c>
      <c r="AN190" s="55">
        <f t="shared" si="904"/>
        <v>5338</v>
      </c>
      <c r="AO190" s="55">
        <f t="shared" si="904"/>
        <v>6716</v>
      </c>
      <c r="AP190" s="55">
        <f t="shared" si="904"/>
        <v>4716</v>
      </c>
      <c r="AQ190" s="55">
        <f t="shared" si="904"/>
        <v>6678</v>
      </c>
      <c r="AR190" s="55">
        <f t="shared" si="904"/>
        <v>6678</v>
      </c>
      <c r="AS190" s="55">
        <f t="shared" si="904"/>
        <v>6678</v>
      </c>
      <c r="AT190" s="55">
        <f t="shared" si="904"/>
        <v>6678</v>
      </c>
      <c r="AU190" s="55">
        <f t="shared" si="904"/>
        <v>6678</v>
      </c>
      <c r="AV190" s="55">
        <f t="shared" si="904"/>
        <v>6678</v>
      </c>
      <c r="AW190" s="55">
        <f t="shared" si="904"/>
        <v>6678</v>
      </c>
      <c r="AX190" s="55">
        <f t="shared" si="904"/>
        <v>6678</v>
      </c>
      <c r="AY190" s="55">
        <f t="shared" si="904"/>
        <v>6678</v>
      </c>
      <c r="AZ190" s="55">
        <f t="shared" si="904"/>
        <v>6678</v>
      </c>
      <c r="BA190" s="55">
        <f t="shared" si="903"/>
        <v>6678</v>
      </c>
      <c r="BB190" s="55">
        <f t="shared" si="903"/>
        <v>6678</v>
      </c>
      <c r="BC190" s="55">
        <f t="shared" si="903"/>
        <v>6678</v>
      </c>
      <c r="BD190" s="55">
        <f t="shared" si="903"/>
        <v>6678</v>
      </c>
      <c r="BE190" s="55">
        <f t="shared" si="903"/>
        <v>6678</v>
      </c>
      <c r="BF190" s="55">
        <f t="shared" si="903"/>
        <v>6678</v>
      </c>
      <c r="BG190" s="55">
        <f t="shared" si="903"/>
        <v>6692</v>
      </c>
    </row>
    <row r="191" spans="2:59" x14ac:dyDescent="0.25">
      <c r="C191" s="6" t="s">
        <v>416</v>
      </c>
      <c r="D191" s="8" t="s">
        <v>44</v>
      </c>
      <c r="E191" s="55">
        <f>_xlfn.FLOOR.MATH(365.25*E190)</f>
        <v>2438774</v>
      </c>
      <c r="F191" s="55">
        <f t="shared" ref="F191:BG191" si="905">_xlfn.FLOOR.MATH(365.25*F190)</f>
        <v>2437313</v>
      </c>
      <c r="G191" s="55">
        <f t="shared" si="905"/>
        <v>1843782</v>
      </c>
      <c r="H191" s="55">
        <f t="shared" si="905"/>
        <v>2452653</v>
      </c>
      <c r="I191" s="55">
        <f t="shared" si="905"/>
        <v>2452288</v>
      </c>
      <c r="J191" s="55">
        <f t="shared" si="905"/>
        <v>2447905</v>
      </c>
      <c r="K191" s="55">
        <f t="shared" si="905"/>
        <v>2448270</v>
      </c>
      <c r="L191" s="55">
        <f t="shared" si="905"/>
        <v>2448270</v>
      </c>
      <c r="M191" s="55">
        <f t="shared" si="905"/>
        <v>2448636</v>
      </c>
      <c r="N191" s="55">
        <f t="shared" si="905"/>
        <v>2416128</v>
      </c>
      <c r="O191" s="55">
        <f t="shared" si="905"/>
        <v>2306553</v>
      </c>
      <c r="P191" s="55">
        <f t="shared" si="905"/>
        <v>2306919</v>
      </c>
      <c r="Q191" s="55">
        <f t="shared" si="905"/>
        <v>2028233</v>
      </c>
      <c r="R191" s="55">
        <f t="shared" si="905"/>
        <v>1677593</v>
      </c>
      <c r="S191" s="55">
        <f t="shared" si="905"/>
        <v>1677593</v>
      </c>
      <c r="T191" s="55">
        <f t="shared" si="905"/>
        <v>1357269</v>
      </c>
      <c r="U191" s="55">
        <f t="shared" si="905"/>
        <v>1357269</v>
      </c>
      <c r="V191" s="55">
        <f t="shared" si="905"/>
        <v>1356903</v>
      </c>
      <c r="W191" s="55">
        <f t="shared" si="905"/>
        <v>1095</v>
      </c>
      <c r="X191" s="55">
        <f t="shared" si="905"/>
        <v>2448270</v>
      </c>
      <c r="Y191" s="55">
        <f t="shared" si="905"/>
        <v>2450097</v>
      </c>
      <c r="Z191" s="55">
        <f t="shared" si="905"/>
        <v>2444253</v>
      </c>
      <c r="AA191" s="55">
        <f t="shared" si="905"/>
        <v>2468724</v>
      </c>
      <c r="AB191" s="55">
        <f t="shared" si="905"/>
        <v>2452653</v>
      </c>
      <c r="AC191" s="55">
        <f t="shared" si="905"/>
        <v>2436217</v>
      </c>
      <c r="AD191" s="55">
        <f t="shared" si="905"/>
        <v>2444983</v>
      </c>
      <c r="AE191" s="55">
        <f t="shared" si="905"/>
        <v>2448636</v>
      </c>
      <c r="AF191" s="55">
        <f t="shared" si="905"/>
        <v>2444253</v>
      </c>
      <c r="AG191" s="55">
        <f t="shared" si="905"/>
        <v>2450097</v>
      </c>
      <c r="AH191" s="55">
        <f t="shared" si="905"/>
        <v>2450097</v>
      </c>
      <c r="AI191" s="55">
        <f t="shared" ref="AI191:AZ191" si="906">_xlfn.FLOOR.MATH(365.25*AI190)</f>
        <v>2449366</v>
      </c>
      <c r="AJ191" s="55">
        <f t="shared" si="906"/>
        <v>2450097</v>
      </c>
      <c r="AK191" s="55">
        <f t="shared" si="906"/>
        <v>2450462</v>
      </c>
      <c r="AL191" s="55">
        <f t="shared" si="906"/>
        <v>2386178</v>
      </c>
      <c r="AM191" s="55">
        <f t="shared" si="906"/>
        <v>2449366</v>
      </c>
      <c r="AN191" s="55">
        <f t="shared" si="906"/>
        <v>1949704</v>
      </c>
      <c r="AO191" s="55">
        <f t="shared" si="906"/>
        <v>2453019</v>
      </c>
      <c r="AP191" s="55">
        <f t="shared" si="906"/>
        <v>1722519</v>
      </c>
      <c r="AQ191" s="55">
        <f t="shared" si="906"/>
        <v>2439139</v>
      </c>
      <c r="AR191" s="55">
        <f t="shared" si="906"/>
        <v>2439139</v>
      </c>
      <c r="AS191" s="55">
        <f t="shared" si="906"/>
        <v>2439139</v>
      </c>
      <c r="AT191" s="55">
        <f t="shared" si="906"/>
        <v>2439139</v>
      </c>
      <c r="AU191" s="55">
        <f t="shared" si="906"/>
        <v>2439139</v>
      </c>
      <c r="AV191" s="55">
        <f t="shared" si="906"/>
        <v>2439139</v>
      </c>
      <c r="AW191" s="55">
        <f t="shared" si="906"/>
        <v>2439139</v>
      </c>
      <c r="AX191" s="55">
        <f t="shared" si="906"/>
        <v>2439139</v>
      </c>
      <c r="AY191" s="55">
        <f t="shared" si="906"/>
        <v>2439139</v>
      </c>
      <c r="AZ191" s="55">
        <f t="shared" si="906"/>
        <v>2439139</v>
      </c>
      <c r="BA191" s="55">
        <f t="shared" si="905"/>
        <v>2439139</v>
      </c>
      <c r="BB191" s="55">
        <f t="shared" si="905"/>
        <v>2439139</v>
      </c>
      <c r="BC191" s="55">
        <f t="shared" si="905"/>
        <v>2439139</v>
      </c>
      <c r="BD191" s="55">
        <f t="shared" si="905"/>
        <v>2439139</v>
      </c>
      <c r="BE191" s="55">
        <f t="shared" si="905"/>
        <v>2439139</v>
      </c>
      <c r="BF191" s="55">
        <f t="shared" si="905"/>
        <v>2439139</v>
      </c>
      <c r="BG191" s="55">
        <f t="shared" si="905"/>
        <v>2444253</v>
      </c>
    </row>
    <row r="192" spans="2:59" x14ac:dyDescent="0.25">
      <c r="C192" s="6" t="s">
        <v>417</v>
      </c>
      <c r="D192" s="8" t="s">
        <v>313</v>
      </c>
      <c r="E192" s="55">
        <f>_xlfn.FLOOR.MATH((E189-E191)/30.6001)</f>
        <v>13</v>
      </c>
      <c r="F192" s="55">
        <f t="shared" ref="F192:BG192" si="907">_xlfn.FLOOR.MATH((F189-F191)/30.6001)</f>
        <v>10</v>
      </c>
      <c r="G192" s="55">
        <f t="shared" si="907"/>
        <v>14</v>
      </c>
      <c r="H192" s="55">
        <f t="shared" si="907"/>
        <v>13</v>
      </c>
      <c r="I192" s="55">
        <f t="shared" si="907"/>
        <v>13</v>
      </c>
      <c r="J192" s="55">
        <f t="shared" si="907"/>
        <v>14</v>
      </c>
      <c r="K192" s="55">
        <f t="shared" si="907"/>
        <v>7</v>
      </c>
      <c r="L192" s="55">
        <f t="shared" si="907"/>
        <v>14</v>
      </c>
      <c r="M192" s="55">
        <f t="shared" si="907"/>
        <v>7</v>
      </c>
      <c r="N192" s="55">
        <f t="shared" si="907"/>
        <v>13</v>
      </c>
      <c r="O192" s="55">
        <f t="shared" si="907"/>
        <v>13</v>
      </c>
      <c r="P192" s="55">
        <f t="shared" si="907"/>
        <v>13</v>
      </c>
      <c r="Q192" s="55">
        <f t="shared" si="907"/>
        <v>5</v>
      </c>
      <c r="R192" s="55">
        <f t="shared" si="907"/>
        <v>14</v>
      </c>
      <c r="S192" s="55">
        <f t="shared" si="907"/>
        <v>14</v>
      </c>
      <c r="T192" s="55">
        <f t="shared" si="907"/>
        <v>8</v>
      </c>
      <c r="U192" s="55">
        <f t="shared" si="907"/>
        <v>4</v>
      </c>
      <c r="V192" s="55">
        <f t="shared" si="907"/>
        <v>9</v>
      </c>
      <c r="W192" s="55">
        <f t="shared" si="907"/>
        <v>15</v>
      </c>
      <c r="X192" s="55">
        <f t="shared" si="907"/>
        <v>4</v>
      </c>
      <c r="Y192" s="55">
        <f t="shared" si="907"/>
        <v>4</v>
      </c>
      <c r="Z192" s="55">
        <f t="shared" si="907"/>
        <v>15</v>
      </c>
      <c r="AA192" s="55">
        <f t="shared" si="907"/>
        <v>13</v>
      </c>
      <c r="AB192" s="55">
        <f t="shared" si="907"/>
        <v>13</v>
      </c>
      <c r="AC192" s="55">
        <f t="shared" si="907"/>
        <v>7</v>
      </c>
      <c r="AD192" s="55">
        <f t="shared" si="907"/>
        <v>12</v>
      </c>
      <c r="AE192" s="55">
        <f t="shared" si="907"/>
        <v>5</v>
      </c>
      <c r="AF192" s="55">
        <f t="shared" si="907"/>
        <v>15</v>
      </c>
      <c r="AG192" s="55">
        <f t="shared" si="907"/>
        <v>13</v>
      </c>
      <c r="AH192" s="55">
        <f t="shared" si="907"/>
        <v>10</v>
      </c>
      <c r="AI192" s="55">
        <f t="shared" ref="AI192:AZ192" si="908">_xlfn.FLOOR.MATH((AI189-AI191)/30.6001)</f>
        <v>15</v>
      </c>
      <c r="AJ192" s="55">
        <f t="shared" si="908"/>
        <v>4</v>
      </c>
      <c r="AK192" s="55">
        <f t="shared" si="908"/>
        <v>5</v>
      </c>
      <c r="AL192" s="55">
        <f t="shared" si="908"/>
        <v>13</v>
      </c>
      <c r="AM192" s="55">
        <f t="shared" si="908"/>
        <v>10</v>
      </c>
      <c r="AN192" s="55">
        <f t="shared" si="908"/>
        <v>8</v>
      </c>
      <c r="AO192" s="55">
        <f t="shared" si="908"/>
        <v>4</v>
      </c>
      <c r="AP192" s="55">
        <f t="shared" si="908"/>
        <v>14</v>
      </c>
      <c r="AQ192" s="55">
        <f t="shared" si="908"/>
        <v>7</v>
      </c>
      <c r="AR192" s="55">
        <f t="shared" si="908"/>
        <v>7</v>
      </c>
      <c r="AS192" s="55">
        <f t="shared" si="908"/>
        <v>7</v>
      </c>
      <c r="AT192" s="55">
        <f t="shared" si="908"/>
        <v>7</v>
      </c>
      <c r="AU192" s="55">
        <f t="shared" si="908"/>
        <v>6</v>
      </c>
      <c r="AV192" s="55">
        <f t="shared" si="908"/>
        <v>6</v>
      </c>
      <c r="AW192" s="55">
        <f t="shared" si="908"/>
        <v>6</v>
      </c>
      <c r="AX192" s="55">
        <f t="shared" si="908"/>
        <v>6</v>
      </c>
      <c r="AY192" s="55">
        <f t="shared" si="908"/>
        <v>6</v>
      </c>
      <c r="AZ192" s="55">
        <f t="shared" si="908"/>
        <v>6</v>
      </c>
      <c r="BA192" s="55">
        <f t="shared" si="907"/>
        <v>6</v>
      </c>
      <c r="BB192" s="55">
        <f t="shared" si="907"/>
        <v>6</v>
      </c>
      <c r="BC192" s="55">
        <f t="shared" si="907"/>
        <v>6</v>
      </c>
      <c r="BD192" s="55">
        <f t="shared" si="907"/>
        <v>6</v>
      </c>
      <c r="BE192" s="55">
        <f t="shared" si="907"/>
        <v>6</v>
      </c>
      <c r="BF192" s="55">
        <f t="shared" si="907"/>
        <v>6</v>
      </c>
      <c r="BG192" s="55">
        <f t="shared" si="907"/>
        <v>15</v>
      </c>
    </row>
    <row r="193" spans="2:59" x14ac:dyDescent="0.25"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</row>
    <row r="194" spans="2:59" x14ac:dyDescent="0.25">
      <c r="B194">
        <v>74</v>
      </c>
      <c r="C194" s="6" t="s">
        <v>418</v>
      </c>
      <c r="D194" s="171" t="s">
        <v>419</v>
      </c>
      <c r="E194" s="184">
        <f>IF(E4&lt;1582,E183,E189 - E191 - _xlfn.FLOOR.MATH(30.6001*E192))</f>
        <v>19</v>
      </c>
      <c r="F194" s="184">
        <f>IF(F4&lt;1582,F183,F189 - F191 - _xlfn.FLOOR.MATH(30.6001*F192))</f>
        <v>21</v>
      </c>
      <c r="G194" s="184">
        <f>IF(G4&lt;1582,G183,G189 - G191 - _xlfn.FLOOR.MATH(30.6001*G192))</f>
        <v>332</v>
      </c>
      <c r="H194" s="184">
        <f>IF(H4&lt;1582,H183,H189 - H191 - _xlfn.FLOOR.MATH(30.6001*H192))</f>
        <v>19</v>
      </c>
      <c r="I194" s="184">
        <f>IF(I4&lt;1582,I183,I189 - I191 - _xlfn.FLOOR.MATH(30.6001*I192))</f>
        <v>19</v>
      </c>
      <c r="J194" s="184">
        <f>IF(J4&lt;1582,J183,J189 - J191 - _xlfn.FLOOR.MATH(30.6001*J192))</f>
        <v>14</v>
      </c>
      <c r="K194" s="184">
        <f>IF(K4&lt;1582,K183,K189 - K191 - _xlfn.FLOOR.MATH(30.6001*K192))</f>
        <v>6</v>
      </c>
      <c r="L194" s="184">
        <f>IF(L4&lt;1582,L183,L189 - L191 - _xlfn.FLOOR.MATH(30.6001*L192))</f>
        <v>14</v>
      </c>
      <c r="M194" s="184">
        <f>IF(M4&lt;1582,M183,M189 - M191 - _xlfn.FLOOR.MATH(30.6001*M192))</f>
        <v>6</v>
      </c>
      <c r="N194" s="184">
        <f>IF(N4&lt;1582,N183,N189 - N191 - _xlfn.FLOOR.MATH(30.6001*N192))</f>
        <v>20</v>
      </c>
      <c r="O194" s="184">
        <f>IF(O4&lt;1582,O183,O189 - O191 - _xlfn.FLOOR.MATH(30.6001*O192))</f>
        <v>22</v>
      </c>
      <c r="P194" s="184">
        <f>IF(P4&lt;1582,P183,P189 - P191 - _xlfn.FLOOR.MATH(30.6001*P192))</f>
        <v>21</v>
      </c>
      <c r="Q194" s="184">
        <f>IF(Q4&lt;1582,Q183,Q189 - Q191 - _xlfn.FLOOR.MATH(30.6001*Q192))</f>
        <v>837</v>
      </c>
      <c r="R194" s="184">
        <f>IF(R4&lt;1582,R183,R189 - R191 - _xlfn.FLOOR.MATH(30.6001*R192))</f>
        <v>-123</v>
      </c>
      <c r="S194" s="184">
        <f>IF(S4&lt;1582,S183,S189 - S191 - _xlfn.FLOOR.MATH(30.6001*S192))</f>
        <v>-123</v>
      </c>
      <c r="T194" s="184">
        <f>IF(T4&lt;1582,T183,T189 - T191 - _xlfn.FLOOR.MATH(30.6001*T192))</f>
        <v>-1000</v>
      </c>
      <c r="U194" s="184">
        <f>IF(U4&lt;1582,U183,U189 - U191 - _xlfn.FLOOR.MATH(30.6001*U192))</f>
        <v>-1001</v>
      </c>
      <c r="V194" s="184">
        <f>IF(V4&lt;1582,V183,V189 - V191 - _xlfn.FLOOR.MATH(30.6001*V192))</f>
        <v>-1001</v>
      </c>
      <c r="W194" s="184">
        <f>IF(W4&lt;1582,W183,W189 - W191 - _xlfn.FLOOR.MATH(30.6001*W192))</f>
        <v>-4713</v>
      </c>
      <c r="X194" s="184">
        <f>IF(X4&lt;1582,X183,X189 - X191 - _xlfn.FLOOR.MATH(30.6001*X192))</f>
        <v>28</v>
      </c>
      <c r="Y194" s="184">
        <f>IF(Y4&lt;1582,Y183,Y189 - Y191 - _xlfn.FLOOR.MATH(30.6001*Y192))</f>
        <v>30</v>
      </c>
      <c r="Z194" s="184">
        <f>IF(Z4&lt;1582,Z183,Z189 - Z191 - _xlfn.FLOOR.MATH(30.6001*Z192))</f>
        <v>2</v>
      </c>
      <c r="AA194" s="184">
        <f>IF(AA4&lt;1582,AA183,AA189 - AA191 - _xlfn.FLOOR.MATH(30.6001*AA192))</f>
        <v>19</v>
      </c>
      <c r="AB194" s="184">
        <f>IF(AB4&lt;1582,AB183,AB189 - AB191 - _xlfn.FLOOR.MATH(30.6001*AB192))</f>
        <v>19</v>
      </c>
      <c r="AC194" s="184">
        <f>IF(AC4&lt;1582,AC183,AC189 - AC191 - _xlfn.FLOOR.MATH(30.6001*AC192))</f>
        <v>17</v>
      </c>
      <c r="AD194" s="184">
        <f>IF(AD4&lt;1582,AD183,AD189 - AD191 - _xlfn.FLOOR.MATH(30.6001*AD192))</f>
        <v>1</v>
      </c>
      <c r="AE194" s="184">
        <f>IF(AE4&lt;1582,AE183,AE189 - AE191 - _xlfn.FLOOR.MATH(30.6001*AE192))</f>
        <v>9</v>
      </c>
      <c r="AF194" s="184">
        <f>IF(AF4&lt;1582,AF183,AF189 - AF191 - _xlfn.FLOOR.MATH(30.6001*AF192))</f>
        <v>5</v>
      </c>
      <c r="AG194" s="184">
        <f>IF(AG4&lt;1582,AG183,AG189 - AG191 - _xlfn.FLOOR.MATH(30.6001*AG192))</f>
        <v>7</v>
      </c>
      <c r="AH194" s="184">
        <f>IF(AH4&lt;1582,AH183,AH189 - AH191 - _xlfn.FLOOR.MATH(30.6001*AH192))</f>
        <v>30</v>
      </c>
      <c r="AI194" s="184">
        <f t="shared" ref="AI194:AZ194" si="909">IF(AI4&lt;1582,AI183,AI189 - AI191 - _xlfn.FLOOR.MATH(30.6001*AI192))</f>
        <v>16</v>
      </c>
      <c r="AJ194" s="184">
        <f t="shared" si="909"/>
        <v>19</v>
      </c>
      <c r="AK194" s="184">
        <f t="shared" si="909"/>
        <v>18</v>
      </c>
      <c r="AL194" s="184">
        <f t="shared" si="909"/>
        <v>20</v>
      </c>
      <c r="AM194" s="184">
        <f t="shared" si="909"/>
        <v>7</v>
      </c>
      <c r="AN194" s="184">
        <f t="shared" si="909"/>
        <v>622</v>
      </c>
      <c r="AO194" s="184">
        <f t="shared" si="909"/>
        <v>24</v>
      </c>
      <c r="AP194" s="184">
        <f t="shared" si="909"/>
        <v>0</v>
      </c>
      <c r="AQ194" s="184">
        <f t="shared" si="909"/>
        <v>7</v>
      </c>
      <c r="AR194" s="184">
        <f t="shared" si="909"/>
        <v>9</v>
      </c>
      <c r="AS194" s="184">
        <f t="shared" si="909"/>
        <v>10</v>
      </c>
      <c r="AT194" s="184">
        <f t="shared" si="909"/>
        <v>11</v>
      </c>
      <c r="AU194" s="184">
        <f t="shared" si="909"/>
        <v>19</v>
      </c>
      <c r="AV194" s="184">
        <f t="shared" si="909"/>
        <v>20</v>
      </c>
      <c r="AW194" s="184">
        <f t="shared" si="909"/>
        <v>21</v>
      </c>
      <c r="AX194" s="184">
        <f t="shared" si="909"/>
        <v>22</v>
      </c>
      <c r="AY194" s="184">
        <f t="shared" si="909"/>
        <v>23</v>
      </c>
      <c r="AZ194" s="184">
        <f t="shared" si="909"/>
        <v>24</v>
      </c>
      <c r="BA194" s="184">
        <f>IF(BA4&lt;1582,BA183,BA189 - BA191 - _xlfn.FLOOR.MATH(30.6001*BA192))</f>
        <v>25</v>
      </c>
      <c r="BB194" s="184">
        <f>IF(BB4&lt;1582,BB183,BB189 - BB191 - _xlfn.FLOOR.MATH(30.6001*BB192))</f>
        <v>26</v>
      </c>
      <c r="BC194" s="184">
        <f>IF(BC4&lt;1582,BC183,BC189 - BC191 - _xlfn.FLOOR.MATH(30.6001*BC192))</f>
        <v>27</v>
      </c>
      <c r="BD194" s="184">
        <f>IF(BD4&lt;1582,BD183,BD189 - BD191 - _xlfn.FLOOR.MATH(30.6001*BD192))</f>
        <v>28</v>
      </c>
      <c r="BE194" s="184">
        <f>IF(BE4&lt;1582,BE183,BE189 - BE191 - _xlfn.FLOOR.MATH(30.6001*BE192))</f>
        <v>29</v>
      </c>
      <c r="BF194" s="184">
        <f>IF(BF4&lt;1582,BF183,BF189 - BF191 - _xlfn.FLOOR.MATH(30.6001*BF192))</f>
        <v>30</v>
      </c>
      <c r="BG194" s="184">
        <f>IF(BG4&lt;1582,BG183,BG189 - BG191 - _xlfn.FLOOR.MATH(30.6001*BG192))</f>
        <v>5</v>
      </c>
    </row>
    <row r="195" spans="2:59" x14ac:dyDescent="0.25">
      <c r="B195">
        <v>74</v>
      </c>
      <c r="C195" s="6" t="s">
        <v>420</v>
      </c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</row>
    <row r="196" spans="2:59" x14ac:dyDescent="0.25">
      <c r="C196" s="6" t="s">
        <v>421</v>
      </c>
      <c r="D196" s="171" t="s">
        <v>422</v>
      </c>
      <c r="E196" s="184">
        <f>IF(E4&lt;1582,E5,IF(E192&lt;14,E192-1,E192-13))</f>
        <v>12</v>
      </c>
      <c r="F196" s="184">
        <f>IF(F4&lt;1582,F5,IF(F192&lt;14,F192-1,F192-13))</f>
        <v>9</v>
      </c>
      <c r="G196" s="184">
        <f>IF(G4&lt;1582,G5,IF(G192&lt;14,G192-1,G192-13))</f>
        <v>1</v>
      </c>
      <c r="H196" s="184">
        <f>IF(H4&lt;1582,H5,IF(H192&lt;14,H192-1,H192-13))</f>
        <v>12</v>
      </c>
      <c r="I196" s="184">
        <f>IF(I4&lt;1582,I5,IF(I192&lt;14,I192-1,I192-13))</f>
        <v>12</v>
      </c>
      <c r="J196" s="184">
        <f>IF(J4&lt;1582,J5,IF(J192&lt;14,J192-1,J192-13))</f>
        <v>1</v>
      </c>
      <c r="K196" s="184">
        <f>IF(K4&lt;1582,K5,IF(K192&lt;14,K192-1,K192-13))</f>
        <v>6</v>
      </c>
      <c r="L196" s="184">
        <f>IF(L4&lt;1582,L5,IF(L192&lt;14,L192-1,L192-13))</f>
        <v>1</v>
      </c>
      <c r="M196" s="184">
        <f>IF(M4&lt;1582,M5,IF(M192&lt;14,M192-1,M192-13))</f>
        <v>6</v>
      </c>
      <c r="N196" s="184">
        <f>IF(N4&lt;1582,N5,IF(N192&lt;14,N192-1,N192-13))</f>
        <v>12</v>
      </c>
      <c r="O196" s="184">
        <f>IF(O4&lt;1582,O5,IF(O192&lt;14,O192-1,O192-13))</f>
        <v>12</v>
      </c>
      <c r="P196" s="184">
        <f>IF(P4&lt;1582,P5,IF(P192&lt;14,P192-1,P192-13))</f>
        <v>12</v>
      </c>
      <c r="Q196" s="184">
        <f>IF(Q4&lt;1582,Q5,IF(Q192&lt;14,Q192-1,Q192-13))</f>
        <v>4</v>
      </c>
      <c r="R196" s="184">
        <f>IF(R4&lt;1582,R5,IF(R192&lt;14,R192-1,R192-13))</f>
        <v>12</v>
      </c>
      <c r="S196" s="184">
        <f>IF(S4&lt;1582,S5,IF(S192&lt;14,S192-1,S192-13))</f>
        <v>1</v>
      </c>
      <c r="T196" s="184">
        <f>IF(T4&lt;1582,T5,IF(T192&lt;14,T192-1,T192-13))</f>
        <v>7</v>
      </c>
      <c r="U196" s="184">
        <f>IF(U4&lt;1582,U5,IF(U192&lt;14,U192-1,U192-13))</f>
        <v>2</v>
      </c>
      <c r="V196" s="184">
        <f>IF(V4&lt;1582,V5,IF(V192&lt;14,V192-1,V192-13))</f>
        <v>8</v>
      </c>
      <c r="W196" s="184">
        <f>IF(W4&lt;1582,W5,IF(W192&lt;14,W192-1,W192-13))</f>
        <v>1</v>
      </c>
      <c r="X196" s="184">
        <f>IF(X4&lt;1582,X5,IF(X192&lt;14,X192-1,X192-13))</f>
        <v>3</v>
      </c>
      <c r="Y196" s="184">
        <f>IF(Y4&lt;1582,Y5,IF(Y192&lt;14,Y192-1,Y192-13))</f>
        <v>3</v>
      </c>
      <c r="Z196" s="184">
        <f>IF(Z4&lt;1582,Z5,IF(Z192&lt;14,Z192-1,Z192-13))</f>
        <v>2</v>
      </c>
      <c r="AA196" s="184">
        <f>IF(AA4&lt;1582,AA5,IF(AA192&lt;14,AA192-1,AA192-13))</f>
        <v>12</v>
      </c>
      <c r="AB196" s="184">
        <f>IF(AB4&lt;1582,AB5,IF(AB192&lt;14,AB192-1,AB192-13))</f>
        <v>12</v>
      </c>
      <c r="AC196" s="184">
        <f>IF(AC4&lt;1582,AC5,IF(AC192&lt;14,AC192-1,AC192-13))</f>
        <v>6</v>
      </c>
      <c r="AD196" s="184">
        <f>IF(AD4&lt;1582,AD5,IF(AD192&lt;14,AD192-1,AD192-13))</f>
        <v>11</v>
      </c>
      <c r="AE196" s="184">
        <f>IF(AE4&lt;1582,AE5,IF(AE192&lt;14,AE192-1,AE192-13))</f>
        <v>4</v>
      </c>
      <c r="AF196" s="184">
        <f>IF(AF4&lt;1582,AF5,IF(AF192&lt;14,AF192-1,AF192-13))</f>
        <v>2</v>
      </c>
      <c r="AG196" s="184">
        <f>IF(AG4&lt;1582,AG5,IF(AG192&lt;14,AG192-1,AG192-13))</f>
        <v>12</v>
      </c>
      <c r="AH196" s="184">
        <f>IF(AH4&lt;1582,AH5,IF(AH192&lt;14,AH192-1,AH192-13))</f>
        <v>9</v>
      </c>
      <c r="AI196" s="184">
        <f t="shared" ref="AI196:AZ196" si="910">IF(AI4&lt;1582,AI5,IF(AI192&lt;14,AI192-1,AI192-13))</f>
        <v>2</v>
      </c>
      <c r="AJ196" s="184">
        <f t="shared" si="910"/>
        <v>3</v>
      </c>
      <c r="AK196" s="184">
        <f t="shared" si="910"/>
        <v>4</v>
      </c>
      <c r="AL196" s="184">
        <f t="shared" si="910"/>
        <v>12</v>
      </c>
      <c r="AM196" s="184">
        <f t="shared" si="910"/>
        <v>9</v>
      </c>
      <c r="AN196" s="184">
        <f t="shared" si="910"/>
        <v>7</v>
      </c>
      <c r="AO196" s="184">
        <f t="shared" si="910"/>
        <v>3</v>
      </c>
      <c r="AP196" s="184">
        <f t="shared" si="910"/>
        <v>1</v>
      </c>
      <c r="AQ196" s="184">
        <f t="shared" si="910"/>
        <v>6</v>
      </c>
      <c r="AR196" s="184">
        <f t="shared" si="910"/>
        <v>6</v>
      </c>
      <c r="AS196" s="184">
        <f t="shared" si="910"/>
        <v>6</v>
      </c>
      <c r="AT196" s="184">
        <f t="shared" si="910"/>
        <v>6</v>
      </c>
      <c r="AU196" s="184">
        <f t="shared" si="910"/>
        <v>5</v>
      </c>
      <c r="AV196" s="184">
        <f t="shared" si="910"/>
        <v>5</v>
      </c>
      <c r="AW196" s="184">
        <f t="shared" si="910"/>
        <v>5</v>
      </c>
      <c r="AX196" s="184">
        <f t="shared" si="910"/>
        <v>5</v>
      </c>
      <c r="AY196" s="184">
        <f t="shared" si="910"/>
        <v>5</v>
      </c>
      <c r="AZ196" s="184">
        <f t="shared" si="910"/>
        <v>5</v>
      </c>
      <c r="BA196" s="184">
        <f>IF(BA4&lt;1582,BA5,IF(BA192&lt;14,BA192-1,BA192-13))</f>
        <v>5</v>
      </c>
      <c r="BB196" s="184">
        <f>IF(BB4&lt;1582,BB5,IF(BB192&lt;14,BB192-1,BB192-13))</f>
        <v>5</v>
      </c>
      <c r="BC196" s="184">
        <f>IF(BC4&lt;1582,BC5,IF(BC192&lt;14,BC192-1,BC192-13))</f>
        <v>5</v>
      </c>
      <c r="BD196" s="184">
        <f>IF(BD4&lt;1582,BD5,IF(BD192&lt;14,BD192-1,BD192-13))</f>
        <v>5</v>
      </c>
      <c r="BE196" s="184">
        <f>IF(BE4&lt;1582,BE5,IF(BE192&lt;14,BE192-1,BE192-13))</f>
        <v>5</v>
      </c>
      <c r="BF196" s="184">
        <f>IF(BF4&lt;1582,BF5,IF(BF192&lt;14,BF192-1,BF192-13))</f>
        <v>5</v>
      </c>
      <c r="BG196" s="184">
        <f>IF(BG4&lt;1582,BG5,IF(BG192&lt;14,BG192-1,BG192-13))</f>
        <v>2</v>
      </c>
    </row>
    <row r="197" spans="2:59" x14ac:dyDescent="0.25">
      <c r="B197">
        <v>74</v>
      </c>
      <c r="C197" s="6" t="s">
        <v>423</v>
      </c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</row>
    <row r="198" spans="2:59" x14ac:dyDescent="0.25">
      <c r="C198" s="66" t="s">
        <v>424</v>
      </c>
      <c r="D198" s="185" t="s">
        <v>425</v>
      </c>
      <c r="E198" s="186">
        <f>IF(E4&lt;1582,E4,IF(E196&gt;2,E190-4716,E190-4715))</f>
        <v>1961</v>
      </c>
      <c r="F198" s="186">
        <f>IF(F4&lt;1582,F4,IF(F196&gt;2,F190-4716,F190-4715))</f>
        <v>1957</v>
      </c>
      <c r="G198" s="186">
        <f>IF(G4&lt;1582,G4,IF(G196&gt;2,G190-4716,G190-4715))</f>
        <v>333</v>
      </c>
      <c r="H198" s="186">
        <f>IF(H4&lt;1582,H4,IF(H196&gt;2,H190-4716,H190-4715))</f>
        <v>1999</v>
      </c>
      <c r="I198" s="186">
        <f>IF(I4&lt;1582,I4,IF(I196&gt;2,I190-4716,I190-4715))</f>
        <v>1998</v>
      </c>
      <c r="J198" s="186">
        <f>IF(J4&lt;1582,J4,IF(J196&gt;2,J190-4716,J190-4715))</f>
        <v>1987</v>
      </c>
      <c r="K198" s="186">
        <f>IF(K4&lt;1582,K4,IF(K196&gt;2,K190-4716,K190-4715))</f>
        <v>1987</v>
      </c>
      <c r="L198" s="186">
        <f>IF(L4&lt;1582,L4,IF(L196&gt;2,L190-4716,L190-4715))</f>
        <v>1988</v>
      </c>
      <c r="M198" s="186">
        <f>IF(M4&lt;1582,M4,IF(M196&gt;2,M190-4716,M190-4715))</f>
        <v>1988</v>
      </c>
      <c r="N198" s="186">
        <f>IF(N4&lt;1582,N4,IF(N196&gt;2,N190-4716,N190-4715))</f>
        <v>1899</v>
      </c>
      <c r="O198" s="186">
        <f>IF(O4&lt;1582,O4,IF(O196&gt;2,O190-4716,O190-4715))</f>
        <v>1599</v>
      </c>
      <c r="P198" s="186">
        <f>IF(P4&lt;1582,P4,IF(P196&gt;2,P190-4716,P190-4715))</f>
        <v>1600</v>
      </c>
      <c r="Q198" s="186">
        <f>IF(Q4&lt;1582,Q4,IF(Q196&gt;2,Q190-4716,Q190-4715))</f>
        <v>837</v>
      </c>
      <c r="R198" s="186">
        <f>IF(R4&lt;1582,R4,IF(R196&gt;2,R190-4716,R190-4715))</f>
        <v>-123</v>
      </c>
      <c r="S198" s="186">
        <f>IF(S4&lt;1582,S4,IF(S196&gt;2,S190-4716,S190-4715))</f>
        <v>-122</v>
      </c>
      <c r="T198" s="186">
        <f>IF(T4&lt;1582,T4,IF(T196&gt;2,T190-4716,T190-4715))</f>
        <v>-1000</v>
      </c>
      <c r="U198" s="186">
        <f>IF(U4&lt;1582,U4,IF(U196&gt;2,U190-4716,U190-4715))</f>
        <v>-1000</v>
      </c>
      <c r="V198" s="186">
        <f>IF(V4&lt;1582,V4,IF(V196&gt;2,V190-4716,V190-4715))</f>
        <v>-1001</v>
      </c>
      <c r="W198" s="186">
        <f>IF(W4&lt;1582,W4,IF(W196&gt;2,W190-4716,W190-4715))</f>
        <v>-4712</v>
      </c>
      <c r="X198" s="186">
        <f>IF(X4&lt;1582,X4,IF(X196&gt;2,X190-4716,X190-4715))</f>
        <v>1987</v>
      </c>
      <c r="Y198" s="186">
        <f>IF(Y4&lt;1582,Y4,IF(Y196&gt;2,Y190-4716,Y190-4715))</f>
        <v>1992</v>
      </c>
      <c r="Z198" s="186">
        <f>IF(Z4&lt;1582,Z4,IF(Z196&gt;2,Z190-4716,Z190-4715))</f>
        <v>1977</v>
      </c>
      <c r="AA198" s="186">
        <f>IF(AA4&lt;1582,AA4,IF(AA196&gt;2,AA190-4716,AA190-4715))</f>
        <v>2043</v>
      </c>
      <c r="AB198" s="186">
        <f>IF(AB4&lt;1582,AB4,IF(AB196&gt;2,AB190-4716,AB190-4715))</f>
        <v>1999</v>
      </c>
      <c r="AC198" s="186">
        <f>IF(AC4&lt;1582,AC4,IF(AC196&gt;2,AC190-4716,AC190-4715))</f>
        <v>1954</v>
      </c>
      <c r="AD198" s="186">
        <f>IF(AD4&lt;1582,AD4,IF(AD196&gt;2,AD190-4716,AD190-4715))</f>
        <v>1978</v>
      </c>
      <c r="AE198" s="186">
        <f>IF(AE4&lt;1582,AE4,IF(AE196&gt;2,AE190-4716,AE190-4715))</f>
        <v>1988</v>
      </c>
      <c r="AF198" s="186">
        <f>IF(AF4&lt;1582,AF4,IF(AF196&gt;2,AF190-4716,AF190-4715))</f>
        <v>1977</v>
      </c>
      <c r="AG198" s="186">
        <f>IF(AG4&lt;1582,AG4,IF(AG196&gt;2,AG190-4716,AG190-4715))</f>
        <v>1992</v>
      </c>
      <c r="AH198" s="186">
        <f>IF(AH4&lt;1582,AH4,IF(AH196&gt;2,AH190-4716,AH190-4715))</f>
        <v>1992</v>
      </c>
      <c r="AI198" s="186">
        <f t="shared" ref="AI198:AZ198" si="911">IF(AI4&lt;1582,AI4,IF(AI196&gt;2,AI190-4716,AI190-4715))</f>
        <v>1991</v>
      </c>
      <c r="AJ198" s="186">
        <f t="shared" si="911"/>
        <v>1992</v>
      </c>
      <c r="AK198" s="186">
        <f t="shared" si="911"/>
        <v>1993</v>
      </c>
      <c r="AL198" s="186">
        <f t="shared" si="911"/>
        <v>1817</v>
      </c>
      <c r="AM198" s="186">
        <f t="shared" si="911"/>
        <v>1990</v>
      </c>
      <c r="AN198" s="186">
        <f t="shared" si="911"/>
        <v>622</v>
      </c>
      <c r="AO198" s="186">
        <f t="shared" si="911"/>
        <v>2000</v>
      </c>
      <c r="AP198" s="186">
        <f t="shared" si="911"/>
        <v>1</v>
      </c>
      <c r="AQ198" s="186">
        <f t="shared" si="911"/>
        <v>1962</v>
      </c>
      <c r="AR198" s="186">
        <f t="shared" si="911"/>
        <v>1962</v>
      </c>
      <c r="AS198" s="186">
        <f t="shared" si="911"/>
        <v>1962</v>
      </c>
      <c r="AT198" s="186">
        <f t="shared" si="911"/>
        <v>1962</v>
      </c>
      <c r="AU198" s="186">
        <f t="shared" si="911"/>
        <v>1962</v>
      </c>
      <c r="AV198" s="186">
        <f t="shared" si="911"/>
        <v>1962</v>
      </c>
      <c r="AW198" s="186">
        <f t="shared" si="911"/>
        <v>1962</v>
      </c>
      <c r="AX198" s="186">
        <f t="shared" si="911"/>
        <v>1962</v>
      </c>
      <c r="AY198" s="186">
        <f t="shared" si="911"/>
        <v>1962</v>
      </c>
      <c r="AZ198" s="186">
        <f t="shared" si="911"/>
        <v>1962</v>
      </c>
      <c r="BA198" s="186">
        <f>IF(BA4&lt;1582,BA4,IF(BA196&gt;2,BA190-4716,BA190-4715))</f>
        <v>1962</v>
      </c>
      <c r="BB198" s="186">
        <f>IF(BB4&lt;1582,BB4,IF(BB196&gt;2,BB190-4716,BB190-4715))</f>
        <v>1962</v>
      </c>
      <c r="BC198" s="186">
        <f>IF(BC4&lt;1582,BC4,IF(BC196&gt;2,BC190-4716,BC190-4715))</f>
        <v>1962</v>
      </c>
      <c r="BD198" s="186">
        <f>IF(BD4&lt;1582,BD4,IF(BD196&gt;2,BD190-4716,BD190-4715))</f>
        <v>1962</v>
      </c>
      <c r="BE198" s="186">
        <f>IF(BE4&lt;1582,BE4,IF(BE196&gt;2,BE190-4716,BE190-4715))</f>
        <v>1962</v>
      </c>
      <c r="BF198" s="186">
        <f>IF(BF4&lt;1582,BF4,IF(BF196&gt;2,BF190-4716,BF190-4715))</f>
        <v>1962</v>
      </c>
      <c r="BG198" s="186">
        <f>IF(BG4&lt;1582,BG4,IF(BG196&gt;2,BG190-4716,BG190-4715))</f>
        <v>1977</v>
      </c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</sheetData>
  <mergeCells count="2">
    <mergeCell ref="A1:D1"/>
    <mergeCell ref="G8:L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2BAF-060F-4539-8055-C55D659DF6FA}">
  <dimension ref="A1:BK103"/>
  <sheetViews>
    <sheetView workbookViewId="0">
      <selection activeCell="C8" sqref="C8:C9"/>
    </sheetView>
  </sheetViews>
  <sheetFormatPr defaultRowHeight="15" x14ac:dyDescent="0.25"/>
  <cols>
    <col min="1" max="1" width="5.7109375" bestFit="1" customWidth="1"/>
    <col min="2" max="2" width="3.5703125" bestFit="1" customWidth="1"/>
    <col min="3" max="3" width="29.28515625" bestFit="1" customWidth="1"/>
    <col min="4" max="4" width="13.42578125" style="8" bestFit="1" customWidth="1"/>
    <col min="5" max="5" width="22.85546875" bestFit="1" customWidth="1"/>
    <col min="6" max="6" width="18.28515625" bestFit="1" customWidth="1"/>
    <col min="7" max="8" width="19.28515625" bestFit="1" customWidth="1"/>
    <col min="9" max="9" width="22.5703125" bestFit="1" customWidth="1"/>
    <col min="10" max="10" width="19" bestFit="1" customWidth="1"/>
    <col min="11" max="11" width="23.5703125" bestFit="1" customWidth="1"/>
    <col min="12" max="12" width="20.42578125" bestFit="1" customWidth="1"/>
    <col min="13" max="13" width="18.28515625" bestFit="1" customWidth="1"/>
    <col min="14" max="15" width="24.5703125" bestFit="1" customWidth="1"/>
    <col min="16" max="16" width="19.140625" bestFit="1" customWidth="1"/>
    <col min="17" max="17" width="13.85546875" bestFit="1" customWidth="1"/>
    <col min="18" max="18" width="12.28515625" bestFit="1" customWidth="1"/>
    <col min="19" max="19" width="16.28515625" bestFit="1" customWidth="1"/>
    <col min="20" max="20" width="12.28515625" bestFit="1" customWidth="1"/>
    <col min="21" max="22" width="16.28515625" bestFit="1" customWidth="1"/>
    <col min="23" max="25" width="18.28515625" bestFit="1" customWidth="1"/>
    <col min="26" max="26" width="20.28515625" bestFit="1" customWidth="1"/>
    <col min="27" max="27" width="19.28515625" bestFit="1" customWidth="1"/>
    <col min="28" max="28" width="19" bestFit="1" customWidth="1"/>
    <col min="29" max="29" width="20.42578125" bestFit="1" customWidth="1"/>
    <col min="30" max="31" width="18.28515625" bestFit="1" customWidth="1"/>
    <col min="32" max="32" width="24.5703125" bestFit="1" customWidth="1"/>
    <col min="33" max="33" width="24" bestFit="1" customWidth="1"/>
    <col min="34" max="34" width="18.28515625" bestFit="1" customWidth="1"/>
    <col min="35" max="35" width="19.28515625" bestFit="1" customWidth="1"/>
    <col min="36" max="36" width="20.42578125" bestFit="1" customWidth="1"/>
    <col min="37" max="37" width="15.42578125" bestFit="1" customWidth="1"/>
    <col min="38" max="38" width="23.5703125" bestFit="1" customWidth="1"/>
    <col min="39" max="39" width="22.28515625" bestFit="1" customWidth="1"/>
    <col min="40" max="44" width="23.5703125" bestFit="1" customWidth="1"/>
    <col min="45" max="58" width="24.5703125" bestFit="1" customWidth="1"/>
    <col min="59" max="63" width="18.28515625" bestFit="1" customWidth="1"/>
  </cols>
  <sheetData>
    <row r="1" spans="1:63" ht="15.75" x14ac:dyDescent="0.25">
      <c r="A1" s="210" t="s">
        <v>522</v>
      </c>
      <c r="B1" s="210"/>
      <c r="C1" s="210"/>
      <c r="D1" s="210"/>
    </row>
    <row r="2" spans="1:63" x14ac:dyDescent="0.25">
      <c r="A2" s="9" t="s">
        <v>80</v>
      </c>
      <c r="B2" s="9" t="s">
        <v>11</v>
      </c>
      <c r="C2" s="35" t="s">
        <v>77</v>
      </c>
      <c r="D2" s="17" t="s">
        <v>78</v>
      </c>
      <c r="E2" s="177" t="str">
        <f>Examples!E2</f>
        <v>27.a</v>
      </c>
      <c r="F2" s="177" t="str">
        <f>Examples!F2</f>
        <v>7.a</v>
      </c>
      <c r="G2" s="177" t="str">
        <f>Examples!G2</f>
        <v>7.b</v>
      </c>
      <c r="H2" s="177" t="str">
        <f>Examples!H2</f>
        <v>7.c.1/8</v>
      </c>
      <c r="I2" s="177" t="str">
        <f>Examples!I2</f>
        <v>7.c.2</v>
      </c>
      <c r="J2" s="177" t="str">
        <f>Examples!J2</f>
        <v>7.c.3</v>
      </c>
      <c r="K2" s="177" t="str">
        <f>Examples!K2</f>
        <v>7.c.4</v>
      </c>
      <c r="L2" s="177" t="str">
        <f>Examples!L2</f>
        <v>7.c.5</v>
      </c>
      <c r="M2" s="177" t="str">
        <f>Examples!M2</f>
        <v>7.c.6</v>
      </c>
      <c r="N2" s="177" t="str">
        <f>Examples!N2</f>
        <v>7.c.7</v>
      </c>
      <c r="O2" s="177" t="str">
        <f>Examples!O2</f>
        <v>7.c.8</v>
      </c>
      <c r="P2" s="177" t="str">
        <f>Examples!P2</f>
        <v>7.c.9</v>
      </c>
      <c r="Q2" s="177" t="str">
        <f>Examples!Q2</f>
        <v>7.c.10</v>
      </c>
      <c r="R2" s="177" t="str">
        <f>Examples!R2</f>
        <v>7.c.11</v>
      </c>
      <c r="S2" s="177" t="str">
        <f>Examples!S2</f>
        <v>7.c.12</v>
      </c>
      <c r="T2" s="177" t="str">
        <f>Examples!T2</f>
        <v>7.c.13</v>
      </c>
      <c r="U2" s="177" t="str">
        <f>Examples!U2</f>
        <v>7.c.14</v>
      </c>
      <c r="V2" s="177" t="str">
        <f>Examples!V2</f>
        <v>7.c.15</v>
      </c>
      <c r="W2" s="177" t="str">
        <f>Examples!W2</f>
        <v>7.c.16</v>
      </c>
      <c r="X2" s="177" t="str">
        <f>Examples!X2</f>
        <v>22.a</v>
      </c>
      <c r="Y2" s="177" t="str">
        <f>Examples!Y2</f>
        <v>47.a/48.a</v>
      </c>
      <c r="Z2" s="177" t="str">
        <f>Examples!Z2</f>
        <v>49.a</v>
      </c>
      <c r="AA2" s="177" t="str">
        <f>Examples!AA2</f>
        <v>49.b</v>
      </c>
      <c r="AB2" s="177" t="str">
        <f>Examples!AB2</f>
        <v>1/1/2000/8</v>
      </c>
      <c r="AC2" s="177" t="str">
        <f>Examples!AC2</f>
        <v>7.e/8</v>
      </c>
      <c r="AD2" s="177" t="str">
        <f>Examples!AD2</f>
        <v>7.f</v>
      </c>
      <c r="AE2" s="177" t="str">
        <f>Examples!AE2</f>
        <v>7.g</v>
      </c>
      <c r="AF2" s="177" t="str">
        <f>Examples!AF2</f>
        <v>10.a</v>
      </c>
      <c r="AG2" s="177" t="str">
        <f>Examples!AG2</f>
        <v>32.a</v>
      </c>
      <c r="AH2" s="177" t="str">
        <f>Examples!AH2</f>
        <v>25.a</v>
      </c>
      <c r="AI2" s="177" t="str">
        <f>Examples!AI2</f>
        <v>8.a</v>
      </c>
      <c r="AJ2" s="177" t="str">
        <f>Examples!AJ2</f>
        <v>8.b</v>
      </c>
      <c r="AK2" s="177" t="str">
        <f>Examples!AK2</f>
        <v>8.c</v>
      </c>
      <c r="AL2" s="177" t="str">
        <f>Examples!AL2</f>
        <v>8.d</v>
      </c>
      <c r="AM2" s="177" t="str">
        <f>Examples!AM2</f>
        <v>9.a</v>
      </c>
      <c r="AN2" s="177" t="str">
        <f>Examples!AN2</f>
        <v>Muslim date 1-1-1</v>
      </c>
      <c r="AO2" s="177" t="str">
        <f>Examples!AO2</f>
        <v>9.b</v>
      </c>
      <c r="AP2" s="177" t="str">
        <f>Examples!AP2</f>
        <v>Gregorian Epoch</v>
      </c>
      <c r="AQ2" s="177" t="str">
        <f>Examples!AQ2</f>
        <v>27.b.1</v>
      </c>
      <c r="AR2" s="177" t="str">
        <f>Examples!AR2</f>
        <v>new+8</v>
      </c>
      <c r="AS2" s="177" t="str">
        <f>Examples!AS2</f>
        <v>new+9</v>
      </c>
      <c r="AT2" s="177" t="str">
        <f>Examples!AT2</f>
        <v>new+10</v>
      </c>
      <c r="AU2" s="177" t="str">
        <f>Examples!AU2</f>
        <v>new+11</v>
      </c>
      <c r="AV2" s="177" t="str">
        <f>Examples!AV2</f>
        <v>new+12</v>
      </c>
      <c r="AW2" s="177" t="str">
        <f>Examples!AW2</f>
        <v>new+13</v>
      </c>
      <c r="AX2" s="177" t="str">
        <f>Examples!AX2</f>
        <v>new+14 full</v>
      </c>
      <c r="AY2" s="177" t="str">
        <f>Examples!AY2</f>
        <v>new+15</v>
      </c>
      <c r="AZ2" s="177" t="str">
        <f>Examples!AZ2</f>
        <v>new+16</v>
      </c>
      <c r="BA2" s="177" t="str">
        <f>Examples!BA2</f>
        <v>new+17</v>
      </c>
      <c r="BB2" s="177" t="str">
        <f>Examples!BB2</f>
        <v>new+18</v>
      </c>
      <c r="BC2" s="177" t="str">
        <f>Examples!BC2</f>
        <v>new+19</v>
      </c>
      <c r="BD2" s="177" t="str">
        <f>Examples!BD2</f>
        <v>new+20</v>
      </c>
      <c r="BE2" s="177" t="str">
        <f>Examples!BE2</f>
        <v>new+21</v>
      </c>
      <c r="BF2" s="177" t="str">
        <f>Examples!BF2</f>
        <v>new+22 3rd</v>
      </c>
      <c r="BG2" s="177" t="str">
        <f>Examples!BG2</f>
        <v>z</v>
      </c>
      <c r="BH2" s="177">
        <f>Examples!BH2</f>
        <v>0</v>
      </c>
      <c r="BI2" s="177">
        <f>Examples!BI2</f>
        <v>0</v>
      </c>
      <c r="BJ2" s="177">
        <f>Examples!BJ2</f>
        <v>0</v>
      </c>
      <c r="BK2" s="177">
        <f>Examples!BK2</f>
        <v>0</v>
      </c>
    </row>
    <row r="3" spans="1:63" s="8" customFormat="1" x14ac:dyDescent="0.25">
      <c r="C3" s="183" t="s">
        <v>405</v>
      </c>
      <c r="D3" s="183" t="s">
        <v>39</v>
      </c>
      <c r="E3" s="203">
        <f>Examples!E3</f>
        <v>22647</v>
      </c>
      <c r="F3" s="203">
        <f>Examples!F3</f>
        <v>21097.81</v>
      </c>
      <c r="G3" s="203" t="str">
        <f>Examples!G3</f>
        <v>0333-01-27 12:00:00</v>
      </c>
      <c r="H3" s="203">
        <f>Examples!H3</f>
        <v>36526.5</v>
      </c>
      <c r="I3" s="203">
        <f>Examples!I3</f>
        <v>36161</v>
      </c>
      <c r="J3" s="203">
        <f>Examples!J3</f>
        <v>31804</v>
      </c>
      <c r="K3" s="203">
        <f>Examples!K3</f>
        <v>31947.5</v>
      </c>
      <c r="L3" s="203">
        <f>Examples!L3</f>
        <v>32169</v>
      </c>
      <c r="M3" s="203">
        <f>Examples!M3</f>
        <v>32313.5</v>
      </c>
      <c r="N3" s="203">
        <f>Examples!N3</f>
        <v>1.000011574074074</v>
      </c>
      <c r="O3" s="203" t="str">
        <f>Examples!O3</f>
        <v>1600-01-01</v>
      </c>
      <c r="P3" s="203" t="str">
        <f>Examples!P3</f>
        <v>1600-12-31</v>
      </c>
      <c r="Q3" s="203" t="str">
        <f>Examples!Q3</f>
        <v>0837-04-10 07:12</v>
      </c>
      <c r="R3" s="203" t="str">
        <f>Examples!R3</f>
        <v>-0123-12-31</v>
      </c>
      <c r="S3" s="203" t="str">
        <f>Examples!S3</f>
        <v>-0122-01-01</v>
      </c>
      <c r="T3" s="203" t="str">
        <f>Examples!T3</f>
        <v>-1000-07-12 12:00</v>
      </c>
      <c r="U3" s="203" t="str">
        <f>Examples!U3</f>
        <v>-1000-02-29</v>
      </c>
      <c r="V3" s="203" t="str">
        <f>Examples!V3</f>
        <v>-1001-08-17 21:36</v>
      </c>
      <c r="W3" s="203" t="str">
        <f>Examples!W3</f>
        <v>-4712-01-01 12:00</v>
      </c>
      <c r="X3" s="203">
        <f>Examples!X3</f>
        <v>31877</v>
      </c>
      <c r="Y3" s="203">
        <f>Examples!Y3</f>
        <v>33706</v>
      </c>
      <c r="Z3" s="203">
        <f>Examples!Z3</f>
        <v>28171</v>
      </c>
      <c r="AA3" s="203">
        <f>Examples!AA3</f>
        <v>52597</v>
      </c>
      <c r="AB3" s="203">
        <f>Examples!AB3</f>
        <v>36526</v>
      </c>
      <c r="AC3" s="203">
        <f>Examples!AC3</f>
        <v>19905</v>
      </c>
      <c r="AD3" s="203">
        <f>Examples!AD3</f>
        <v>28808</v>
      </c>
      <c r="AE3" s="203">
        <f>Examples!AE3</f>
        <v>32255</v>
      </c>
      <c r="AF3" s="203">
        <f>Examples!AF3</f>
        <v>28174.151157407407</v>
      </c>
      <c r="AG3" s="203">
        <f>Examples!AG3</f>
        <v>33958</v>
      </c>
      <c r="AH3" s="203">
        <f>Examples!AH3</f>
        <v>33890</v>
      </c>
      <c r="AI3" s="203">
        <f>Examples!AI3</f>
        <v>33298</v>
      </c>
      <c r="AJ3" s="203">
        <f>Examples!AJ3</f>
        <v>33695</v>
      </c>
      <c r="AK3" s="203">
        <f>Examples!AK3</f>
        <v>34090</v>
      </c>
      <c r="AL3" s="203" t="str">
        <f>Examples!AL3</f>
        <v>1818-01-01</v>
      </c>
      <c r="AM3" s="203">
        <f>Examples!AM3</f>
        <v>33136</v>
      </c>
      <c r="AN3" s="203" t="str">
        <f>Examples!AN3</f>
        <v>0622-07-16</v>
      </c>
      <c r="AO3" s="203">
        <f>Examples!AO3</f>
        <v>36622</v>
      </c>
      <c r="AP3" s="203" t="str">
        <f>Examples!AP3</f>
        <v>0001-01-03</v>
      </c>
      <c r="AQ3" s="203">
        <f>Examples!AQ3</f>
        <v>22818.892448241357</v>
      </c>
      <c r="AR3" s="203">
        <f>Examples!AR3</f>
        <v>22819.892448241357</v>
      </c>
      <c r="AS3" s="203">
        <f>Examples!AS3</f>
        <v>22820.892448241357</v>
      </c>
      <c r="AT3" s="203">
        <f>Examples!AT3</f>
        <v>22821.892448241357</v>
      </c>
      <c r="AU3" s="203">
        <f>Examples!AU3</f>
        <v>22798</v>
      </c>
      <c r="AV3" s="203">
        <f>Examples!AV3</f>
        <v>22799</v>
      </c>
      <c r="AW3" s="203">
        <f>Examples!AW3</f>
        <v>22800</v>
      </c>
      <c r="AX3" s="203">
        <f>Examples!AX3</f>
        <v>22801</v>
      </c>
      <c r="AY3" s="203">
        <f>Examples!AY3</f>
        <v>22802</v>
      </c>
      <c r="AZ3" s="203">
        <f>Examples!AZ3</f>
        <v>22803</v>
      </c>
      <c r="BA3" s="203">
        <f>Examples!BA3</f>
        <v>22804</v>
      </c>
      <c r="BB3" s="203">
        <f>Examples!BB3</f>
        <v>22805</v>
      </c>
      <c r="BC3" s="203">
        <f>Examples!BC3</f>
        <v>22806</v>
      </c>
      <c r="BD3" s="203">
        <f>Examples!BD3</f>
        <v>22807</v>
      </c>
      <c r="BE3" s="203">
        <f>Examples!BE3</f>
        <v>22808</v>
      </c>
      <c r="BF3" s="203">
        <f>Examples!BF3</f>
        <v>22809</v>
      </c>
      <c r="BG3" s="203">
        <f>Examples!BG3</f>
        <v>28174</v>
      </c>
      <c r="BH3" s="203">
        <f>Examples!BH3</f>
        <v>0</v>
      </c>
      <c r="BI3" s="203">
        <f>Examples!BI3</f>
        <v>0</v>
      </c>
      <c r="BJ3" s="203">
        <f>Examples!BJ3</f>
        <v>0</v>
      </c>
      <c r="BK3" s="203">
        <f>Examples!BK3</f>
        <v>0</v>
      </c>
    </row>
    <row r="4" spans="1:63" x14ac:dyDescent="0.25">
      <c r="C4" s="181" t="s">
        <v>528</v>
      </c>
      <c r="D4" s="183" t="s">
        <v>91</v>
      </c>
      <c r="E4" s="197">
        <f>'07JD'!E25</f>
        <v>2437665.5</v>
      </c>
      <c r="F4" s="197">
        <f>'07JD'!F25</f>
        <v>2436116.31</v>
      </c>
      <c r="G4" s="197">
        <f>'07JD'!G25</f>
        <v>1842713</v>
      </c>
      <c r="H4" s="197">
        <f>'07JD'!H25</f>
        <v>2451545</v>
      </c>
      <c r="I4" s="197">
        <f>'07JD'!I25</f>
        <v>2451179.5</v>
      </c>
      <c r="J4" s="197">
        <f>'07JD'!J25</f>
        <v>2446822.5</v>
      </c>
      <c r="K4" s="197">
        <f>'07JD'!K25</f>
        <v>2446966</v>
      </c>
      <c r="L4" s="197">
        <f>'07JD'!L25</f>
        <v>2447187.5</v>
      </c>
      <c r="M4" s="197">
        <f>'07JD'!M25</f>
        <v>2447332</v>
      </c>
      <c r="N4" s="197">
        <f>'07JD'!N25</f>
        <v>2415020.500011574</v>
      </c>
      <c r="O4" s="197">
        <f>'07JD'!O25</f>
        <v>2305447.5</v>
      </c>
      <c r="P4" s="197">
        <f>'07JD'!P25</f>
        <v>2305812.5</v>
      </c>
      <c r="Q4" s="197">
        <f>'07JD'!Q25</f>
        <v>2026871.8</v>
      </c>
      <c r="R4" s="197">
        <f>'07JD'!R25</f>
        <v>1676496.5</v>
      </c>
      <c r="S4" s="197">
        <f>'07JD'!S25</f>
        <v>1676497.5</v>
      </c>
      <c r="T4" s="197">
        <f>'07JD'!T25</f>
        <v>1356001</v>
      </c>
      <c r="U4" s="197">
        <f>'07JD'!U25</f>
        <v>1355866.5</v>
      </c>
      <c r="V4" s="197">
        <f>'07JD'!V25</f>
        <v>1355671.4</v>
      </c>
      <c r="W4" s="197">
        <f>'07JD'!W25</f>
        <v>0</v>
      </c>
      <c r="X4" s="197">
        <f>'07JD'!X25</f>
        <v>2446895.5</v>
      </c>
      <c r="Y4" s="197">
        <f>'07JD'!Y25</f>
        <v>2448724.5</v>
      </c>
      <c r="Z4" s="197">
        <f>'07JD'!Z25</f>
        <v>2443189.5</v>
      </c>
      <c r="AA4" s="197">
        <f>'07JD'!AA25</f>
        <v>2467615.5</v>
      </c>
      <c r="AB4" s="197">
        <f>'07JD'!AB25</f>
        <v>2451544.5</v>
      </c>
      <c r="AC4" s="197">
        <f>'07JD'!AC25</f>
        <v>2434923.5</v>
      </c>
      <c r="AD4" s="197">
        <f>'07JD'!AD25</f>
        <v>2443826.5</v>
      </c>
      <c r="AE4" s="197">
        <f>'07JD'!AE25</f>
        <v>2447273.5</v>
      </c>
      <c r="AF4" s="197">
        <f>'07JD'!AF25</f>
        <v>2443192.6511574076</v>
      </c>
      <c r="AG4" s="197">
        <f>'07JD'!AG25</f>
        <v>2448976.5</v>
      </c>
      <c r="AH4" s="197">
        <f>'07JD'!AH25</f>
        <v>2448908.5</v>
      </c>
      <c r="AI4" s="197">
        <f>'07JD'!AI25</f>
        <v>2448316.5</v>
      </c>
      <c r="AJ4" s="197">
        <f>'07JD'!AJ25</f>
        <v>2448713.5</v>
      </c>
      <c r="AK4" s="197">
        <f>'07JD'!AK25</f>
        <v>2449108.5</v>
      </c>
      <c r="AL4" s="197">
        <f>'07JD'!AL25</f>
        <v>2385070.5</v>
      </c>
      <c r="AM4" s="197">
        <f>'07JD'!AM25</f>
        <v>2448154.5</v>
      </c>
      <c r="AN4" s="197">
        <f>'07JD'!AN25</f>
        <v>1948439.5</v>
      </c>
      <c r="AO4" s="197">
        <f>'07JD'!AO25</f>
        <v>2451640.5</v>
      </c>
      <c r="AP4" s="197">
        <f>'07JD'!AP25</f>
        <v>1721425.5</v>
      </c>
      <c r="AQ4" s="197">
        <f>'07JD'!AQ25</f>
        <v>2437836.38589</v>
      </c>
      <c r="AR4" s="197">
        <f>'07JD'!AR25</f>
        <v>2437838.3924482414</v>
      </c>
      <c r="AS4" s="197">
        <f>'07JD'!AS25</f>
        <v>2437839.3924482414</v>
      </c>
      <c r="AT4" s="197">
        <f>'07JD'!AT25</f>
        <v>2437840.3924482414</v>
      </c>
      <c r="AU4" s="197">
        <f>'07JD'!AU25</f>
        <v>2437816.5</v>
      </c>
      <c r="AV4" s="197">
        <f>'07JD'!AV25</f>
        <v>2437817.5</v>
      </c>
      <c r="AW4" s="197">
        <f>'07JD'!AW25</f>
        <v>2437818.5</v>
      </c>
      <c r="AX4" s="197">
        <f>'07JD'!AX25</f>
        <v>2437819.5</v>
      </c>
      <c r="AY4" s="197">
        <f>'07JD'!AY25</f>
        <v>2437820.5</v>
      </c>
      <c r="AZ4" s="197">
        <f>'07JD'!AZ25</f>
        <v>2437821.5</v>
      </c>
      <c r="BA4" s="197">
        <f>'07JD'!BA25</f>
        <v>2437822.5</v>
      </c>
      <c r="BB4" s="197">
        <f>'07JD'!BB25</f>
        <v>2437823.5</v>
      </c>
      <c r="BC4" s="197">
        <f>'07JD'!BC25</f>
        <v>2437824.5</v>
      </c>
      <c r="BD4" s="197">
        <f>'07JD'!BD25</f>
        <v>2437825.5</v>
      </c>
      <c r="BE4" s="197">
        <f>'07JD'!BE25</f>
        <v>2437826.5</v>
      </c>
      <c r="BF4" s="197">
        <f>'07JD'!BF25</f>
        <v>2437827.5</v>
      </c>
      <c r="BG4" s="197">
        <f>'07JD'!BG25</f>
        <v>2443192.5</v>
      </c>
      <c r="BH4" s="197">
        <f>'07JD'!BH25</f>
        <v>0</v>
      </c>
      <c r="BI4" s="197">
        <f>'07JD'!BI25</f>
        <v>0</v>
      </c>
      <c r="BJ4" s="197">
        <f>'07JD'!BJ25</f>
        <v>0</v>
      </c>
      <c r="BK4" s="197">
        <f>'07JD'!BK25</f>
        <v>0</v>
      </c>
    </row>
    <row r="5" spans="1:63" x14ac:dyDescent="0.25">
      <c r="C5" s="181" t="s">
        <v>37</v>
      </c>
      <c r="D5" s="143" t="s">
        <v>302</v>
      </c>
      <c r="E5" s="59">
        <f>'07JD'!E5</f>
        <v>1962</v>
      </c>
      <c r="F5" s="59">
        <f>'07JD'!F5</f>
        <v>1957</v>
      </c>
      <c r="G5" s="59">
        <f>'07JD'!G5</f>
        <v>333</v>
      </c>
      <c r="H5" s="59">
        <f>'07JD'!H5</f>
        <v>2000</v>
      </c>
      <c r="I5" s="59">
        <f>'07JD'!I5</f>
        <v>1999</v>
      </c>
      <c r="J5" s="59">
        <f>'07JD'!J5</f>
        <v>1987</v>
      </c>
      <c r="K5" s="59">
        <f>'07JD'!K5</f>
        <v>1987</v>
      </c>
      <c r="L5" s="59">
        <f>'07JD'!L5</f>
        <v>1988</v>
      </c>
      <c r="M5" s="59">
        <f>'07JD'!M5</f>
        <v>1988</v>
      </c>
      <c r="N5" s="59">
        <f>'07JD'!N5</f>
        <v>1900</v>
      </c>
      <c r="O5" s="59">
        <f>'07JD'!O5</f>
        <v>1600</v>
      </c>
      <c r="P5" s="59">
        <f>'07JD'!P5</f>
        <v>1600</v>
      </c>
      <c r="Q5" s="59">
        <f>'07JD'!Q5</f>
        <v>837</v>
      </c>
      <c r="R5" s="59">
        <f>'07JD'!R5</f>
        <v>-123</v>
      </c>
      <c r="S5" s="59">
        <f>'07JD'!S5</f>
        <v>-122</v>
      </c>
      <c r="T5" s="59">
        <f>'07JD'!T5</f>
        <v>-1000</v>
      </c>
      <c r="U5" s="59">
        <f>'07JD'!U5</f>
        <v>-1000</v>
      </c>
      <c r="V5" s="59">
        <f>'07JD'!V5</f>
        <v>-1001</v>
      </c>
      <c r="W5" s="59">
        <f>'07JD'!W5</f>
        <v>-4712</v>
      </c>
      <c r="X5" s="59">
        <f>'07JD'!X5</f>
        <v>1987</v>
      </c>
      <c r="Y5" s="59">
        <f>'07JD'!Y5</f>
        <v>1992</v>
      </c>
      <c r="Z5" s="59">
        <f>'07JD'!Z5</f>
        <v>1977</v>
      </c>
      <c r="AA5" s="59">
        <f>'07JD'!AA5</f>
        <v>2044</v>
      </c>
      <c r="AB5" s="59">
        <f>'07JD'!AB5</f>
        <v>2000</v>
      </c>
      <c r="AC5" s="59">
        <f>'07JD'!AC5</f>
        <v>1954</v>
      </c>
      <c r="AD5" s="59">
        <f>'07JD'!AD5</f>
        <v>1978</v>
      </c>
      <c r="AE5" s="59">
        <f>'07JD'!AE5</f>
        <v>1988</v>
      </c>
      <c r="AF5" s="59">
        <f>'07JD'!AF5</f>
        <v>1977</v>
      </c>
      <c r="AG5" s="59">
        <f>'07JD'!AG5</f>
        <v>1992</v>
      </c>
      <c r="AH5" s="59">
        <f>'07JD'!AH5</f>
        <v>1992</v>
      </c>
      <c r="AI5" s="59">
        <f>'07JD'!AI5</f>
        <v>1991</v>
      </c>
      <c r="AJ5" s="59">
        <f>'07JD'!AJ5</f>
        <v>1992</v>
      </c>
      <c r="AK5" s="59">
        <f>'07JD'!AK5</f>
        <v>1993</v>
      </c>
      <c r="AL5" s="59">
        <f>'07JD'!AL5</f>
        <v>1818</v>
      </c>
      <c r="AM5" s="59">
        <f>'07JD'!AM5</f>
        <v>1990</v>
      </c>
      <c r="AN5" s="59">
        <f>'07JD'!AN5</f>
        <v>622</v>
      </c>
      <c r="AO5" s="59">
        <f>'07JD'!AO5</f>
        <v>2000</v>
      </c>
      <c r="AP5" s="59">
        <f>'07JD'!AP5</f>
        <v>1</v>
      </c>
      <c r="AQ5" s="59">
        <f>'07JD'!AQ5</f>
        <v>1962</v>
      </c>
      <c r="AR5" s="59">
        <f>'07JD'!AR5</f>
        <v>1962</v>
      </c>
      <c r="AS5" s="59">
        <f>'07JD'!AS5</f>
        <v>1962</v>
      </c>
      <c r="AT5" s="59">
        <f>'07JD'!AT5</f>
        <v>1962</v>
      </c>
      <c r="AU5" s="59">
        <f>'07JD'!AU5</f>
        <v>1962</v>
      </c>
      <c r="AV5" s="59">
        <f>'07JD'!AV5</f>
        <v>1962</v>
      </c>
      <c r="AW5" s="59">
        <f>'07JD'!AW5</f>
        <v>1962</v>
      </c>
      <c r="AX5" s="59">
        <f>'07JD'!AX5</f>
        <v>1962</v>
      </c>
      <c r="AY5" s="59">
        <f>'07JD'!AY5</f>
        <v>1962</v>
      </c>
      <c r="AZ5" s="59">
        <f>'07JD'!AZ5</f>
        <v>1962</v>
      </c>
      <c r="BA5" s="59">
        <f>'07JD'!BA5</f>
        <v>1962</v>
      </c>
      <c r="BB5" s="59">
        <f>'07JD'!BB5</f>
        <v>1962</v>
      </c>
      <c r="BC5" s="59">
        <f>'07JD'!BC5</f>
        <v>1962</v>
      </c>
      <c r="BD5" s="59">
        <f>'07JD'!BD5</f>
        <v>1962</v>
      </c>
      <c r="BE5" s="59">
        <f>'07JD'!BE5</f>
        <v>1962</v>
      </c>
      <c r="BF5" s="59">
        <f>'07JD'!BF5</f>
        <v>1962</v>
      </c>
      <c r="BG5" s="59">
        <f>'07JD'!BG5</f>
        <v>1977</v>
      </c>
      <c r="BH5" s="59">
        <f>'07JD'!BH5</f>
        <v>0</v>
      </c>
      <c r="BI5" s="59">
        <f>'07JD'!BI5</f>
        <v>0</v>
      </c>
      <c r="BJ5" s="59">
        <f>'07JD'!BJ5</f>
        <v>0</v>
      </c>
      <c r="BK5" s="59">
        <f>'07JD'!BK5</f>
        <v>0</v>
      </c>
    </row>
    <row r="6" spans="1:63" x14ac:dyDescent="0.25">
      <c r="C6" s="181" t="s">
        <v>36</v>
      </c>
      <c r="D6" s="143" t="s">
        <v>5</v>
      </c>
      <c r="E6" s="59">
        <f>'07JD'!E6</f>
        <v>1</v>
      </c>
      <c r="F6" s="59">
        <f>'07JD'!F6</f>
        <v>10</v>
      </c>
      <c r="G6" s="59">
        <f>'07JD'!G6</f>
        <v>1</v>
      </c>
      <c r="H6" s="59">
        <f>'07JD'!H6</f>
        <v>1</v>
      </c>
      <c r="I6" s="59">
        <f>'07JD'!I6</f>
        <v>1</v>
      </c>
      <c r="J6" s="59">
        <f>'07JD'!J6</f>
        <v>1</v>
      </c>
      <c r="K6" s="59">
        <f>'07JD'!K6</f>
        <v>6</v>
      </c>
      <c r="L6" s="59">
        <f>'07JD'!L6</f>
        <v>1</v>
      </c>
      <c r="M6" s="59">
        <f>'07JD'!M6</f>
        <v>6</v>
      </c>
      <c r="N6" s="59">
        <f>'07JD'!N6</f>
        <v>1</v>
      </c>
      <c r="O6" s="59">
        <f>'07JD'!O6</f>
        <v>1</v>
      </c>
      <c r="P6" s="59">
        <f>'07JD'!P6</f>
        <v>12</v>
      </c>
      <c r="Q6" s="59">
        <f>'07JD'!Q6</f>
        <v>4</v>
      </c>
      <c r="R6" s="59">
        <f>'07JD'!R6</f>
        <v>12</v>
      </c>
      <c r="S6" s="59">
        <f>'07JD'!S6</f>
        <v>1</v>
      </c>
      <c r="T6" s="59">
        <f>'07JD'!T6</f>
        <v>7</v>
      </c>
      <c r="U6" s="59">
        <f>'07JD'!U6</f>
        <v>2</v>
      </c>
      <c r="V6" s="59">
        <f>'07JD'!V6</f>
        <v>8</v>
      </c>
      <c r="W6" s="59">
        <f>'07JD'!W6</f>
        <v>1</v>
      </c>
      <c r="X6" s="59">
        <f>'07JD'!X6</f>
        <v>4</v>
      </c>
      <c r="Y6" s="59">
        <f>'07JD'!Y6</f>
        <v>4</v>
      </c>
      <c r="Z6" s="59">
        <f>'07JD'!Z6</f>
        <v>2</v>
      </c>
      <c r="AA6" s="59">
        <f>'07JD'!AA6</f>
        <v>1</v>
      </c>
      <c r="AB6" s="59">
        <f>'07JD'!AB6</f>
        <v>1</v>
      </c>
      <c r="AC6" s="59">
        <f>'07JD'!AC6</f>
        <v>6</v>
      </c>
      <c r="AD6" s="59">
        <f>'07JD'!AD6</f>
        <v>11</v>
      </c>
      <c r="AE6" s="59">
        <f>'07JD'!AE6</f>
        <v>4</v>
      </c>
      <c r="AF6" s="59">
        <f>'07JD'!AF6</f>
        <v>2</v>
      </c>
      <c r="AG6" s="59">
        <f>'07JD'!AG6</f>
        <v>12</v>
      </c>
      <c r="AH6" s="59">
        <f>'07JD'!AH6</f>
        <v>10</v>
      </c>
      <c r="AI6" s="59">
        <f>'07JD'!AI6</f>
        <v>3</v>
      </c>
      <c r="AJ6" s="59">
        <f>'07JD'!AJ6</f>
        <v>4</v>
      </c>
      <c r="AK6" s="59">
        <f>'07JD'!AK6</f>
        <v>5</v>
      </c>
      <c r="AL6" s="59">
        <f>'07JD'!AL6</f>
        <v>1</v>
      </c>
      <c r="AM6" s="59">
        <f>'07JD'!AM6</f>
        <v>9</v>
      </c>
      <c r="AN6" s="59">
        <f>'07JD'!AN6</f>
        <v>7</v>
      </c>
      <c r="AO6" s="59">
        <f>'07JD'!AO6</f>
        <v>4</v>
      </c>
      <c r="AP6" s="59">
        <f>'07JD'!AP6</f>
        <v>1</v>
      </c>
      <c r="AQ6" s="59">
        <f>'07JD'!AQ6</f>
        <v>6</v>
      </c>
      <c r="AR6" s="59">
        <f>'07JD'!AR6</f>
        <v>6</v>
      </c>
      <c r="AS6" s="59">
        <f>'07JD'!AS6</f>
        <v>6</v>
      </c>
      <c r="AT6" s="59">
        <f>'07JD'!AT6</f>
        <v>6</v>
      </c>
      <c r="AU6" s="59">
        <f>'07JD'!AU6</f>
        <v>6</v>
      </c>
      <c r="AV6" s="59">
        <f>'07JD'!AV6</f>
        <v>6</v>
      </c>
      <c r="AW6" s="59">
        <f>'07JD'!AW6</f>
        <v>6</v>
      </c>
      <c r="AX6" s="59">
        <f>'07JD'!AX6</f>
        <v>6</v>
      </c>
      <c r="AY6" s="59">
        <f>'07JD'!AY6</f>
        <v>6</v>
      </c>
      <c r="AZ6" s="59">
        <f>'07JD'!AZ6</f>
        <v>6</v>
      </c>
      <c r="BA6" s="59">
        <f>'07JD'!BA6</f>
        <v>6</v>
      </c>
      <c r="BB6" s="59">
        <f>'07JD'!BB6</f>
        <v>6</v>
      </c>
      <c r="BC6" s="59">
        <f>'07JD'!BC6</f>
        <v>6</v>
      </c>
      <c r="BD6" s="59">
        <f>'07JD'!BD6</f>
        <v>6</v>
      </c>
      <c r="BE6" s="59">
        <f>'07JD'!BE6</f>
        <v>6</v>
      </c>
      <c r="BF6" s="59">
        <f>'07JD'!BF6</f>
        <v>6</v>
      </c>
      <c r="BG6" s="59">
        <f>'07JD'!BG6</f>
        <v>2</v>
      </c>
      <c r="BH6" s="59">
        <f>'07JD'!BH6</f>
        <v>0</v>
      </c>
      <c r="BI6" s="59">
        <f>'07JD'!BI6</f>
        <v>0</v>
      </c>
      <c r="BJ6" s="59">
        <f>'07JD'!BJ6</f>
        <v>0</v>
      </c>
      <c r="BK6" s="59">
        <f>'07JD'!BK6</f>
        <v>0</v>
      </c>
    </row>
    <row r="7" spans="1:63" x14ac:dyDescent="0.25">
      <c r="C7" s="182" t="s">
        <v>35</v>
      </c>
      <c r="D7" s="179" t="s">
        <v>34</v>
      </c>
      <c r="E7" s="60">
        <f>'07JD'!E7</f>
        <v>1</v>
      </c>
      <c r="F7" s="60">
        <f>'07JD'!F7</f>
        <v>4</v>
      </c>
      <c r="G7" s="60">
        <f>'07JD'!G7</f>
        <v>27</v>
      </c>
      <c r="H7" s="60">
        <f>'07JD'!H7</f>
        <v>1</v>
      </c>
      <c r="I7" s="60">
        <f>'07JD'!I7</f>
        <v>1</v>
      </c>
      <c r="J7" s="60">
        <f>'07JD'!J7</f>
        <v>27</v>
      </c>
      <c r="K7" s="60">
        <f>'07JD'!K7</f>
        <v>19</v>
      </c>
      <c r="L7" s="60">
        <f>'07JD'!L7</f>
        <v>27</v>
      </c>
      <c r="M7" s="60">
        <f>'07JD'!M7</f>
        <v>19</v>
      </c>
      <c r="N7" s="60">
        <f>'07JD'!N7</f>
        <v>1</v>
      </c>
      <c r="O7" s="60">
        <f>'07JD'!O7</f>
        <v>1</v>
      </c>
      <c r="P7" s="60">
        <f>'07JD'!P7</f>
        <v>31</v>
      </c>
      <c r="Q7" s="60">
        <f>'07JD'!Q7</f>
        <v>10</v>
      </c>
      <c r="R7" s="60">
        <f>'07JD'!R7</f>
        <v>31</v>
      </c>
      <c r="S7" s="60">
        <f>'07JD'!S7</f>
        <v>1</v>
      </c>
      <c r="T7" s="60">
        <f>'07JD'!T7</f>
        <v>12</v>
      </c>
      <c r="U7" s="60">
        <f>'07JD'!U7</f>
        <v>29</v>
      </c>
      <c r="V7" s="60">
        <f>'07JD'!V7</f>
        <v>17</v>
      </c>
      <c r="W7" s="60">
        <f>'07JD'!W7</f>
        <v>1</v>
      </c>
      <c r="X7" s="60">
        <f>'07JD'!X7</f>
        <v>10</v>
      </c>
      <c r="Y7" s="60">
        <f>'07JD'!Y7</f>
        <v>12</v>
      </c>
      <c r="Z7" s="60">
        <f>'07JD'!Z7</f>
        <v>15</v>
      </c>
      <c r="AA7" s="60">
        <f>'07JD'!AA7</f>
        <v>1</v>
      </c>
      <c r="AB7" s="60">
        <f>'07JD'!AB7</f>
        <v>1</v>
      </c>
      <c r="AC7" s="60">
        <f>'07JD'!AC7</f>
        <v>30</v>
      </c>
      <c r="AD7" s="60">
        <f>'07JD'!AD7</f>
        <v>14</v>
      </c>
      <c r="AE7" s="60">
        <f>'07JD'!AE7</f>
        <v>22</v>
      </c>
      <c r="AF7" s="60">
        <f>'07JD'!AF7</f>
        <v>18</v>
      </c>
      <c r="AG7" s="60">
        <f>'07JD'!AG7</f>
        <v>20</v>
      </c>
      <c r="AH7" s="60">
        <f>'07JD'!AH7</f>
        <v>13</v>
      </c>
      <c r="AI7" s="60">
        <f>'07JD'!AI7</f>
        <v>1</v>
      </c>
      <c r="AJ7" s="60">
        <f>'07JD'!AJ7</f>
        <v>1</v>
      </c>
      <c r="AK7" s="60">
        <f>'07JD'!AK7</f>
        <v>1</v>
      </c>
      <c r="AL7" s="60">
        <f>'07JD'!AL7</f>
        <v>1</v>
      </c>
      <c r="AM7" s="60">
        <f>'07JD'!AM7</f>
        <v>20</v>
      </c>
      <c r="AN7" s="60">
        <f>'07JD'!AN7</f>
        <v>16</v>
      </c>
      <c r="AO7" s="60">
        <f>'07JD'!AO7</f>
        <v>6</v>
      </c>
      <c r="AP7" s="60">
        <f>'07JD'!AP7</f>
        <v>3</v>
      </c>
      <c r="AQ7" s="60">
        <f>'07JD'!AQ7</f>
        <v>20</v>
      </c>
      <c r="AR7" s="60">
        <f>'07JD'!AR7</f>
        <v>22</v>
      </c>
      <c r="AS7" s="60">
        <f>'07JD'!AS7</f>
        <v>23</v>
      </c>
      <c r="AT7" s="60">
        <f>'07JD'!AT7</f>
        <v>24</v>
      </c>
      <c r="AU7" s="60">
        <f>'07JD'!AU7</f>
        <v>1</v>
      </c>
      <c r="AV7" s="60">
        <f>'07JD'!AV7</f>
        <v>2</v>
      </c>
      <c r="AW7" s="60">
        <f>'07JD'!AW7</f>
        <v>3</v>
      </c>
      <c r="AX7" s="60">
        <f>'07JD'!AX7</f>
        <v>4</v>
      </c>
      <c r="AY7" s="60">
        <f>'07JD'!AY7</f>
        <v>5</v>
      </c>
      <c r="AZ7" s="60">
        <f>'07JD'!AZ7</f>
        <v>6</v>
      </c>
      <c r="BA7" s="60">
        <f>'07JD'!BA7</f>
        <v>7</v>
      </c>
      <c r="BB7" s="60">
        <f>'07JD'!BB7</f>
        <v>8</v>
      </c>
      <c r="BC7" s="60">
        <f>'07JD'!BC7</f>
        <v>9</v>
      </c>
      <c r="BD7" s="60">
        <f>'07JD'!BD7</f>
        <v>10</v>
      </c>
      <c r="BE7" s="60">
        <f>'07JD'!BE7</f>
        <v>11</v>
      </c>
      <c r="BF7" s="60">
        <f>'07JD'!BF7</f>
        <v>12</v>
      </c>
      <c r="BG7" s="60">
        <f>'07JD'!BG7</f>
        <v>18</v>
      </c>
      <c r="BH7" s="60">
        <f>'07JD'!BH7</f>
        <v>0</v>
      </c>
      <c r="BI7" s="60">
        <f>'07JD'!BI7</f>
        <v>0</v>
      </c>
      <c r="BJ7" s="60">
        <f>'07JD'!BJ7</f>
        <v>0</v>
      </c>
      <c r="BK7" s="60">
        <f>'07JD'!BK7</f>
        <v>0</v>
      </c>
    </row>
    <row r="9" spans="1:63" x14ac:dyDescent="0.25">
      <c r="B9" s="62" t="s">
        <v>641</v>
      </c>
      <c r="D9" s="8" t="s">
        <v>642</v>
      </c>
      <c r="E9" s="199" t="str">
        <f>E62</f>
        <v>24 Rajab 1381 AH</v>
      </c>
      <c r="F9" s="199" t="str">
        <f t="shared" ref="F9:BF9" si="0">F62</f>
        <v>9 Rabi'al-Awwal 1377 AH</v>
      </c>
      <c r="G9" s="199" t="str">
        <f t="shared" si="0"/>
        <v>--</v>
      </c>
      <c r="H9" s="199" t="str">
        <f t="shared" si="0"/>
        <v>24 Ramadan 1420 AH</v>
      </c>
      <c r="I9" s="199" t="str">
        <f t="shared" si="0"/>
        <v>13 Ramadan 1419 AH</v>
      </c>
      <c r="J9" s="199" t="str">
        <f t="shared" si="0"/>
        <v>26 Jumada l-Ula 1407 AH</v>
      </c>
      <c r="K9" s="199" t="str">
        <f t="shared" si="0"/>
        <v>21 Shawwal 1407 AH</v>
      </c>
      <c r="L9" s="199" t="str">
        <f t="shared" si="0"/>
        <v>7 Jumada t-Tania 1408 AH</v>
      </c>
      <c r="M9" s="199" t="str">
        <f t="shared" si="0"/>
        <v>4 Dhu l-Qa'da 1408 AH</v>
      </c>
      <c r="N9" s="199" t="str">
        <f t="shared" si="0"/>
        <v>28 Sha'ban 1317 AH</v>
      </c>
      <c r="O9" s="199" t="str">
        <f t="shared" si="0"/>
        <v>14 Jumada t-Tania 1008 AH</v>
      </c>
      <c r="P9" s="199" t="str">
        <f t="shared" si="0"/>
        <v>24 Jumada t-Tania 1009 AH</v>
      </c>
      <c r="Q9" s="199" t="str">
        <f t="shared" si="0"/>
        <v>6 Dhu l-Hijja -631 AH</v>
      </c>
      <c r="R9" s="199" t="str">
        <f t="shared" si="0"/>
        <v>--</v>
      </c>
      <c r="S9" s="199" t="str">
        <f t="shared" si="0"/>
        <v>--</v>
      </c>
      <c r="T9" s="199" t="str">
        <f t="shared" si="0"/>
        <v>--</v>
      </c>
      <c r="U9" s="199" t="str">
        <f t="shared" si="0"/>
        <v>--</v>
      </c>
      <c r="V9" s="199" t="str">
        <f t="shared" si="0"/>
        <v>--</v>
      </c>
      <c r="W9" s="199" t="str">
        <f t="shared" si="0"/>
        <v>--</v>
      </c>
      <c r="X9" s="199" t="str">
        <f t="shared" si="0"/>
        <v>10 Sha'ban 1407 AH</v>
      </c>
      <c r="Y9" s="199" t="str">
        <f t="shared" si="0"/>
        <v>9 Shawwal 1412 AH</v>
      </c>
      <c r="Z9" s="199" t="str">
        <f t="shared" si="0"/>
        <v>25 Safar 1397 AH</v>
      </c>
      <c r="AA9" s="199" t="str">
        <f t="shared" si="0"/>
        <v>30 Muharram 1466 AH</v>
      </c>
      <c r="AB9" s="199" t="str">
        <f t="shared" si="0"/>
        <v>24 Ramadan 1420 AH</v>
      </c>
      <c r="AC9" s="199" t="str">
        <f t="shared" si="0"/>
        <v>28 Shawwal 1373 AH</v>
      </c>
      <c r="AD9" s="199" t="str">
        <f t="shared" si="0"/>
        <v>13 Dhu l-Hijja 1398 AH</v>
      </c>
      <c r="AE9" s="199" t="str">
        <f t="shared" si="0"/>
        <v>5 Ramadan 1408 AH</v>
      </c>
      <c r="AF9" s="199" t="str">
        <f t="shared" si="0"/>
        <v>28 Safar 1397 AH</v>
      </c>
      <c r="AG9" s="199" t="str">
        <f t="shared" si="0"/>
        <v>24 Jumada t-Tania 1413 AH</v>
      </c>
      <c r="AH9" s="199" t="str">
        <f t="shared" si="0"/>
        <v>15 Rabi'ath-Thani 1413 AH</v>
      </c>
      <c r="AI9" s="199" t="str">
        <f t="shared" si="0"/>
        <v>14 Sha'ban 1411 AH</v>
      </c>
      <c r="AJ9" s="199" t="str">
        <f t="shared" si="0"/>
        <v>28 Ramadan 1412 AH</v>
      </c>
      <c r="AK9" s="199" t="str">
        <f t="shared" si="0"/>
        <v>9 Dhu l-Qa'da 1413 AH</v>
      </c>
      <c r="AL9" s="199" t="str">
        <f t="shared" si="0"/>
        <v>22 Safar 1233 AH</v>
      </c>
      <c r="AM9" s="199" t="str">
        <f t="shared" si="0"/>
        <v>29 Safar 1411 AH</v>
      </c>
      <c r="AN9" s="199" t="str">
        <f t="shared" si="0"/>
        <v>21 Jumada l-Ula -624 AH</v>
      </c>
      <c r="AO9" s="199" t="str">
        <f t="shared" si="0"/>
        <v>1 Muharram 1421 AH</v>
      </c>
      <c r="AP9" s="199" t="str">
        <f t="shared" si="0"/>
        <v>--</v>
      </c>
      <c r="AQ9" s="199" t="str">
        <f t="shared" si="0"/>
        <v>17 Muharram 1382 AH</v>
      </c>
      <c r="AR9" s="199" t="str">
        <f t="shared" si="0"/>
        <v>19 Muharram 1382 AH</v>
      </c>
      <c r="AS9" s="199" t="str">
        <f t="shared" si="0"/>
        <v>20 Muharram 1382 AH</v>
      </c>
      <c r="AT9" s="199" t="str">
        <f t="shared" si="0"/>
        <v>21 Muharram 1382 AH</v>
      </c>
      <c r="AU9" s="199" t="str">
        <f t="shared" si="0"/>
        <v>27 Dhu l-Hijja 1381 AH</v>
      </c>
      <c r="AV9" s="199" t="str">
        <f t="shared" si="0"/>
        <v>28 Dhu l-Hijja 1381 AH</v>
      </c>
      <c r="AW9" s="199" t="str">
        <f t="shared" si="0"/>
        <v>29 Dhu l-Hijja 1381 AH</v>
      </c>
      <c r="AX9" s="199" t="str">
        <f t="shared" si="0"/>
        <v>1 Muharram 1382 AH</v>
      </c>
      <c r="AY9" s="199" t="str">
        <f t="shared" si="0"/>
        <v>2 Muharram 1382 AH</v>
      </c>
      <c r="AZ9" s="199" t="str">
        <f t="shared" si="0"/>
        <v>3 Muharram 1382 AH</v>
      </c>
      <c r="BA9" s="199" t="str">
        <f t="shared" si="0"/>
        <v>4 Muharram 1382 AH</v>
      </c>
      <c r="BB9" s="199" t="str">
        <f t="shared" si="0"/>
        <v>5 Muharram 1382 AH</v>
      </c>
      <c r="BC9" s="199" t="str">
        <f t="shared" si="0"/>
        <v>6 Muharram 1382 AH</v>
      </c>
      <c r="BD9" s="199" t="str">
        <f t="shared" si="0"/>
        <v>7 Muharram 1382 AH</v>
      </c>
      <c r="BE9" s="199" t="str">
        <f t="shared" si="0"/>
        <v>8 Muharram 1382 AH</v>
      </c>
      <c r="BF9" s="199" t="str">
        <f t="shared" si="0"/>
        <v>9 Muharram 1382 AH</v>
      </c>
      <c r="BG9" s="199" t="str">
        <f t="shared" ref="BG9:BK9" si="1">BG62</f>
        <v>28 Safar 1397 AH</v>
      </c>
      <c r="BH9" s="199" t="str">
        <f t="shared" si="1"/>
        <v>--</v>
      </c>
      <c r="BI9" s="199" t="str">
        <f t="shared" si="1"/>
        <v>--</v>
      </c>
      <c r="BJ9" s="199" t="str">
        <f t="shared" si="1"/>
        <v>--</v>
      </c>
      <c r="BK9" s="199" t="str">
        <f t="shared" si="1"/>
        <v>--</v>
      </c>
    </row>
    <row r="10" spans="1:63" x14ac:dyDescent="0.25">
      <c r="D10" s="8" t="s">
        <v>643</v>
      </c>
      <c r="E10" s="201">
        <f>E103</f>
        <v>22647</v>
      </c>
      <c r="F10" s="201">
        <f t="shared" ref="F10:BF10" si="2">F103</f>
        <v>21097</v>
      </c>
      <c r="G10" s="201" t="str">
        <f t="shared" si="2"/>
        <v>--</v>
      </c>
      <c r="H10" s="201">
        <f t="shared" si="2"/>
        <v>36526</v>
      </c>
      <c r="I10" s="201">
        <f t="shared" si="2"/>
        <v>36161</v>
      </c>
      <c r="J10" s="201">
        <f t="shared" si="2"/>
        <v>31804</v>
      </c>
      <c r="K10" s="201">
        <f t="shared" si="2"/>
        <v>31947</v>
      </c>
      <c r="L10" s="201">
        <f t="shared" si="2"/>
        <v>32169</v>
      </c>
      <c r="M10" s="201">
        <f t="shared" si="2"/>
        <v>32313</v>
      </c>
      <c r="N10" s="201">
        <f t="shared" si="2"/>
        <v>1</v>
      </c>
      <c r="O10" s="201" t="str">
        <f t="shared" si="2"/>
        <v>1600-01-01</v>
      </c>
      <c r="P10" s="201" t="str">
        <f t="shared" si="2"/>
        <v>1600-12-31</v>
      </c>
      <c r="Q10" s="201" t="str">
        <f t="shared" si="2"/>
        <v>0010-04-10</v>
      </c>
      <c r="R10" s="201" t="str">
        <f t="shared" si="2"/>
        <v>--</v>
      </c>
      <c r="S10" s="201" t="str">
        <f t="shared" si="2"/>
        <v>--</v>
      </c>
      <c r="T10" s="201" t="str">
        <f t="shared" si="2"/>
        <v>--</v>
      </c>
      <c r="U10" s="201" t="str">
        <f t="shared" si="2"/>
        <v>--</v>
      </c>
      <c r="V10" s="201" t="str">
        <f t="shared" si="2"/>
        <v>--</v>
      </c>
      <c r="W10" s="201" t="str">
        <f t="shared" si="2"/>
        <v>--</v>
      </c>
      <c r="X10" s="201">
        <f t="shared" si="2"/>
        <v>31877</v>
      </c>
      <c r="Y10" s="201">
        <f t="shared" si="2"/>
        <v>33706</v>
      </c>
      <c r="Z10" s="201">
        <f t="shared" si="2"/>
        <v>28536</v>
      </c>
      <c r="AA10" s="201">
        <f t="shared" si="2"/>
        <v>52597</v>
      </c>
      <c r="AB10" s="201">
        <f t="shared" si="2"/>
        <v>36526</v>
      </c>
      <c r="AC10" s="201">
        <f t="shared" si="2"/>
        <v>19905</v>
      </c>
      <c r="AD10" s="201">
        <f t="shared" si="2"/>
        <v>28808</v>
      </c>
      <c r="AE10" s="201">
        <f t="shared" si="2"/>
        <v>32255</v>
      </c>
      <c r="AF10" s="201">
        <f t="shared" si="2"/>
        <v>28539</v>
      </c>
      <c r="AG10" s="201">
        <f t="shared" si="2"/>
        <v>33958</v>
      </c>
      <c r="AH10" s="201">
        <f t="shared" si="2"/>
        <v>33890</v>
      </c>
      <c r="AI10" s="201">
        <f t="shared" si="2"/>
        <v>33298</v>
      </c>
      <c r="AJ10" s="201">
        <f t="shared" si="2"/>
        <v>33695</v>
      </c>
      <c r="AK10" s="201">
        <f t="shared" si="2"/>
        <v>34455</v>
      </c>
      <c r="AL10" s="201" t="str">
        <f t="shared" si="2"/>
        <v>1818-01-01</v>
      </c>
      <c r="AM10" s="201">
        <f t="shared" si="2"/>
        <v>33136</v>
      </c>
      <c r="AN10" s="201" t="str">
        <f t="shared" si="2"/>
        <v>0016-07-16</v>
      </c>
      <c r="AO10" s="201">
        <f t="shared" si="2"/>
        <v>36622</v>
      </c>
      <c r="AP10" s="201" t="str">
        <f t="shared" si="2"/>
        <v>--</v>
      </c>
      <c r="AQ10" s="201">
        <f t="shared" si="2"/>
        <v>22817</v>
      </c>
      <c r="AR10" s="201">
        <f t="shared" si="2"/>
        <v>22819</v>
      </c>
      <c r="AS10" s="201">
        <f t="shared" si="2"/>
        <v>22820</v>
      </c>
      <c r="AT10" s="201">
        <f t="shared" si="2"/>
        <v>22821</v>
      </c>
      <c r="AU10" s="201">
        <f t="shared" si="2"/>
        <v>22798</v>
      </c>
      <c r="AV10" s="201">
        <f t="shared" si="2"/>
        <v>22799</v>
      </c>
      <c r="AW10" s="201">
        <f t="shared" si="2"/>
        <v>22800</v>
      </c>
      <c r="AX10" s="201">
        <f t="shared" si="2"/>
        <v>22801</v>
      </c>
      <c r="AY10" s="201">
        <f t="shared" si="2"/>
        <v>22802</v>
      </c>
      <c r="AZ10" s="201">
        <f t="shared" si="2"/>
        <v>22803</v>
      </c>
      <c r="BA10" s="201">
        <f t="shared" si="2"/>
        <v>22804</v>
      </c>
      <c r="BB10" s="201">
        <f t="shared" si="2"/>
        <v>22805</v>
      </c>
      <c r="BC10" s="201">
        <f t="shared" si="2"/>
        <v>22806</v>
      </c>
      <c r="BD10" s="201">
        <f t="shared" si="2"/>
        <v>22807</v>
      </c>
      <c r="BE10" s="201">
        <f t="shared" si="2"/>
        <v>22808</v>
      </c>
      <c r="BF10" s="201">
        <f t="shared" si="2"/>
        <v>22809</v>
      </c>
      <c r="BG10" s="201">
        <f t="shared" ref="BG10:BK10" si="3">BG103</f>
        <v>28539</v>
      </c>
      <c r="BH10" s="201" t="str">
        <f t="shared" si="3"/>
        <v>--</v>
      </c>
      <c r="BI10" s="201" t="str">
        <f t="shared" si="3"/>
        <v>--</v>
      </c>
      <c r="BJ10" s="201" t="str">
        <f t="shared" si="3"/>
        <v>--</v>
      </c>
      <c r="BK10" s="201" t="str">
        <f t="shared" si="3"/>
        <v>--</v>
      </c>
    </row>
    <row r="11" spans="1:63" x14ac:dyDescent="0.25">
      <c r="C11" s="29" t="s">
        <v>532</v>
      </c>
    </row>
    <row r="12" spans="1:63" x14ac:dyDescent="0.25">
      <c r="B12">
        <v>75</v>
      </c>
      <c r="C12" s="6" t="s">
        <v>408</v>
      </c>
      <c r="D12" s="8" t="s">
        <v>302</v>
      </c>
      <c r="E12">
        <f>IF(E6&lt;3,E5-1,E5)</f>
        <v>1961</v>
      </c>
      <c r="F12">
        <f t="shared" ref="F12:BF12" si="4">IF(F6&lt;3,F5-1,F5)</f>
        <v>1957</v>
      </c>
      <c r="G12">
        <f t="shared" si="4"/>
        <v>332</v>
      </c>
      <c r="H12">
        <f t="shared" si="4"/>
        <v>1999</v>
      </c>
      <c r="I12">
        <f t="shared" si="4"/>
        <v>1998</v>
      </c>
      <c r="J12">
        <f t="shared" si="4"/>
        <v>1986</v>
      </c>
      <c r="K12">
        <f t="shared" si="4"/>
        <v>1987</v>
      </c>
      <c r="L12">
        <f t="shared" si="4"/>
        <v>1987</v>
      </c>
      <c r="M12">
        <f t="shared" si="4"/>
        <v>1988</v>
      </c>
      <c r="N12">
        <f t="shared" si="4"/>
        <v>1899</v>
      </c>
      <c r="O12">
        <f t="shared" si="4"/>
        <v>1599</v>
      </c>
      <c r="P12">
        <f t="shared" si="4"/>
        <v>1600</v>
      </c>
      <c r="Q12">
        <f t="shared" si="4"/>
        <v>837</v>
      </c>
      <c r="R12">
        <f t="shared" si="4"/>
        <v>-123</v>
      </c>
      <c r="S12">
        <f t="shared" si="4"/>
        <v>-123</v>
      </c>
      <c r="T12">
        <f t="shared" si="4"/>
        <v>-1000</v>
      </c>
      <c r="U12">
        <f t="shared" si="4"/>
        <v>-1001</v>
      </c>
      <c r="V12">
        <f t="shared" si="4"/>
        <v>-1001</v>
      </c>
      <c r="W12">
        <f t="shared" si="4"/>
        <v>-4713</v>
      </c>
      <c r="X12">
        <f t="shared" si="4"/>
        <v>1987</v>
      </c>
      <c r="Y12">
        <f t="shared" si="4"/>
        <v>1992</v>
      </c>
      <c r="Z12">
        <f t="shared" si="4"/>
        <v>1976</v>
      </c>
      <c r="AA12">
        <f t="shared" si="4"/>
        <v>2043</v>
      </c>
      <c r="AB12">
        <f t="shared" si="4"/>
        <v>1999</v>
      </c>
      <c r="AC12">
        <f t="shared" si="4"/>
        <v>1954</v>
      </c>
      <c r="AD12">
        <f t="shared" si="4"/>
        <v>1978</v>
      </c>
      <c r="AE12">
        <f t="shared" si="4"/>
        <v>1988</v>
      </c>
      <c r="AF12">
        <f t="shared" si="4"/>
        <v>1976</v>
      </c>
      <c r="AG12">
        <f t="shared" si="4"/>
        <v>1992</v>
      </c>
      <c r="AH12">
        <f t="shared" si="4"/>
        <v>1992</v>
      </c>
      <c r="AI12">
        <f t="shared" si="4"/>
        <v>1991</v>
      </c>
      <c r="AJ12">
        <f t="shared" si="4"/>
        <v>1992</v>
      </c>
      <c r="AK12">
        <f t="shared" si="4"/>
        <v>1993</v>
      </c>
      <c r="AL12">
        <f t="shared" si="4"/>
        <v>1817</v>
      </c>
      <c r="AM12">
        <f t="shared" si="4"/>
        <v>1990</v>
      </c>
      <c r="AN12">
        <f t="shared" si="4"/>
        <v>622</v>
      </c>
      <c r="AO12">
        <f t="shared" si="4"/>
        <v>2000</v>
      </c>
      <c r="AP12">
        <f t="shared" si="4"/>
        <v>0</v>
      </c>
      <c r="AQ12">
        <f t="shared" si="4"/>
        <v>1962</v>
      </c>
      <c r="AR12">
        <f t="shared" si="4"/>
        <v>1962</v>
      </c>
      <c r="AS12">
        <f t="shared" si="4"/>
        <v>1962</v>
      </c>
      <c r="AT12">
        <f t="shared" si="4"/>
        <v>1962</v>
      </c>
      <c r="AU12">
        <f t="shared" si="4"/>
        <v>1962</v>
      </c>
      <c r="AV12">
        <f t="shared" si="4"/>
        <v>1962</v>
      </c>
      <c r="AW12">
        <f t="shared" si="4"/>
        <v>1962</v>
      </c>
      <c r="AX12">
        <f t="shared" si="4"/>
        <v>1962</v>
      </c>
      <c r="AY12">
        <f t="shared" si="4"/>
        <v>1962</v>
      </c>
      <c r="AZ12">
        <f t="shared" si="4"/>
        <v>1962</v>
      </c>
      <c r="BA12">
        <f t="shared" si="4"/>
        <v>1962</v>
      </c>
      <c r="BB12">
        <f t="shared" si="4"/>
        <v>1962</v>
      </c>
      <c r="BC12">
        <f t="shared" si="4"/>
        <v>1962</v>
      </c>
      <c r="BD12">
        <f t="shared" si="4"/>
        <v>1962</v>
      </c>
      <c r="BE12">
        <f t="shared" si="4"/>
        <v>1962</v>
      </c>
      <c r="BF12">
        <f t="shared" si="4"/>
        <v>1962</v>
      </c>
      <c r="BG12">
        <f t="shared" ref="BG12:BK12" si="5">IF(BG6&lt;3,BG5-1,BG5)</f>
        <v>1976</v>
      </c>
      <c r="BH12">
        <f t="shared" si="5"/>
        <v>-1</v>
      </c>
      <c r="BI12">
        <f t="shared" si="5"/>
        <v>-1</v>
      </c>
      <c r="BJ12">
        <f t="shared" si="5"/>
        <v>-1</v>
      </c>
      <c r="BK12">
        <f t="shared" si="5"/>
        <v>-1</v>
      </c>
    </row>
    <row r="13" spans="1:63" x14ac:dyDescent="0.25">
      <c r="B13">
        <v>75</v>
      </c>
      <c r="C13" s="6" t="s">
        <v>409</v>
      </c>
      <c r="D13" s="8" t="s">
        <v>5</v>
      </c>
      <c r="E13">
        <f>IF(E6&lt;3,E6+12,E6)</f>
        <v>13</v>
      </c>
      <c r="F13">
        <f t="shared" ref="F13:BF13" si="6">IF(F6&lt;3,F6+12,F6)</f>
        <v>10</v>
      </c>
      <c r="G13">
        <f t="shared" si="6"/>
        <v>13</v>
      </c>
      <c r="H13">
        <f t="shared" si="6"/>
        <v>13</v>
      </c>
      <c r="I13">
        <f t="shared" si="6"/>
        <v>13</v>
      </c>
      <c r="J13">
        <f t="shared" si="6"/>
        <v>13</v>
      </c>
      <c r="K13">
        <f t="shared" si="6"/>
        <v>6</v>
      </c>
      <c r="L13">
        <f t="shared" si="6"/>
        <v>13</v>
      </c>
      <c r="M13">
        <f t="shared" si="6"/>
        <v>6</v>
      </c>
      <c r="N13">
        <f t="shared" si="6"/>
        <v>13</v>
      </c>
      <c r="O13">
        <f t="shared" si="6"/>
        <v>13</v>
      </c>
      <c r="P13">
        <f t="shared" si="6"/>
        <v>12</v>
      </c>
      <c r="Q13">
        <f t="shared" si="6"/>
        <v>4</v>
      </c>
      <c r="R13">
        <f t="shared" si="6"/>
        <v>12</v>
      </c>
      <c r="S13">
        <f t="shared" si="6"/>
        <v>13</v>
      </c>
      <c r="T13">
        <f t="shared" si="6"/>
        <v>7</v>
      </c>
      <c r="U13">
        <f t="shared" si="6"/>
        <v>14</v>
      </c>
      <c r="V13">
        <f t="shared" si="6"/>
        <v>8</v>
      </c>
      <c r="W13">
        <f t="shared" si="6"/>
        <v>13</v>
      </c>
      <c r="X13">
        <f t="shared" si="6"/>
        <v>4</v>
      </c>
      <c r="Y13">
        <f t="shared" si="6"/>
        <v>4</v>
      </c>
      <c r="Z13">
        <f t="shared" si="6"/>
        <v>14</v>
      </c>
      <c r="AA13">
        <f t="shared" si="6"/>
        <v>13</v>
      </c>
      <c r="AB13">
        <f t="shared" si="6"/>
        <v>13</v>
      </c>
      <c r="AC13">
        <f t="shared" si="6"/>
        <v>6</v>
      </c>
      <c r="AD13">
        <f t="shared" si="6"/>
        <v>11</v>
      </c>
      <c r="AE13">
        <f t="shared" si="6"/>
        <v>4</v>
      </c>
      <c r="AF13">
        <f t="shared" si="6"/>
        <v>14</v>
      </c>
      <c r="AG13">
        <f t="shared" si="6"/>
        <v>12</v>
      </c>
      <c r="AH13">
        <f t="shared" si="6"/>
        <v>10</v>
      </c>
      <c r="AI13">
        <f t="shared" si="6"/>
        <v>3</v>
      </c>
      <c r="AJ13">
        <f t="shared" si="6"/>
        <v>4</v>
      </c>
      <c r="AK13">
        <f t="shared" si="6"/>
        <v>5</v>
      </c>
      <c r="AL13">
        <f t="shared" si="6"/>
        <v>13</v>
      </c>
      <c r="AM13">
        <f t="shared" si="6"/>
        <v>9</v>
      </c>
      <c r="AN13">
        <f t="shared" si="6"/>
        <v>7</v>
      </c>
      <c r="AO13">
        <f t="shared" si="6"/>
        <v>4</v>
      </c>
      <c r="AP13">
        <f t="shared" si="6"/>
        <v>13</v>
      </c>
      <c r="AQ13">
        <f t="shared" si="6"/>
        <v>6</v>
      </c>
      <c r="AR13">
        <f t="shared" si="6"/>
        <v>6</v>
      </c>
      <c r="AS13">
        <f t="shared" si="6"/>
        <v>6</v>
      </c>
      <c r="AT13">
        <f t="shared" si="6"/>
        <v>6</v>
      </c>
      <c r="AU13">
        <f t="shared" si="6"/>
        <v>6</v>
      </c>
      <c r="AV13">
        <f t="shared" si="6"/>
        <v>6</v>
      </c>
      <c r="AW13">
        <f t="shared" si="6"/>
        <v>6</v>
      </c>
      <c r="AX13">
        <f t="shared" si="6"/>
        <v>6</v>
      </c>
      <c r="AY13">
        <f t="shared" si="6"/>
        <v>6</v>
      </c>
      <c r="AZ13">
        <f t="shared" si="6"/>
        <v>6</v>
      </c>
      <c r="BA13">
        <f t="shared" si="6"/>
        <v>6</v>
      </c>
      <c r="BB13">
        <f t="shared" si="6"/>
        <v>6</v>
      </c>
      <c r="BC13">
        <f t="shared" si="6"/>
        <v>6</v>
      </c>
      <c r="BD13">
        <f t="shared" si="6"/>
        <v>6</v>
      </c>
      <c r="BE13">
        <f t="shared" si="6"/>
        <v>6</v>
      </c>
      <c r="BF13">
        <f t="shared" si="6"/>
        <v>6</v>
      </c>
      <c r="BG13">
        <f t="shared" ref="BG13:BK13" si="7">IF(BG6&lt;3,BG6+12,BG6)</f>
        <v>14</v>
      </c>
      <c r="BH13">
        <f t="shared" si="7"/>
        <v>12</v>
      </c>
      <c r="BI13">
        <f t="shared" si="7"/>
        <v>12</v>
      </c>
      <c r="BJ13">
        <f t="shared" si="7"/>
        <v>12</v>
      </c>
      <c r="BK13">
        <f t="shared" si="7"/>
        <v>12</v>
      </c>
    </row>
    <row r="14" spans="1:63" x14ac:dyDescent="0.25">
      <c r="B14">
        <v>75</v>
      </c>
      <c r="C14" s="6" t="s">
        <v>410</v>
      </c>
      <c r="D14" s="8" t="s">
        <v>74</v>
      </c>
      <c r="E14">
        <f>_xlfn.FLOOR.MATH(E12/100)</f>
        <v>19</v>
      </c>
      <c r="F14">
        <f t="shared" ref="F14:BF14" si="8">_xlfn.FLOOR.MATH(F12/100)</f>
        <v>19</v>
      </c>
      <c r="G14">
        <f t="shared" si="8"/>
        <v>3</v>
      </c>
      <c r="H14">
        <f t="shared" si="8"/>
        <v>19</v>
      </c>
      <c r="I14">
        <f t="shared" si="8"/>
        <v>19</v>
      </c>
      <c r="J14">
        <f t="shared" si="8"/>
        <v>19</v>
      </c>
      <c r="K14">
        <f t="shared" si="8"/>
        <v>19</v>
      </c>
      <c r="L14">
        <f t="shared" si="8"/>
        <v>19</v>
      </c>
      <c r="M14">
        <f t="shared" si="8"/>
        <v>19</v>
      </c>
      <c r="N14">
        <f t="shared" si="8"/>
        <v>18</v>
      </c>
      <c r="O14">
        <f t="shared" si="8"/>
        <v>15</v>
      </c>
      <c r="P14">
        <f t="shared" si="8"/>
        <v>16</v>
      </c>
      <c r="Q14">
        <f t="shared" si="8"/>
        <v>8</v>
      </c>
      <c r="R14">
        <f t="shared" si="8"/>
        <v>-2</v>
      </c>
      <c r="S14">
        <f t="shared" si="8"/>
        <v>-2</v>
      </c>
      <c r="T14">
        <f t="shared" si="8"/>
        <v>-10</v>
      </c>
      <c r="U14">
        <f t="shared" si="8"/>
        <v>-11</v>
      </c>
      <c r="V14">
        <f t="shared" si="8"/>
        <v>-11</v>
      </c>
      <c r="W14">
        <f t="shared" si="8"/>
        <v>-48</v>
      </c>
      <c r="X14">
        <f t="shared" si="8"/>
        <v>19</v>
      </c>
      <c r="Y14">
        <f t="shared" si="8"/>
        <v>19</v>
      </c>
      <c r="Z14">
        <f t="shared" si="8"/>
        <v>19</v>
      </c>
      <c r="AA14">
        <f t="shared" si="8"/>
        <v>20</v>
      </c>
      <c r="AB14">
        <f t="shared" si="8"/>
        <v>19</v>
      </c>
      <c r="AC14">
        <f t="shared" si="8"/>
        <v>19</v>
      </c>
      <c r="AD14">
        <f t="shared" si="8"/>
        <v>19</v>
      </c>
      <c r="AE14">
        <f t="shared" si="8"/>
        <v>19</v>
      </c>
      <c r="AF14">
        <f t="shared" si="8"/>
        <v>19</v>
      </c>
      <c r="AG14">
        <f t="shared" si="8"/>
        <v>19</v>
      </c>
      <c r="AH14">
        <f t="shared" si="8"/>
        <v>19</v>
      </c>
      <c r="AI14">
        <f t="shared" si="8"/>
        <v>19</v>
      </c>
      <c r="AJ14">
        <f t="shared" si="8"/>
        <v>19</v>
      </c>
      <c r="AK14">
        <f t="shared" si="8"/>
        <v>19</v>
      </c>
      <c r="AL14">
        <f t="shared" si="8"/>
        <v>18</v>
      </c>
      <c r="AM14">
        <f t="shared" si="8"/>
        <v>19</v>
      </c>
      <c r="AN14">
        <f t="shared" si="8"/>
        <v>6</v>
      </c>
      <c r="AO14">
        <f t="shared" si="8"/>
        <v>20</v>
      </c>
      <c r="AP14">
        <f t="shared" si="8"/>
        <v>0</v>
      </c>
      <c r="AQ14">
        <f t="shared" si="8"/>
        <v>19</v>
      </c>
      <c r="AR14">
        <f t="shared" si="8"/>
        <v>19</v>
      </c>
      <c r="AS14">
        <f t="shared" si="8"/>
        <v>19</v>
      </c>
      <c r="AT14">
        <f t="shared" si="8"/>
        <v>19</v>
      </c>
      <c r="AU14">
        <f t="shared" si="8"/>
        <v>19</v>
      </c>
      <c r="AV14">
        <f t="shared" si="8"/>
        <v>19</v>
      </c>
      <c r="AW14">
        <f t="shared" si="8"/>
        <v>19</v>
      </c>
      <c r="AX14">
        <f t="shared" si="8"/>
        <v>19</v>
      </c>
      <c r="AY14">
        <f t="shared" si="8"/>
        <v>19</v>
      </c>
      <c r="AZ14">
        <f t="shared" si="8"/>
        <v>19</v>
      </c>
      <c r="BA14">
        <f t="shared" si="8"/>
        <v>19</v>
      </c>
      <c r="BB14">
        <f t="shared" si="8"/>
        <v>19</v>
      </c>
      <c r="BC14">
        <f t="shared" si="8"/>
        <v>19</v>
      </c>
      <c r="BD14">
        <f t="shared" si="8"/>
        <v>19</v>
      </c>
      <c r="BE14">
        <f t="shared" si="8"/>
        <v>19</v>
      </c>
      <c r="BF14">
        <f t="shared" si="8"/>
        <v>19</v>
      </c>
      <c r="BG14">
        <f t="shared" ref="BG14:BK14" si="9">_xlfn.FLOOR.MATH(BG12/100)</f>
        <v>19</v>
      </c>
      <c r="BH14">
        <f t="shared" si="9"/>
        <v>-1</v>
      </c>
      <c r="BI14">
        <f t="shared" si="9"/>
        <v>-1</v>
      </c>
      <c r="BJ14">
        <f t="shared" si="9"/>
        <v>-1</v>
      </c>
      <c r="BK14">
        <f t="shared" si="9"/>
        <v>-1</v>
      </c>
    </row>
    <row r="15" spans="1:63" x14ac:dyDescent="0.25">
      <c r="B15">
        <v>75</v>
      </c>
      <c r="C15" s="6" t="s">
        <v>411</v>
      </c>
      <c r="D15" s="8" t="s">
        <v>237</v>
      </c>
      <c r="E15" s="55">
        <f>2 - E14 + _xlfn.FLOOR.MATH(E14 / 4)</f>
        <v>-13</v>
      </c>
      <c r="F15" s="55">
        <f t="shared" ref="F15:BF15" si="10">2 - F14 + _xlfn.FLOOR.MATH(F14 / 4)</f>
        <v>-13</v>
      </c>
      <c r="G15" s="55">
        <f t="shared" si="10"/>
        <v>-1</v>
      </c>
      <c r="H15" s="55">
        <f t="shared" si="10"/>
        <v>-13</v>
      </c>
      <c r="I15" s="55">
        <f t="shared" si="10"/>
        <v>-13</v>
      </c>
      <c r="J15" s="55">
        <f t="shared" si="10"/>
        <v>-13</v>
      </c>
      <c r="K15" s="55">
        <f t="shared" si="10"/>
        <v>-13</v>
      </c>
      <c r="L15" s="55">
        <f t="shared" si="10"/>
        <v>-13</v>
      </c>
      <c r="M15" s="55">
        <f t="shared" si="10"/>
        <v>-13</v>
      </c>
      <c r="N15" s="55">
        <f t="shared" si="10"/>
        <v>-12</v>
      </c>
      <c r="O15" s="55">
        <f t="shared" si="10"/>
        <v>-10</v>
      </c>
      <c r="P15" s="55">
        <f t="shared" si="10"/>
        <v>-10</v>
      </c>
      <c r="Q15" s="55">
        <f t="shared" si="10"/>
        <v>-4</v>
      </c>
      <c r="R15" s="55">
        <f t="shared" si="10"/>
        <v>3</v>
      </c>
      <c r="S15" s="55">
        <f t="shared" si="10"/>
        <v>3</v>
      </c>
      <c r="T15" s="55">
        <f t="shared" si="10"/>
        <v>9</v>
      </c>
      <c r="U15" s="55">
        <f t="shared" si="10"/>
        <v>10</v>
      </c>
      <c r="V15" s="55">
        <f t="shared" si="10"/>
        <v>10</v>
      </c>
      <c r="W15" s="55">
        <f t="shared" si="10"/>
        <v>38</v>
      </c>
      <c r="X15" s="55">
        <f t="shared" si="10"/>
        <v>-13</v>
      </c>
      <c r="Y15" s="55">
        <f t="shared" si="10"/>
        <v>-13</v>
      </c>
      <c r="Z15" s="55">
        <f t="shared" si="10"/>
        <v>-13</v>
      </c>
      <c r="AA15" s="55">
        <f t="shared" si="10"/>
        <v>-13</v>
      </c>
      <c r="AB15" s="55">
        <f t="shared" si="10"/>
        <v>-13</v>
      </c>
      <c r="AC15" s="55">
        <f t="shared" si="10"/>
        <v>-13</v>
      </c>
      <c r="AD15" s="55">
        <f t="shared" si="10"/>
        <v>-13</v>
      </c>
      <c r="AE15" s="55">
        <f t="shared" si="10"/>
        <v>-13</v>
      </c>
      <c r="AF15" s="55">
        <f t="shared" si="10"/>
        <v>-13</v>
      </c>
      <c r="AG15" s="55">
        <f t="shared" si="10"/>
        <v>-13</v>
      </c>
      <c r="AH15" s="55">
        <f t="shared" si="10"/>
        <v>-13</v>
      </c>
      <c r="AI15" s="55">
        <f t="shared" si="10"/>
        <v>-13</v>
      </c>
      <c r="AJ15" s="55">
        <f t="shared" si="10"/>
        <v>-13</v>
      </c>
      <c r="AK15" s="55">
        <f t="shared" si="10"/>
        <v>-13</v>
      </c>
      <c r="AL15" s="55">
        <f t="shared" si="10"/>
        <v>-12</v>
      </c>
      <c r="AM15" s="55">
        <f t="shared" si="10"/>
        <v>-13</v>
      </c>
      <c r="AN15" s="55">
        <f t="shared" si="10"/>
        <v>-3</v>
      </c>
      <c r="AO15" s="55">
        <f t="shared" si="10"/>
        <v>-13</v>
      </c>
      <c r="AP15" s="55">
        <f t="shared" si="10"/>
        <v>2</v>
      </c>
      <c r="AQ15" s="55">
        <f t="shared" si="10"/>
        <v>-13</v>
      </c>
      <c r="AR15" s="55">
        <f t="shared" si="10"/>
        <v>-13</v>
      </c>
      <c r="AS15" s="55">
        <f t="shared" si="10"/>
        <v>-13</v>
      </c>
      <c r="AT15" s="55">
        <f t="shared" si="10"/>
        <v>-13</v>
      </c>
      <c r="AU15" s="55">
        <f t="shared" si="10"/>
        <v>-13</v>
      </c>
      <c r="AV15" s="55">
        <f t="shared" si="10"/>
        <v>-13</v>
      </c>
      <c r="AW15" s="55">
        <f t="shared" si="10"/>
        <v>-13</v>
      </c>
      <c r="AX15" s="55">
        <f t="shared" si="10"/>
        <v>-13</v>
      </c>
      <c r="AY15" s="55">
        <f t="shared" si="10"/>
        <v>-13</v>
      </c>
      <c r="AZ15" s="55">
        <f t="shared" si="10"/>
        <v>-13</v>
      </c>
      <c r="BA15" s="55">
        <f t="shared" si="10"/>
        <v>-13</v>
      </c>
      <c r="BB15" s="55">
        <f t="shared" si="10"/>
        <v>-13</v>
      </c>
      <c r="BC15" s="55">
        <f t="shared" si="10"/>
        <v>-13</v>
      </c>
      <c r="BD15" s="55">
        <f t="shared" si="10"/>
        <v>-13</v>
      </c>
      <c r="BE15" s="55">
        <f t="shared" si="10"/>
        <v>-13</v>
      </c>
      <c r="BF15" s="55">
        <f t="shared" si="10"/>
        <v>-13</v>
      </c>
      <c r="BG15" s="55">
        <f t="shared" ref="BG15" si="11">2 - BG14 + _xlfn.FLOOR.MATH(BG14 / 4)</f>
        <v>-13</v>
      </c>
      <c r="BH15" s="55">
        <f t="shared" ref="BH15" si="12">2 - BH14 + _xlfn.FLOOR.MATH(BH14 / 4)</f>
        <v>2</v>
      </c>
      <c r="BI15" s="55">
        <f t="shared" ref="BI15" si="13">2 - BI14 + _xlfn.FLOOR.MATH(BI14 / 4)</f>
        <v>2</v>
      </c>
      <c r="BJ15" s="55">
        <f t="shared" ref="BJ15" si="14">2 - BJ14 + _xlfn.FLOOR.MATH(BJ14 / 4)</f>
        <v>2</v>
      </c>
      <c r="BK15" s="55">
        <f t="shared" ref="BK15" si="15">2 - BK14 + _xlfn.FLOOR.MATH(BK14 / 4)</f>
        <v>2</v>
      </c>
    </row>
    <row r="16" spans="1:63" x14ac:dyDescent="0.25">
      <c r="B16">
        <v>75</v>
      </c>
      <c r="C16" s="6" t="s">
        <v>412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</row>
    <row r="17" spans="2:63" x14ac:dyDescent="0.25">
      <c r="C17" s="6" t="s">
        <v>413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</row>
    <row r="18" spans="2:63" x14ac:dyDescent="0.25">
      <c r="C18" s="6" t="s">
        <v>414</v>
      </c>
      <c r="D18" s="8" t="s">
        <v>239</v>
      </c>
      <c r="E18" s="55">
        <f>_xlfn.FLOOR.MATH(365.25*E12)    + _xlfn.FLOOR.MATH(30.6001*(E13+1))    + E7 + 1722519 + E15</f>
        <v>2439190</v>
      </c>
      <c r="F18" s="55">
        <f t="shared" ref="F18:BF18" si="16">_xlfn.FLOOR.MATH(365.25*F12)    + _xlfn.FLOOR.MATH(30.6001*(F13+1))    + F7 + 1722519 + F15</f>
        <v>2437640</v>
      </c>
      <c r="G18" s="55">
        <f t="shared" si="16"/>
        <v>1844236</v>
      </c>
      <c r="H18" s="55">
        <f t="shared" si="16"/>
        <v>2453069</v>
      </c>
      <c r="I18" s="55">
        <f t="shared" si="16"/>
        <v>2452704</v>
      </c>
      <c r="J18" s="55">
        <f t="shared" si="16"/>
        <v>2448347</v>
      </c>
      <c r="K18" s="55">
        <f t="shared" si="16"/>
        <v>2448490</v>
      </c>
      <c r="L18" s="55">
        <f t="shared" si="16"/>
        <v>2448712</v>
      </c>
      <c r="M18" s="55">
        <f t="shared" si="16"/>
        <v>2448856</v>
      </c>
      <c r="N18" s="55">
        <f t="shared" si="16"/>
        <v>2416545</v>
      </c>
      <c r="O18" s="55">
        <f t="shared" si="16"/>
        <v>2306972</v>
      </c>
      <c r="P18" s="55">
        <f t="shared" si="16"/>
        <v>2307337</v>
      </c>
      <c r="Q18" s="55">
        <f t="shared" si="16"/>
        <v>2028392</v>
      </c>
      <c r="R18" s="55">
        <f t="shared" si="16"/>
        <v>1678024</v>
      </c>
      <c r="S18" s="55">
        <f t="shared" si="16"/>
        <v>1678025</v>
      </c>
      <c r="T18" s="55">
        <f t="shared" si="16"/>
        <v>1357534</v>
      </c>
      <c r="U18" s="55">
        <f t="shared" si="16"/>
        <v>1357401</v>
      </c>
      <c r="V18" s="55">
        <f t="shared" si="16"/>
        <v>1357205</v>
      </c>
      <c r="W18" s="55">
        <f t="shared" si="16"/>
        <v>1562</v>
      </c>
      <c r="X18" s="55">
        <f t="shared" si="16"/>
        <v>2448420</v>
      </c>
      <c r="Y18" s="55">
        <f t="shared" si="16"/>
        <v>2450249</v>
      </c>
      <c r="Z18" s="55">
        <f t="shared" si="16"/>
        <v>2444714</v>
      </c>
      <c r="AA18" s="55">
        <f t="shared" si="16"/>
        <v>2469140</v>
      </c>
      <c r="AB18" s="55">
        <f t="shared" si="16"/>
        <v>2453069</v>
      </c>
      <c r="AC18" s="55">
        <f t="shared" si="16"/>
        <v>2436448</v>
      </c>
      <c r="AD18" s="55">
        <f t="shared" si="16"/>
        <v>2445351</v>
      </c>
      <c r="AE18" s="55">
        <f t="shared" si="16"/>
        <v>2448798</v>
      </c>
      <c r="AF18" s="55">
        <f t="shared" si="16"/>
        <v>2444717</v>
      </c>
      <c r="AG18" s="55">
        <f t="shared" si="16"/>
        <v>2450501</v>
      </c>
      <c r="AH18" s="55">
        <f t="shared" si="16"/>
        <v>2450433</v>
      </c>
      <c r="AI18" s="55">
        <f t="shared" si="16"/>
        <v>2449841</v>
      </c>
      <c r="AJ18" s="55">
        <f t="shared" si="16"/>
        <v>2450238</v>
      </c>
      <c r="AK18" s="55">
        <f t="shared" si="16"/>
        <v>2450633</v>
      </c>
      <c r="AL18" s="55">
        <f t="shared" si="16"/>
        <v>2386595</v>
      </c>
      <c r="AM18" s="55">
        <f t="shared" si="16"/>
        <v>2449679</v>
      </c>
      <c r="AN18" s="55">
        <f t="shared" si="16"/>
        <v>1949961</v>
      </c>
      <c r="AO18" s="55">
        <f t="shared" si="16"/>
        <v>2453165</v>
      </c>
      <c r="AP18" s="55">
        <f t="shared" si="16"/>
        <v>1722952</v>
      </c>
      <c r="AQ18" s="55">
        <f t="shared" si="16"/>
        <v>2439360</v>
      </c>
      <c r="AR18" s="55">
        <f t="shared" si="16"/>
        <v>2439362</v>
      </c>
      <c r="AS18" s="55">
        <f t="shared" si="16"/>
        <v>2439363</v>
      </c>
      <c r="AT18" s="55">
        <f t="shared" si="16"/>
        <v>2439364</v>
      </c>
      <c r="AU18" s="55">
        <f t="shared" si="16"/>
        <v>2439341</v>
      </c>
      <c r="AV18" s="55">
        <f t="shared" si="16"/>
        <v>2439342</v>
      </c>
      <c r="AW18" s="55">
        <f t="shared" si="16"/>
        <v>2439343</v>
      </c>
      <c r="AX18" s="55">
        <f t="shared" si="16"/>
        <v>2439344</v>
      </c>
      <c r="AY18" s="55">
        <f t="shared" si="16"/>
        <v>2439345</v>
      </c>
      <c r="AZ18" s="55">
        <f t="shared" si="16"/>
        <v>2439346</v>
      </c>
      <c r="BA18" s="55">
        <f t="shared" si="16"/>
        <v>2439347</v>
      </c>
      <c r="BB18" s="55">
        <f t="shared" si="16"/>
        <v>2439348</v>
      </c>
      <c r="BC18" s="55">
        <f t="shared" si="16"/>
        <v>2439349</v>
      </c>
      <c r="BD18" s="55">
        <f t="shared" si="16"/>
        <v>2439350</v>
      </c>
      <c r="BE18" s="55">
        <f t="shared" si="16"/>
        <v>2439351</v>
      </c>
      <c r="BF18" s="55">
        <f t="shared" si="16"/>
        <v>2439352</v>
      </c>
      <c r="BG18" s="55">
        <f t="shared" ref="BG18:BK18" si="17">_xlfn.FLOOR.MATH(365.25*BG12)    + _xlfn.FLOOR.MATH(30.6001*(BG13+1))    + BG7 + 1722519 + BG15</f>
        <v>2444717</v>
      </c>
      <c r="BH18" s="55">
        <f t="shared" si="17"/>
        <v>1722552</v>
      </c>
      <c r="BI18" s="55">
        <f t="shared" si="17"/>
        <v>1722552</v>
      </c>
      <c r="BJ18" s="55">
        <f t="shared" si="17"/>
        <v>1722552</v>
      </c>
      <c r="BK18" s="55">
        <f t="shared" si="17"/>
        <v>1722552</v>
      </c>
    </row>
    <row r="19" spans="2:63" x14ac:dyDescent="0.25">
      <c r="B19">
        <v>74</v>
      </c>
      <c r="C19" s="6" t="s">
        <v>415</v>
      </c>
      <c r="D19" s="8" t="s">
        <v>52</v>
      </c>
      <c r="E19" s="55">
        <f>_xlfn.FLOOR.MATH((E18 - 122.1) / 365.25)</f>
        <v>6677</v>
      </c>
      <c r="F19" s="55">
        <f t="shared" ref="F19:BF19" si="18">_xlfn.FLOOR.MATH((F18 - 122.1) / 365.25)</f>
        <v>6673</v>
      </c>
      <c r="G19" s="55">
        <f t="shared" si="18"/>
        <v>5048</v>
      </c>
      <c r="H19" s="55">
        <f t="shared" si="18"/>
        <v>6715</v>
      </c>
      <c r="I19" s="55">
        <f t="shared" si="18"/>
        <v>6714</v>
      </c>
      <c r="J19" s="55">
        <f t="shared" si="18"/>
        <v>6702</v>
      </c>
      <c r="K19" s="55">
        <f t="shared" si="18"/>
        <v>6703</v>
      </c>
      <c r="L19" s="55">
        <f t="shared" si="18"/>
        <v>6703</v>
      </c>
      <c r="M19" s="55">
        <f t="shared" si="18"/>
        <v>6704</v>
      </c>
      <c r="N19" s="55">
        <f t="shared" si="18"/>
        <v>6615</v>
      </c>
      <c r="O19" s="55">
        <f t="shared" si="18"/>
        <v>6315</v>
      </c>
      <c r="P19" s="55">
        <f t="shared" si="18"/>
        <v>6316</v>
      </c>
      <c r="Q19" s="55">
        <f t="shared" si="18"/>
        <v>5553</v>
      </c>
      <c r="R19" s="55">
        <f t="shared" si="18"/>
        <v>4593</v>
      </c>
      <c r="S19" s="55">
        <f t="shared" si="18"/>
        <v>4593</v>
      </c>
      <c r="T19" s="55">
        <f t="shared" si="18"/>
        <v>3716</v>
      </c>
      <c r="U19" s="55">
        <f t="shared" si="18"/>
        <v>3716</v>
      </c>
      <c r="V19" s="55">
        <f t="shared" si="18"/>
        <v>3715</v>
      </c>
      <c r="W19" s="55">
        <f t="shared" si="18"/>
        <v>3</v>
      </c>
      <c r="X19" s="55">
        <f t="shared" si="18"/>
        <v>6703</v>
      </c>
      <c r="Y19" s="55">
        <f t="shared" si="18"/>
        <v>6708</v>
      </c>
      <c r="Z19" s="55">
        <f t="shared" si="18"/>
        <v>6692</v>
      </c>
      <c r="AA19" s="55">
        <f t="shared" si="18"/>
        <v>6759</v>
      </c>
      <c r="AB19" s="55">
        <f t="shared" si="18"/>
        <v>6715</v>
      </c>
      <c r="AC19" s="55">
        <f t="shared" si="18"/>
        <v>6670</v>
      </c>
      <c r="AD19" s="55">
        <f t="shared" si="18"/>
        <v>6694</v>
      </c>
      <c r="AE19" s="55">
        <f t="shared" si="18"/>
        <v>6704</v>
      </c>
      <c r="AF19" s="55">
        <f t="shared" si="18"/>
        <v>6692</v>
      </c>
      <c r="AG19" s="55">
        <f t="shared" si="18"/>
        <v>6708</v>
      </c>
      <c r="AH19" s="55">
        <f t="shared" si="18"/>
        <v>6708</v>
      </c>
      <c r="AI19" s="55">
        <f t="shared" si="18"/>
        <v>6706</v>
      </c>
      <c r="AJ19" s="55">
        <f t="shared" si="18"/>
        <v>6708</v>
      </c>
      <c r="AK19" s="55">
        <f t="shared" si="18"/>
        <v>6709</v>
      </c>
      <c r="AL19" s="55">
        <f t="shared" si="18"/>
        <v>6533</v>
      </c>
      <c r="AM19" s="55">
        <f t="shared" si="18"/>
        <v>6706</v>
      </c>
      <c r="AN19" s="55">
        <f t="shared" si="18"/>
        <v>5338</v>
      </c>
      <c r="AO19" s="55">
        <f t="shared" si="18"/>
        <v>6716</v>
      </c>
      <c r="AP19" s="55">
        <f t="shared" si="18"/>
        <v>4716</v>
      </c>
      <c r="AQ19" s="55">
        <f t="shared" si="18"/>
        <v>6678</v>
      </c>
      <c r="AR19" s="55">
        <f t="shared" si="18"/>
        <v>6678</v>
      </c>
      <c r="AS19" s="55">
        <f t="shared" si="18"/>
        <v>6678</v>
      </c>
      <c r="AT19" s="55">
        <f t="shared" si="18"/>
        <v>6678</v>
      </c>
      <c r="AU19" s="55">
        <f t="shared" si="18"/>
        <v>6678</v>
      </c>
      <c r="AV19" s="55">
        <f t="shared" si="18"/>
        <v>6678</v>
      </c>
      <c r="AW19" s="55">
        <f t="shared" si="18"/>
        <v>6678</v>
      </c>
      <c r="AX19" s="55">
        <f t="shared" si="18"/>
        <v>6678</v>
      </c>
      <c r="AY19" s="55">
        <f t="shared" si="18"/>
        <v>6678</v>
      </c>
      <c r="AZ19" s="55">
        <f t="shared" si="18"/>
        <v>6678</v>
      </c>
      <c r="BA19" s="55">
        <f t="shared" si="18"/>
        <v>6678</v>
      </c>
      <c r="BB19" s="55">
        <f t="shared" si="18"/>
        <v>6678</v>
      </c>
      <c r="BC19" s="55">
        <f t="shared" si="18"/>
        <v>6678</v>
      </c>
      <c r="BD19" s="55">
        <f t="shared" si="18"/>
        <v>6678</v>
      </c>
      <c r="BE19" s="55">
        <f t="shared" si="18"/>
        <v>6678</v>
      </c>
      <c r="BF19" s="55">
        <f t="shared" si="18"/>
        <v>6678</v>
      </c>
      <c r="BG19" s="55">
        <f t="shared" ref="BG19" si="19">_xlfn.FLOOR.MATH((BG18 - 122.1) / 365.25)</f>
        <v>6692</v>
      </c>
      <c r="BH19" s="55">
        <f t="shared" ref="BH19" si="20">_xlfn.FLOOR.MATH((BH18 - 122.1) / 365.25)</f>
        <v>4715</v>
      </c>
      <c r="BI19" s="55">
        <f t="shared" ref="BI19" si="21">_xlfn.FLOOR.MATH((BI18 - 122.1) / 365.25)</f>
        <v>4715</v>
      </c>
      <c r="BJ19" s="55">
        <f t="shared" ref="BJ19" si="22">_xlfn.FLOOR.MATH((BJ18 - 122.1) / 365.25)</f>
        <v>4715</v>
      </c>
      <c r="BK19" s="55">
        <f t="shared" ref="BK19" si="23">_xlfn.FLOOR.MATH((BK18 - 122.1) / 365.25)</f>
        <v>4715</v>
      </c>
    </row>
    <row r="20" spans="2:63" x14ac:dyDescent="0.25">
      <c r="C20" s="6" t="s">
        <v>416</v>
      </c>
      <c r="D20" s="8" t="s">
        <v>44</v>
      </c>
      <c r="E20" s="55">
        <f>_xlfn.FLOOR.MATH(365.25*E19)</f>
        <v>2438774</v>
      </c>
      <c r="F20" s="55">
        <f t="shared" ref="F20:BF20" si="24">_xlfn.FLOOR.MATH(365.25*F19)</f>
        <v>2437313</v>
      </c>
      <c r="G20" s="55">
        <f t="shared" si="24"/>
        <v>1843782</v>
      </c>
      <c r="H20" s="55">
        <f t="shared" si="24"/>
        <v>2452653</v>
      </c>
      <c r="I20" s="55">
        <f t="shared" si="24"/>
        <v>2452288</v>
      </c>
      <c r="J20" s="55">
        <f t="shared" si="24"/>
        <v>2447905</v>
      </c>
      <c r="K20" s="55">
        <f t="shared" si="24"/>
        <v>2448270</v>
      </c>
      <c r="L20" s="55">
        <f t="shared" si="24"/>
        <v>2448270</v>
      </c>
      <c r="M20" s="55">
        <f t="shared" si="24"/>
        <v>2448636</v>
      </c>
      <c r="N20" s="55">
        <f t="shared" si="24"/>
        <v>2416128</v>
      </c>
      <c r="O20" s="55">
        <f t="shared" si="24"/>
        <v>2306553</v>
      </c>
      <c r="P20" s="55">
        <f t="shared" si="24"/>
        <v>2306919</v>
      </c>
      <c r="Q20" s="55">
        <f t="shared" si="24"/>
        <v>2028233</v>
      </c>
      <c r="R20" s="55">
        <f t="shared" si="24"/>
        <v>1677593</v>
      </c>
      <c r="S20" s="55">
        <f t="shared" si="24"/>
        <v>1677593</v>
      </c>
      <c r="T20" s="55">
        <f t="shared" si="24"/>
        <v>1357269</v>
      </c>
      <c r="U20" s="55">
        <f t="shared" si="24"/>
        <v>1357269</v>
      </c>
      <c r="V20" s="55">
        <f t="shared" si="24"/>
        <v>1356903</v>
      </c>
      <c r="W20" s="55">
        <f t="shared" si="24"/>
        <v>1095</v>
      </c>
      <c r="X20" s="55">
        <f t="shared" si="24"/>
        <v>2448270</v>
      </c>
      <c r="Y20" s="55">
        <f t="shared" si="24"/>
        <v>2450097</v>
      </c>
      <c r="Z20" s="55">
        <f t="shared" si="24"/>
        <v>2444253</v>
      </c>
      <c r="AA20" s="55">
        <f t="shared" si="24"/>
        <v>2468724</v>
      </c>
      <c r="AB20" s="55">
        <f t="shared" si="24"/>
        <v>2452653</v>
      </c>
      <c r="AC20" s="55">
        <f t="shared" si="24"/>
        <v>2436217</v>
      </c>
      <c r="AD20" s="55">
        <f t="shared" si="24"/>
        <v>2444983</v>
      </c>
      <c r="AE20" s="55">
        <f t="shared" si="24"/>
        <v>2448636</v>
      </c>
      <c r="AF20" s="55">
        <f t="shared" si="24"/>
        <v>2444253</v>
      </c>
      <c r="AG20" s="55">
        <f t="shared" si="24"/>
        <v>2450097</v>
      </c>
      <c r="AH20" s="55">
        <f t="shared" si="24"/>
        <v>2450097</v>
      </c>
      <c r="AI20" s="55">
        <f t="shared" si="24"/>
        <v>2449366</v>
      </c>
      <c r="AJ20" s="55">
        <f t="shared" si="24"/>
        <v>2450097</v>
      </c>
      <c r="AK20" s="55">
        <f t="shared" si="24"/>
        <v>2450462</v>
      </c>
      <c r="AL20" s="55">
        <f t="shared" si="24"/>
        <v>2386178</v>
      </c>
      <c r="AM20" s="55">
        <f t="shared" si="24"/>
        <v>2449366</v>
      </c>
      <c r="AN20" s="55">
        <f t="shared" si="24"/>
        <v>1949704</v>
      </c>
      <c r="AO20" s="55">
        <f t="shared" si="24"/>
        <v>2453019</v>
      </c>
      <c r="AP20" s="55">
        <f t="shared" si="24"/>
        <v>1722519</v>
      </c>
      <c r="AQ20" s="55">
        <f t="shared" si="24"/>
        <v>2439139</v>
      </c>
      <c r="AR20" s="55">
        <f t="shared" si="24"/>
        <v>2439139</v>
      </c>
      <c r="AS20" s="55">
        <f t="shared" si="24"/>
        <v>2439139</v>
      </c>
      <c r="AT20" s="55">
        <f t="shared" si="24"/>
        <v>2439139</v>
      </c>
      <c r="AU20" s="55">
        <f t="shared" si="24"/>
        <v>2439139</v>
      </c>
      <c r="AV20" s="55">
        <f t="shared" si="24"/>
        <v>2439139</v>
      </c>
      <c r="AW20" s="55">
        <f t="shared" si="24"/>
        <v>2439139</v>
      </c>
      <c r="AX20" s="55">
        <f t="shared" si="24"/>
        <v>2439139</v>
      </c>
      <c r="AY20" s="55">
        <f t="shared" si="24"/>
        <v>2439139</v>
      </c>
      <c r="AZ20" s="55">
        <f t="shared" si="24"/>
        <v>2439139</v>
      </c>
      <c r="BA20" s="55">
        <f t="shared" si="24"/>
        <v>2439139</v>
      </c>
      <c r="BB20" s="55">
        <f t="shared" si="24"/>
        <v>2439139</v>
      </c>
      <c r="BC20" s="55">
        <f t="shared" si="24"/>
        <v>2439139</v>
      </c>
      <c r="BD20" s="55">
        <f t="shared" si="24"/>
        <v>2439139</v>
      </c>
      <c r="BE20" s="55">
        <f t="shared" si="24"/>
        <v>2439139</v>
      </c>
      <c r="BF20" s="55">
        <f t="shared" si="24"/>
        <v>2439139</v>
      </c>
      <c r="BG20" s="55">
        <f t="shared" ref="BG20" si="25">_xlfn.FLOOR.MATH(365.25*BG19)</f>
        <v>2444253</v>
      </c>
      <c r="BH20" s="55">
        <f t="shared" ref="BH20" si="26">_xlfn.FLOOR.MATH(365.25*BH19)</f>
        <v>1722153</v>
      </c>
      <c r="BI20" s="55">
        <f t="shared" ref="BI20" si="27">_xlfn.FLOOR.MATH(365.25*BI19)</f>
        <v>1722153</v>
      </c>
      <c r="BJ20" s="55">
        <f t="shared" ref="BJ20" si="28">_xlfn.FLOOR.MATH(365.25*BJ19)</f>
        <v>1722153</v>
      </c>
      <c r="BK20" s="55">
        <f t="shared" ref="BK20" si="29">_xlfn.FLOOR.MATH(365.25*BK19)</f>
        <v>1722153</v>
      </c>
    </row>
    <row r="21" spans="2:63" x14ac:dyDescent="0.25">
      <c r="C21" s="6" t="s">
        <v>417</v>
      </c>
      <c r="D21" s="8" t="s">
        <v>313</v>
      </c>
      <c r="E21" s="55">
        <f>_xlfn.FLOOR.MATH((E18-E20)/30.6001)</f>
        <v>13</v>
      </c>
      <c r="F21" s="55">
        <f t="shared" ref="F21:BF21" si="30">_xlfn.FLOOR.MATH((F18-F20)/30.6001)</f>
        <v>10</v>
      </c>
      <c r="G21" s="55">
        <f t="shared" si="30"/>
        <v>14</v>
      </c>
      <c r="H21" s="55">
        <f t="shared" si="30"/>
        <v>13</v>
      </c>
      <c r="I21" s="55">
        <f t="shared" si="30"/>
        <v>13</v>
      </c>
      <c r="J21" s="55">
        <f t="shared" si="30"/>
        <v>14</v>
      </c>
      <c r="K21" s="55">
        <f t="shared" si="30"/>
        <v>7</v>
      </c>
      <c r="L21" s="55">
        <f t="shared" si="30"/>
        <v>14</v>
      </c>
      <c r="M21" s="55">
        <f t="shared" si="30"/>
        <v>7</v>
      </c>
      <c r="N21" s="55">
        <f t="shared" si="30"/>
        <v>13</v>
      </c>
      <c r="O21" s="55">
        <f t="shared" si="30"/>
        <v>13</v>
      </c>
      <c r="P21" s="55">
        <f t="shared" si="30"/>
        <v>13</v>
      </c>
      <c r="Q21" s="55">
        <f t="shared" si="30"/>
        <v>5</v>
      </c>
      <c r="R21" s="55">
        <f t="shared" si="30"/>
        <v>14</v>
      </c>
      <c r="S21" s="55">
        <f t="shared" si="30"/>
        <v>14</v>
      </c>
      <c r="T21" s="55">
        <f t="shared" si="30"/>
        <v>8</v>
      </c>
      <c r="U21" s="55">
        <f t="shared" si="30"/>
        <v>4</v>
      </c>
      <c r="V21" s="55">
        <f t="shared" si="30"/>
        <v>9</v>
      </c>
      <c r="W21" s="55">
        <f t="shared" si="30"/>
        <v>15</v>
      </c>
      <c r="X21" s="55">
        <f t="shared" si="30"/>
        <v>4</v>
      </c>
      <c r="Y21" s="55">
        <f t="shared" si="30"/>
        <v>4</v>
      </c>
      <c r="Z21" s="55">
        <f t="shared" si="30"/>
        <v>15</v>
      </c>
      <c r="AA21" s="55">
        <f t="shared" si="30"/>
        <v>13</v>
      </c>
      <c r="AB21" s="55">
        <f t="shared" si="30"/>
        <v>13</v>
      </c>
      <c r="AC21" s="55">
        <f t="shared" si="30"/>
        <v>7</v>
      </c>
      <c r="AD21" s="55">
        <f t="shared" si="30"/>
        <v>12</v>
      </c>
      <c r="AE21" s="55">
        <f t="shared" si="30"/>
        <v>5</v>
      </c>
      <c r="AF21" s="55">
        <f t="shared" si="30"/>
        <v>15</v>
      </c>
      <c r="AG21" s="55">
        <f t="shared" si="30"/>
        <v>13</v>
      </c>
      <c r="AH21" s="55">
        <f t="shared" si="30"/>
        <v>10</v>
      </c>
      <c r="AI21" s="55">
        <f t="shared" si="30"/>
        <v>15</v>
      </c>
      <c r="AJ21" s="55">
        <f t="shared" si="30"/>
        <v>4</v>
      </c>
      <c r="AK21" s="55">
        <f t="shared" si="30"/>
        <v>5</v>
      </c>
      <c r="AL21" s="55">
        <f t="shared" si="30"/>
        <v>13</v>
      </c>
      <c r="AM21" s="55">
        <f t="shared" si="30"/>
        <v>10</v>
      </c>
      <c r="AN21" s="55">
        <f t="shared" si="30"/>
        <v>8</v>
      </c>
      <c r="AO21" s="55">
        <f t="shared" si="30"/>
        <v>4</v>
      </c>
      <c r="AP21" s="55">
        <f t="shared" si="30"/>
        <v>14</v>
      </c>
      <c r="AQ21" s="55">
        <f t="shared" si="30"/>
        <v>7</v>
      </c>
      <c r="AR21" s="55">
        <f t="shared" si="30"/>
        <v>7</v>
      </c>
      <c r="AS21" s="55">
        <f t="shared" si="30"/>
        <v>7</v>
      </c>
      <c r="AT21" s="55">
        <f t="shared" si="30"/>
        <v>7</v>
      </c>
      <c r="AU21" s="55">
        <f t="shared" si="30"/>
        <v>6</v>
      </c>
      <c r="AV21" s="55">
        <f t="shared" si="30"/>
        <v>6</v>
      </c>
      <c r="AW21" s="55">
        <f t="shared" si="30"/>
        <v>6</v>
      </c>
      <c r="AX21" s="55">
        <f t="shared" si="30"/>
        <v>6</v>
      </c>
      <c r="AY21" s="55">
        <f t="shared" si="30"/>
        <v>6</v>
      </c>
      <c r="AZ21" s="55">
        <f t="shared" si="30"/>
        <v>6</v>
      </c>
      <c r="BA21" s="55">
        <f t="shared" si="30"/>
        <v>6</v>
      </c>
      <c r="BB21" s="55">
        <f t="shared" si="30"/>
        <v>6</v>
      </c>
      <c r="BC21" s="55">
        <f t="shared" si="30"/>
        <v>6</v>
      </c>
      <c r="BD21" s="55">
        <f t="shared" si="30"/>
        <v>6</v>
      </c>
      <c r="BE21" s="55">
        <f t="shared" si="30"/>
        <v>6</v>
      </c>
      <c r="BF21" s="55">
        <f t="shared" si="30"/>
        <v>6</v>
      </c>
      <c r="BG21" s="55">
        <f t="shared" ref="BG21" si="31">_xlfn.FLOOR.MATH((BG18-BG20)/30.6001)</f>
        <v>15</v>
      </c>
      <c r="BH21" s="55">
        <f t="shared" ref="BH21" si="32">_xlfn.FLOOR.MATH((BH18-BH20)/30.6001)</f>
        <v>13</v>
      </c>
      <c r="BI21" s="55">
        <f t="shared" ref="BI21" si="33">_xlfn.FLOOR.MATH((BI18-BI20)/30.6001)</f>
        <v>13</v>
      </c>
      <c r="BJ21" s="55">
        <f t="shared" ref="BJ21" si="34">_xlfn.FLOOR.MATH((BJ18-BJ20)/30.6001)</f>
        <v>13</v>
      </c>
      <c r="BK21" s="55">
        <f t="shared" ref="BK21" si="35">_xlfn.FLOOR.MATH((BK18-BK20)/30.6001)</f>
        <v>13</v>
      </c>
    </row>
    <row r="22" spans="2:63" x14ac:dyDescent="0.25">
      <c r="C22" s="6"/>
      <c r="D22" s="17" t="s">
        <v>531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</row>
    <row r="23" spans="2:63" x14ac:dyDescent="0.25">
      <c r="B23">
        <v>74</v>
      </c>
      <c r="C23" s="6" t="s">
        <v>418</v>
      </c>
      <c r="D23" s="171" t="s">
        <v>538</v>
      </c>
      <c r="E23" s="184">
        <f>IF(E5&lt;1582,E7,E18 - E20 - _xlfn.FLOOR.MATH(30.6001*E21))</f>
        <v>19</v>
      </c>
      <c r="F23" s="184">
        <f t="shared" ref="F23:BF23" si="36">IF(F5&lt;1582,F7,F18 - F20 - _xlfn.FLOOR.MATH(30.6001*F21))</f>
        <v>21</v>
      </c>
      <c r="G23" s="184">
        <f t="shared" si="36"/>
        <v>27</v>
      </c>
      <c r="H23" s="184">
        <f t="shared" si="36"/>
        <v>19</v>
      </c>
      <c r="I23" s="184">
        <f t="shared" si="36"/>
        <v>19</v>
      </c>
      <c r="J23" s="184">
        <f t="shared" si="36"/>
        <v>14</v>
      </c>
      <c r="K23" s="184">
        <f t="shared" si="36"/>
        <v>6</v>
      </c>
      <c r="L23" s="184">
        <f t="shared" si="36"/>
        <v>14</v>
      </c>
      <c r="M23" s="184">
        <f t="shared" si="36"/>
        <v>6</v>
      </c>
      <c r="N23" s="184">
        <f t="shared" si="36"/>
        <v>20</v>
      </c>
      <c r="O23" s="184">
        <f t="shared" si="36"/>
        <v>22</v>
      </c>
      <c r="P23" s="184">
        <f t="shared" si="36"/>
        <v>21</v>
      </c>
      <c r="Q23" s="184">
        <f t="shared" si="36"/>
        <v>10</v>
      </c>
      <c r="R23" s="184">
        <f t="shared" si="36"/>
        <v>31</v>
      </c>
      <c r="S23" s="184">
        <f t="shared" si="36"/>
        <v>1</v>
      </c>
      <c r="T23" s="184">
        <f t="shared" si="36"/>
        <v>12</v>
      </c>
      <c r="U23" s="184">
        <f t="shared" si="36"/>
        <v>29</v>
      </c>
      <c r="V23" s="184">
        <f t="shared" si="36"/>
        <v>17</v>
      </c>
      <c r="W23" s="184">
        <f t="shared" si="36"/>
        <v>1</v>
      </c>
      <c r="X23" s="184">
        <f t="shared" si="36"/>
        <v>28</v>
      </c>
      <c r="Y23" s="184">
        <f t="shared" si="36"/>
        <v>30</v>
      </c>
      <c r="Z23" s="184">
        <f t="shared" si="36"/>
        <v>2</v>
      </c>
      <c r="AA23" s="184">
        <f t="shared" si="36"/>
        <v>19</v>
      </c>
      <c r="AB23" s="184">
        <f t="shared" si="36"/>
        <v>19</v>
      </c>
      <c r="AC23" s="184">
        <f t="shared" si="36"/>
        <v>17</v>
      </c>
      <c r="AD23" s="184">
        <f t="shared" si="36"/>
        <v>1</v>
      </c>
      <c r="AE23" s="184">
        <f t="shared" si="36"/>
        <v>9</v>
      </c>
      <c r="AF23" s="184">
        <f t="shared" si="36"/>
        <v>5</v>
      </c>
      <c r="AG23" s="184">
        <f t="shared" si="36"/>
        <v>7</v>
      </c>
      <c r="AH23" s="184">
        <f t="shared" si="36"/>
        <v>30</v>
      </c>
      <c r="AI23" s="184">
        <f t="shared" si="36"/>
        <v>16</v>
      </c>
      <c r="AJ23" s="184">
        <f t="shared" si="36"/>
        <v>19</v>
      </c>
      <c r="AK23" s="184">
        <f t="shared" si="36"/>
        <v>18</v>
      </c>
      <c r="AL23" s="184">
        <f t="shared" si="36"/>
        <v>20</v>
      </c>
      <c r="AM23" s="184">
        <f t="shared" si="36"/>
        <v>7</v>
      </c>
      <c r="AN23" s="184">
        <f t="shared" si="36"/>
        <v>16</v>
      </c>
      <c r="AO23" s="184">
        <f t="shared" si="36"/>
        <v>24</v>
      </c>
      <c r="AP23" s="184">
        <f t="shared" si="36"/>
        <v>3</v>
      </c>
      <c r="AQ23" s="184">
        <f t="shared" si="36"/>
        <v>7</v>
      </c>
      <c r="AR23" s="184">
        <f t="shared" si="36"/>
        <v>9</v>
      </c>
      <c r="AS23" s="184">
        <f t="shared" si="36"/>
        <v>10</v>
      </c>
      <c r="AT23" s="184">
        <f t="shared" si="36"/>
        <v>11</v>
      </c>
      <c r="AU23" s="184">
        <f t="shared" si="36"/>
        <v>19</v>
      </c>
      <c r="AV23" s="184">
        <f t="shared" si="36"/>
        <v>20</v>
      </c>
      <c r="AW23" s="184">
        <f t="shared" si="36"/>
        <v>21</v>
      </c>
      <c r="AX23" s="184">
        <f t="shared" si="36"/>
        <v>22</v>
      </c>
      <c r="AY23" s="184">
        <f t="shared" si="36"/>
        <v>23</v>
      </c>
      <c r="AZ23" s="184">
        <f t="shared" si="36"/>
        <v>24</v>
      </c>
      <c r="BA23" s="184">
        <f t="shared" si="36"/>
        <v>25</v>
      </c>
      <c r="BB23" s="184">
        <f t="shared" si="36"/>
        <v>26</v>
      </c>
      <c r="BC23" s="184">
        <f t="shared" si="36"/>
        <v>27</v>
      </c>
      <c r="BD23" s="184">
        <f t="shared" si="36"/>
        <v>28</v>
      </c>
      <c r="BE23" s="184">
        <f t="shared" si="36"/>
        <v>29</v>
      </c>
      <c r="BF23" s="184">
        <f t="shared" si="36"/>
        <v>30</v>
      </c>
      <c r="BG23" s="184">
        <f t="shared" ref="BG23:BK23" si="37">IF(BG5&lt;1582,BG7,BG18 - BG20 - _xlfn.FLOOR.MATH(30.6001*BG21))</f>
        <v>5</v>
      </c>
      <c r="BH23" s="184">
        <f t="shared" si="37"/>
        <v>0</v>
      </c>
      <c r="BI23" s="184">
        <f t="shared" si="37"/>
        <v>0</v>
      </c>
      <c r="BJ23" s="184">
        <f t="shared" si="37"/>
        <v>0</v>
      </c>
      <c r="BK23" s="184">
        <f t="shared" si="37"/>
        <v>0</v>
      </c>
    </row>
    <row r="24" spans="2:63" x14ac:dyDescent="0.25">
      <c r="B24">
        <v>74</v>
      </c>
      <c r="C24" s="6" t="s">
        <v>420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</row>
    <row r="25" spans="2:63" x14ac:dyDescent="0.25">
      <c r="C25" s="6" t="s">
        <v>421</v>
      </c>
      <c r="D25" s="171" t="s">
        <v>537</v>
      </c>
      <c r="E25" s="184">
        <f>IF(E5&lt;1582,E6,IF(E21&lt;14,E21-1,E21-13))</f>
        <v>12</v>
      </c>
      <c r="F25" s="184">
        <f t="shared" ref="F25:BF25" si="38">IF(F5&lt;1582,F6,IF(F21&lt;14,F21-1,F21-13))</f>
        <v>9</v>
      </c>
      <c r="G25" s="184">
        <f t="shared" si="38"/>
        <v>1</v>
      </c>
      <c r="H25" s="184">
        <f t="shared" si="38"/>
        <v>12</v>
      </c>
      <c r="I25" s="184">
        <f t="shared" si="38"/>
        <v>12</v>
      </c>
      <c r="J25" s="184">
        <f t="shared" si="38"/>
        <v>1</v>
      </c>
      <c r="K25" s="184">
        <f t="shared" si="38"/>
        <v>6</v>
      </c>
      <c r="L25" s="184">
        <f t="shared" si="38"/>
        <v>1</v>
      </c>
      <c r="M25" s="184">
        <f t="shared" si="38"/>
        <v>6</v>
      </c>
      <c r="N25" s="184">
        <f t="shared" si="38"/>
        <v>12</v>
      </c>
      <c r="O25" s="184">
        <f t="shared" si="38"/>
        <v>12</v>
      </c>
      <c r="P25" s="184">
        <f t="shared" si="38"/>
        <v>12</v>
      </c>
      <c r="Q25" s="184">
        <f t="shared" si="38"/>
        <v>4</v>
      </c>
      <c r="R25" s="184">
        <f t="shared" si="38"/>
        <v>12</v>
      </c>
      <c r="S25" s="184">
        <f t="shared" si="38"/>
        <v>1</v>
      </c>
      <c r="T25" s="184">
        <f t="shared" si="38"/>
        <v>7</v>
      </c>
      <c r="U25" s="184">
        <f t="shared" si="38"/>
        <v>2</v>
      </c>
      <c r="V25" s="184">
        <f t="shared" si="38"/>
        <v>8</v>
      </c>
      <c r="W25" s="184">
        <f t="shared" si="38"/>
        <v>1</v>
      </c>
      <c r="X25" s="184">
        <f t="shared" si="38"/>
        <v>3</v>
      </c>
      <c r="Y25" s="184">
        <f t="shared" si="38"/>
        <v>3</v>
      </c>
      <c r="Z25" s="184">
        <f t="shared" si="38"/>
        <v>2</v>
      </c>
      <c r="AA25" s="184">
        <f t="shared" si="38"/>
        <v>12</v>
      </c>
      <c r="AB25" s="184">
        <f t="shared" si="38"/>
        <v>12</v>
      </c>
      <c r="AC25" s="184">
        <f t="shared" si="38"/>
        <v>6</v>
      </c>
      <c r="AD25" s="184">
        <f t="shared" si="38"/>
        <v>11</v>
      </c>
      <c r="AE25" s="184">
        <f t="shared" si="38"/>
        <v>4</v>
      </c>
      <c r="AF25" s="184">
        <f t="shared" si="38"/>
        <v>2</v>
      </c>
      <c r="AG25" s="184">
        <f t="shared" si="38"/>
        <v>12</v>
      </c>
      <c r="AH25" s="184">
        <f t="shared" si="38"/>
        <v>9</v>
      </c>
      <c r="AI25" s="184">
        <f t="shared" si="38"/>
        <v>2</v>
      </c>
      <c r="AJ25" s="184">
        <f t="shared" si="38"/>
        <v>3</v>
      </c>
      <c r="AK25" s="184">
        <f t="shared" si="38"/>
        <v>4</v>
      </c>
      <c r="AL25" s="184">
        <f t="shared" si="38"/>
        <v>12</v>
      </c>
      <c r="AM25" s="184">
        <f t="shared" si="38"/>
        <v>9</v>
      </c>
      <c r="AN25" s="184">
        <f t="shared" si="38"/>
        <v>7</v>
      </c>
      <c r="AO25" s="184">
        <f t="shared" si="38"/>
        <v>3</v>
      </c>
      <c r="AP25" s="184">
        <f t="shared" si="38"/>
        <v>1</v>
      </c>
      <c r="AQ25" s="184">
        <f t="shared" si="38"/>
        <v>6</v>
      </c>
      <c r="AR25" s="184">
        <f t="shared" si="38"/>
        <v>6</v>
      </c>
      <c r="AS25" s="184">
        <f t="shared" si="38"/>
        <v>6</v>
      </c>
      <c r="AT25" s="184">
        <f t="shared" si="38"/>
        <v>6</v>
      </c>
      <c r="AU25" s="184">
        <f t="shared" si="38"/>
        <v>5</v>
      </c>
      <c r="AV25" s="184">
        <f t="shared" si="38"/>
        <v>5</v>
      </c>
      <c r="AW25" s="184">
        <f t="shared" si="38"/>
        <v>5</v>
      </c>
      <c r="AX25" s="184">
        <f t="shared" si="38"/>
        <v>5</v>
      </c>
      <c r="AY25" s="184">
        <f t="shared" si="38"/>
        <v>5</v>
      </c>
      <c r="AZ25" s="184">
        <f t="shared" si="38"/>
        <v>5</v>
      </c>
      <c r="BA25" s="184">
        <f t="shared" si="38"/>
        <v>5</v>
      </c>
      <c r="BB25" s="184">
        <f t="shared" si="38"/>
        <v>5</v>
      </c>
      <c r="BC25" s="184">
        <f t="shared" si="38"/>
        <v>5</v>
      </c>
      <c r="BD25" s="184">
        <f t="shared" si="38"/>
        <v>5</v>
      </c>
      <c r="BE25" s="184">
        <f t="shared" si="38"/>
        <v>5</v>
      </c>
      <c r="BF25" s="184">
        <f t="shared" si="38"/>
        <v>5</v>
      </c>
      <c r="BG25" s="184">
        <f t="shared" ref="BG25:BK25" si="39">IF(BG5&lt;1582,BG6,IF(BG21&lt;14,BG21-1,BG21-13))</f>
        <v>2</v>
      </c>
      <c r="BH25" s="184">
        <f t="shared" si="39"/>
        <v>0</v>
      </c>
      <c r="BI25" s="184">
        <f t="shared" si="39"/>
        <v>0</v>
      </c>
      <c r="BJ25" s="184">
        <f t="shared" si="39"/>
        <v>0</v>
      </c>
      <c r="BK25" s="184">
        <f t="shared" si="39"/>
        <v>0</v>
      </c>
    </row>
    <row r="26" spans="2:63" x14ac:dyDescent="0.25">
      <c r="B26">
        <v>74</v>
      </c>
      <c r="C26" s="6" t="s">
        <v>423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</row>
    <row r="27" spans="2:63" x14ac:dyDescent="0.25">
      <c r="C27" s="66" t="s">
        <v>424</v>
      </c>
      <c r="D27" s="185" t="s">
        <v>536</v>
      </c>
      <c r="E27" s="186">
        <f>IF(E5&lt;1582,E7,IF(E25&gt;2,E19-4716,E19-4715))</f>
        <v>1961</v>
      </c>
      <c r="F27" s="186">
        <f t="shared" ref="F27:BF27" si="40">IF(F5&lt;1582,F7,IF(F25&gt;2,F19-4716,F19-4715))</f>
        <v>1957</v>
      </c>
      <c r="G27" s="186">
        <f t="shared" si="40"/>
        <v>27</v>
      </c>
      <c r="H27" s="186">
        <f t="shared" si="40"/>
        <v>1999</v>
      </c>
      <c r="I27" s="186">
        <f t="shared" si="40"/>
        <v>1998</v>
      </c>
      <c r="J27" s="186">
        <f t="shared" si="40"/>
        <v>1987</v>
      </c>
      <c r="K27" s="186">
        <f t="shared" si="40"/>
        <v>1987</v>
      </c>
      <c r="L27" s="186">
        <f t="shared" si="40"/>
        <v>1988</v>
      </c>
      <c r="M27" s="186">
        <f t="shared" si="40"/>
        <v>1988</v>
      </c>
      <c r="N27" s="186">
        <f t="shared" si="40"/>
        <v>1899</v>
      </c>
      <c r="O27" s="186">
        <f t="shared" si="40"/>
        <v>1599</v>
      </c>
      <c r="P27" s="186">
        <f t="shared" si="40"/>
        <v>1600</v>
      </c>
      <c r="Q27" s="186">
        <f t="shared" si="40"/>
        <v>10</v>
      </c>
      <c r="R27" s="186">
        <f t="shared" si="40"/>
        <v>31</v>
      </c>
      <c r="S27" s="186">
        <f t="shared" si="40"/>
        <v>1</v>
      </c>
      <c r="T27" s="186">
        <f t="shared" si="40"/>
        <v>12</v>
      </c>
      <c r="U27" s="186">
        <f t="shared" si="40"/>
        <v>29</v>
      </c>
      <c r="V27" s="186">
        <f t="shared" si="40"/>
        <v>17</v>
      </c>
      <c r="W27" s="186">
        <f t="shared" si="40"/>
        <v>1</v>
      </c>
      <c r="X27" s="186">
        <f t="shared" si="40"/>
        <v>1987</v>
      </c>
      <c r="Y27" s="186">
        <f t="shared" si="40"/>
        <v>1992</v>
      </c>
      <c r="Z27" s="186">
        <f t="shared" si="40"/>
        <v>1977</v>
      </c>
      <c r="AA27" s="186">
        <f t="shared" si="40"/>
        <v>2043</v>
      </c>
      <c r="AB27" s="186">
        <f t="shared" si="40"/>
        <v>1999</v>
      </c>
      <c r="AC27" s="186">
        <f t="shared" si="40"/>
        <v>1954</v>
      </c>
      <c r="AD27" s="186">
        <f t="shared" si="40"/>
        <v>1978</v>
      </c>
      <c r="AE27" s="186">
        <f t="shared" si="40"/>
        <v>1988</v>
      </c>
      <c r="AF27" s="186">
        <f t="shared" si="40"/>
        <v>1977</v>
      </c>
      <c r="AG27" s="186">
        <f t="shared" si="40"/>
        <v>1992</v>
      </c>
      <c r="AH27" s="186">
        <f t="shared" si="40"/>
        <v>1992</v>
      </c>
      <c r="AI27" s="186">
        <f t="shared" si="40"/>
        <v>1991</v>
      </c>
      <c r="AJ27" s="186">
        <f t="shared" si="40"/>
        <v>1992</v>
      </c>
      <c r="AK27" s="186">
        <f t="shared" si="40"/>
        <v>1993</v>
      </c>
      <c r="AL27" s="186">
        <f t="shared" si="40"/>
        <v>1817</v>
      </c>
      <c r="AM27" s="186">
        <f t="shared" si="40"/>
        <v>1990</v>
      </c>
      <c r="AN27" s="186">
        <f t="shared" si="40"/>
        <v>16</v>
      </c>
      <c r="AO27" s="186">
        <f t="shared" si="40"/>
        <v>2000</v>
      </c>
      <c r="AP27" s="186">
        <f t="shared" si="40"/>
        <v>3</v>
      </c>
      <c r="AQ27" s="186">
        <f t="shared" si="40"/>
        <v>1962</v>
      </c>
      <c r="AR27" s="186">
        <f t="shared" si="40"/>
        <v>1962</v>
      </c>
      <c r="AS27" s="186">
        <f t="shared" si="40"/>
        <v>1962</v>
      </c>
      <c r="AT27" s="186">
        <f t="shared" si="40"/>
        <v>1962</v>
      </c>
      <c r="AU27" s="186">
        <f t="shared" si="40"/>
        <v>1962</v>
      </c>
      <c r="AV27" s="186">
        <f t="shared" si="40"/>
        <v>1962</v>
      </c>
      <c r="AW27" s="186">
        <f t="shared" si="40"/>
        <v>1962</v>
      </c>
      <c r="AX27" s="186">
        <f t="shared" si="40"/>
        <v>1962</v>
      </c>
      <c r="AY27" s="186">
        <f t="shared" si="40"/>
        <v>1962</v>
      </c>
      <c r="AZ27" s="186">
        <f t="shared" si="40"/>
        <v>1962</v>
      </c>
      <c r="BA27" s="186">
        <f t="shared" si="40"/>
        <v>1962</v>
      </c>
      <c r="BB27" s="186">
        <f t="shared" si="40"/>
        <v>1962</v>
      </c>
      <c r="BC27" s="186">
        <f t="shared" si="40"/>
        <v>1962</v>
      </c>
      <c r="BD27" s="186">
        <f t="shared" si="40"/>
        <v>1962</v>
      </c>
      <c r="BE27" s="186">
        <f t="shared" si="40"/>
        <v>1962</v>
      </c>
      <c r="BF27" s="186">
        <f t="shared" si="40"/>
        <v>1962</v>
      </c>
      <c r="BG27" s="186">
        <f t="shared" ref="BG27:BK27" si="41">IF(BG5&lt;1582,BG7,IF(BG25&gt;2,BG19-4716,BG19-4715))</f>
        <v>1977</v>
      </c>
      <c r="BH27" s="186">
        <f t="shared" si="41"/>
        <v>0</v>
      </c>
      <c r="BI27" s="186">
        <f t="shared" si="41"/>
        <v>0</v>
      </c>
      <c r="BJ27" s="186">
        <f t="shared" si="41"/>
        <v>0</v>
      </c>
      <c r="BK27" s="186">
        <f t="shared" si="41"/>
        <v>0</v>
      </c>
    </row>
    <row r="29" spans="2:63" x14ac:dyDescent="0.25">
      <c r="B29">
        <v>75</v>
      </c>
      <c r="C29" s="6" t="s">
        <v>529</v>
      </c>
      <c r="D29" s="8" t="s">
        <v>530</v>
      </c>
      <c r="E29">
        <f>IF(MOD(E27,4)=0,1,2)</f>
        <v>2</v>
      </c>
      <c r="F29">
        <f t="shared" ref="F29:BF29" si="42">IF(MOD(F27,4)=0,1,2)</f>
        <v>2</v>
      </c>
      <c r="G29">
        <f t="shared" si="42"/>
        <v>2</v>
      </c>
      <c r="H29">
        <f t="shared" si="42"/>
        <v>2</v>
      </c>
      <c r="I29">
        <f t="shared" si="42"/>
        <v>2</v>
      </c>
      <c r="J29">
        <f t="shared" si="42"/>
        <v>2</v>
      </c>
      <c r="K29">
        <f t="shared" si="42"/>
        <v>2</v>
      </c>
      <c r="L29">
        <f t="shared" si="42"/>
        <v>1</v>
      </c>
      <c r="M29">
        <f t="shared" si="42"/>
        <v>1</v>
      </c>
      <c r="N29">
        <f t="shared" si="42"/>
        <v>2</v>
      </c>
      <c r="O29">
        <f t="shared" si="42"/>
        <v>2</v>
      </c>
      <c r="P29">
        <f t="shared" si="42"/>
        <v>1</v>
      </c>
      <c r="Q29">
        <f t="shared" si="42"/>
        <v>2</v>
      </c>
      <c r="R29">
        <f t="shared" si="42"/>
        <v>2</v>
      </c>
      <c r="S29">
        <f t="shared" si="42"/>
        <v>2</v>
      </c>
      <c r="T29">
        <f t="shared" si="42"/>
        <v>1</v>
      </c>
      <c r="U29">
        <f t="shared" si="42"/>
        <v>2</v>
      </c>
      <c r="V29">
        <f t="shared" si="42"/>
        <v>2</v>
      </c>
      <c r="W29">
        <f t="shared" si="42"/>
        <v>2</v>
      </c>
      <c r="X29">
        <f t="shared" si="42"/>
        <v>2</v>
      </c>
      <c r="Y29">
        <f t="shared" si="42"/>
        <v>1</v>
      </c>
      <c r="Z29">
        <f t="shared" si="42"/>
        <v>2</v>
      </c>
      <c r="AA29">
        <f t="shared" si="42"/>
        <v>2</v>
      </c>
      <c r="AB29">
        <f t="shared" si="42"/>
        <v>2</v>
      </c>
      <c r="AC29">
        <f t="shared" si="42"/>
        <v>2</v>
      </c>
      <c r="AD29">
        <f t="shared" si="42"/>
        <v>2</v>
      </c>
      <c r="AE29">
        <f t="shared" si="42"/>
        <v>1</v>
      </c>
      <c r="AF29">
        <f t="shared" si="42"/>
        <v>2</v>
      </c>
      <c r="AG29">
        <f t="shared" si="42"/>
        <v>1</v>
      </c>
      <c r="AH29">
        <f t="shared" si="42"/>
        <v>1</v>
      </c>
      <c r="AI29">
        <f t="shared" si="42"/>
        <v>2</v>
      </c>
      <c r="AJ29">
        <f t="shared" si="42"/>
        <v>1</v>
      </c>
      <c r="AK29">
        <f t="shared" si="42"/>
        <v>2</v>
      </c>
      <c r="AL29">
        <f t="shared" si="42"/>
        <v>2</v>
      </c>
      <c r="AM29">
        <f t="shared" si="42"/>
        <v>2</v>
      </c>
      <c r="AN29">
        <f t="shared" si="42"/>
        <v>1</v>
      </c>
      <c r="AO29">
        <f t="shared" si="42"/>
        <v>1</v>
      </c>
      <c r="AP29">
        <f t="shared" si="42"/>
        <v>2</v>
      </c>
      <c r="AQ29">
        <f t="shared" si="42"/>
        <v>2</v>
      </c>
      <c r="AR29">
        <f t="shared" si="42"/>
        <v>2</v>
      </c>
      <c r="AS29">
        <f t="shared" si="42"/>
        <v>2</v>
      </c>
      <c r="AT29">
        <f t="shared" si="42"/>
        <v>2</v>
      </c>
      <c r="AU29">
        <f t="shared" si="42"/>
        <v>2</v>
      </c>
      <c r="AV29">
        <f t="shared" si="42"/>
        <v>2</v>
      </c>
      <c r="AW29">
        <f t="shared" si="42"/>
        <v>2</v>
      </c>
      <c r="AX29">
        <f t="shared" si="42"/>
        <v>2</v>
      </c>
      <c r="AY29">
        <f t="shared" si="42"/>
        <v>2</v>
      </c>
      <c r="AZ29">
        <f t="shared" si="42"/>
        <v>2</v>
      </c>
      <c r="BA29">
        <f t="shared" si="42"/>
        <v>2</v>
      </c>
      <c r="BB29">
        <f t="shared" si="42"/>
        <v>2</v>
      </c>
      <c r="BC29">
        <f t="shared" si="42"/>
        <v>2</v>
      </c>
      <c r="BD29">
        <f t="shared" si="42"/>
        <v>2</v>
      </c>
      <c r="BE29">
        <f t="shared" si="42"/>
        <v>2</v>
      </c>
      <c r="BF29">
        <f t="shared" si="42"/>
        <v>2</v>
      </c>
      <c r="BG29">
        <f t="shared" ref="BG29:BK29" si="43">IF(MOD(BG27,4)=0,1,2)</f>
        <v>2</v>
      </c>
      <c r="BH29">
        <f t="shared" si="43"/>
        <v>1</v>
      </c>
      <c r="BI29">
        <f t="shared" si="43"/>
        <v>1</v>
      </c>
      <c r="BJ29">
        <f t="shared" si="43"/>
        <v>1</v>
      </c>
      <c r="BK29">
        <f t="shared" si="43"/>
        <v>1</v>
      </c>
    </row>
    <row r="30" spans="2:63" x14ac:dyDescent="0.25">
      <c r="B30">
        <v>75</v>
      </c>
      <c r="C30" s="6" t="s">
        <v>533</v>
      </c>
    </row>
    <row r="31" spans="2:63" x14ac:dyDescent="0.25">
      <c r="C31" s="6" t="s">
        <v>534</v>
      </c>
      <c r="D31" s="8" t="s">
        <v>178</v>
      </c>
      <c r="E31">
        <f>_xlfn.FLOOR.MATH((275*E25)/9) - E29 * _xlfn.FLOOR.MATH((E25+9)/12) + E23-30</f>
        <v>353</v>
      </c>
      <c r="F31">
        <f t="shared" ref="F31:BF31" si="44">_xlfn.FLOOR.MATH((275*F25)/9) - F29 * _xlfn.FLOOR.MATH((F25+9)/12) + F23-30</f>
        <v>264</v>
      </c>
      <c r="G31">
        <f t="shared" si="44"/>
        <v>27</v>
      </c>
      <c r="H31">
        <f t="shared" si="44"/>
        <v>353</v>
      </c>
      <c r="I31">
        <f t="shared" si="44"/>
        <v>353</v>
      </c>
      <c r="J31">
        <f t="shared" si="44"/>
        <v>14</v>
      </c>
      <c r="K31">
        <f t="shared" si="44"/>
        <v>157</v>
      </c>
      <c r="L31">
        <f t="shared" si="44"/>
        <v>14</v>
      </c>
      <c r="M31">
        <f t="shared" si="44"/>
        <v>158</v>
      </c>
      <c r="N31">
        <f t="shared" si="44"/>
        <v>354</v>
      </c>
      <c r="O31">
        <f t="shared" si="44"/>
        <v>356</v>
      </c>
      <c r="P31">
        <f t="shared" si="44"/>
        <v>356</v>
      </c>
      <c r="Q31">
        <f t="shared" si="44"/>
        <v>100</v>
      </c>
      <c r="R31">
        <f t="shared" si="44"/>
        <v>365</v>
      </c>
      <c r="S31">
        <f t="shared" si="44"/>
        <v>1</v>
      </c>
      <c r="T31">
        <f t="shared" si="44"/>
        <v>194</v>
      </c>
      <c r="U31">
        <f t="shared" si="44"/>
        <v>60</v>
      </c>
      <c r="V31">
        <f t="shared" si="44"/>
        <v>229</v>
      </c>
      <c r="W31">
        <f t="shared" si="44"/>
        <v>1</v>
      </c>
      <c r="X31">
        <f t="shared" si="44"/>
        <v>87</v>
      </c>
      <c r="Y31">
        <f t="shared" si="44"/>
        <v>90</v>
      </c>
      <c r="Z31">
        <f t="shared" si="44"/>
        <v>33</v>
      </c>
      <c r="AA31">
        <f t="shared" si="44"/>
        <v>353</v>
      </c>
      <c r="AB31">
        <f t="shared" si="44"/>
        <v>353</v>
      </c>
      <c r="AC31">
        <f t="shared" si="44"/>
        <v>168</v>
      </c>
      <c r="AD31">
        <f t="shared" si="44"/>
        <v>305</v>
      </c>
      <c r="AE31">
        <f t="shared" si="44"/>
        <v>100</v>
      </c>
      <c r="AF31">
        <f t="shared" si="44"/>
        <v>36</v>
      </c>
      <c r="AG31">
        <f t="shared" si="44"/>
        <v>342</v>
      </c>
      <c r="AH31">
        <f t="shared" si="44"/>
        <v>274</v>
      </c>
      <c r="AI31">
        <f t="shared" si="44"/>
        <v>47</v>
      </c>
      <c r="AJ31">
        <f t="shared" si="44"/>
        <v>79</v>
      </c>
      <c r="AK31">
        <f t="shared" si="44"/>
        <v>108</v>
      </c>
      <c r="AL31">
        <f t="shared" si="44"/>
        <v>354</v>
      </c>
      <c r="AM31">
        <f t="shared" si="44"/>
        <v>250</v>
      </c>
      <c r="AN31">
        <f t="shared" si="44"/>
        <v>198</v>
      </c>
      <c r="AO31">
        <f t="shared" si="44"/>
        <v>84</v>
      </c>
      <c r="AP31">
        <f t="shared" si="44"/>
        <v>3</v>
      </c>
      <c r="AQ31">
        <f t="shared" si="44"/>
        <v>158</v>
      </c>
      <c r="AR31">
        <f t="shared" si="44"/>
        <v>160</v>
      </c>
      <c r="AS31">
        <f t="shared" si="44"/>
        <v>161</v>
      </c>
      <c r="AT31">
        <f t="shared" si="44"/>
        <v>162</v>
      </c>
      <c r="AU31">
        <f t="shared" si="44"/>
        <v>139</v>
      </c>
      <c r="AV31">
        <f t="shared" si="44"/>
        <v>140</v>
      </c>
      <c r="AW31">
        <f t="shared" si="44"/>
        <v>141</v>
      </c>
      <c r="AX31">
        <f t="shared" si="44"/>
        <v>142</v>
      </c>
      <c r="AY31">
        <f t="shared" si="44"/>
        <v>143</v>
      </c>
      <c r="AZ31">
        <f t="shared" si="44"/>
        <v>144</v>
      </c>
      <c r="BA31">
        <f t="shared" si="44"/>
        <v>145</v>
      </c>
      <c r="BB31">
        <f t="shared" si="44"/>
        <v>146</v>
      </c>
      <c r="BC31">
        <f t="shared" si="44"/>
        <v>147</v>
      </c>
      <c r="BD31">
        <f t="shared" si="44"/>
        <v>148</v>
      </c>
      <c r="BE31">
        <f t="shared" si="44"/>
        <v>149</v>
      </c>
      <c r="BF31">
        <f t="shared" si="44"/>
        <v>150</v>
      </c>
      <c r="BG31">
        <f t="shared" ref="BG31:BK31" si="45">_xlfn.FLOOR.MATH((275*BG25)/9) - BG29 * _xlfn.FLOOR.MATH((BG25+9)/12) + BG23-30</f>
        <v>36</v>
      </c>
      <c r="BH31">
        <f t="shared" si="45"/>
        <v>-30</v>
      </c>
      <c r="BI31">
        <f t="shared" si="45"/>
        <v>-30</v>
      </c>
      <c r="BJ31">
        <f t="shared" si="45"/>
        <v>-30</v>
      </c>
      <c r="BK31">
        <f t="shared" si="45"/>
        <v>-30</v>
      </c>
    </row>
    <row r="32" spans="2:63" x14ac:dyDescent="0.25">
      <c r="B32">
        <v>75</v>
      </c>
      <c r="C32" s="6" t="s">
        <v>535</v>
      </c>
      <c r="D32" s="8" t="s">
        <v>30</v>
      </c>
      <c r="E32">
        <f>E27-623</f>
        <v>1338</v>
      </c>
      <c r="F32">
        <f t="shared" ref="F32:BF32" si="46">F27-623</f>
        <v>1334</v>
      </c>
      <c r="G32">
        <f t="shared" si="46"/>
        <v>-596</v>
      </c>
      <c r="H32">
        <f t="shared" si="46"/>
        <v>1376</v>
      </c>
      <c r="I32">
        <f t="shared" si="46"/>
        <v>1375</v>
      </c>
      <c r="J32">
        <f t="shared" si="46"/>
        <v>1364</v>
      </c>
      <c r="K32">
        <f t="shared" si="46"/>
        <v>1364</v>
      </c>
      <c r="L32">
        <f t="shared" si="46"/>
        <v>1365</v>
      </c>
      <c r="M32">
        <f t="shared" si="46"/>
        <v>1365</v>
      </c>
      <c r="N32">
        <f t="shared" si="46"/>
        <v>1276</v>
      </c>
      <c r="O32">
        <f t="shared" si="46"/>
        <v>976</v>
      </c>
      <c r="P32">
        <f t="shared" si="46"/>
        <v>977</v>
      </c>
      <c r="Q32">
        <f t="shared" si="46"/>
        <v>-613</v>
      </c>
      <c r="R32">
        <f t="shared" si="46"/>
        <v>-592</v>
      </c>
      <c r="S32">
        <f t="shared" si="46"/>
        <v>-622</v>
      </c>
      <c r="T32">
        <f t="shared" si="46"/>
        <v>-611</v>
      </c>
      <c r="U32">
        <f t="shared" si="46"/>
        <v>-594</v>
      </c>
      <c r="V32">
        <f t="shared" si="46"/>
        <v>-606</v>
      </c>
      <c r="W32">
        <f t="shared" si="46"/>
        <v>-622</v>
      </c>
      <c r="X32">
        <f t="shared" si="46"/>
        <v>1364</v>
      </c>
      <c r="Y32">
        <f t="shared" si="46"/>
        <v>1369</v>
      </c>
      <c r="Z32">
        <f t="shared" si="46"/>
        <v>1354</v>
      </c>
      <c r="AA32">
        <f t="shared" si="46"/>
        <v>1420</v>
      </c>
      <c r="AB32">
        <f t="shared" si="46"/>
        <v>1376</v>
      </c>
      <c r="AC32">
        <f t="shared" si="46"/>
        <v>1331</v>
      </c>
      <c r="AD32">
        <f t="shared" si="46"/>
        <v>1355</v>
      </c>
      <c r="AE32">
        <f t="shared" si="46"/>
        <v>1365</v>
      </c>
      <c r="AF32">
        <f t="shared" si="46"/>
        <v>1354</v>
      </c>
      <c r="AG32">
        <f t="shared" si="46"/>
        <v>1369</v>
      </c>
      <c r="AH32">
        <f t="shared" si="46"/>
        <v>1369</v>
      </c>
      <c r="AI32">
        <f t="shared" si="46"/>
        <v>1368</v>
      </c>
      <c r="AJ32">
        <f t="shared" si="46"/>
        <v>1369</v>
      </c>
      <c r="AK32">
        <f t="shared" si="46"/>
        <v>1370</v>
      </c>
      <c r="AL32">
        <f t="shared" si="46"/>
        <v>1194</v>
      </c>
      <c r="AM32">
        <f t="shared" si="46"/>
        <v>1367</v>
      </c>
      <c r="AN32">
        <f t="shared" si="46"/>
        <v>-607</v>
      </c>
      <c r="AO32">
        <f t="shared" si="46"/>
        <v>1377</v>
      </c>
      <c r="AP32">
        <f t="shared" si="46"/>
        <v>-620</v>
      </c>
      <c r="AQ32">
        <f t="shared" si="46"/>
        <v>1339</v>
      </c>
      <c r="AR32">
        <f t="shared" si="46"/>
        <v>1339</v>
      </c>
      <c r="AS32">
        <f t="shared" si="46"/>
        <v>1339</v>
      </c>
      <c r="AT32">
        <f t="shared" si="46"/>
        <v>1339</v>
      </c>
      <c r="AU32">
        <f t="shared" si="46"/>
        <v>1339</v>
      </c>
      <c r="AV32">
        <f t="shared" si="46"/>
        <v>1339</v>
      </c>
      <c r="AW32">
        <f t="shared" si="46"/>
        <v>1339</v>
      </c>
      <c r="AX32">
        <f t="shared" si="46"/>
        <v>1339</v>
      </c>
      <c r="AY32">
        <f t="shared" si="46"/>
        <v>1339</v>
      </c>
      <c r="AZ32">
        <f t="shared" si="46"/>
        <v>1339</v>
      </c>
      <c r="BA32">
        <f t="shared" si="46"/>
        <v>1339</v>
      </c>
      <c r="BB32">
        <f t="shared" si="46"/>
        <v>1339</v>
      </c>
      <c r="BC32">
        <f t="shared" si="46"/>
        <v>1339</v>
      </c>
      <c r="BD32">
        <f t="shared" si="46"/>
        <v>1339</v>
      </c>
      <c r="BE32">
        <f t="shared" si="46"/>
        <v>1339</v>
      </c>
      <c r="BF32">
        <f t="shared" si="46"/>
        <v>1339</v>
      </c>
      <c r="BG32">
        <f t="shared" ref="BG32:BK32" si="47">BG27-623</f>
        <v>1354</v>
      </c>
      <c r="BH32">
        <f t="shared" si="47"/>
        <v>-623</v>
      </c>
      <c r="BI32">
        <f t="shared" si="47"/>
        <v>-623</v>
      </c>
      <c r="BJ32">
        <f t="shared" si="47"/>
        <v>-623</v>
      </c>
      <c r="BK32">
        <f t="shared" si="47"/>
        <v>-623</v>
      </c>
    </row>
    <row r="33" spans="2:63" x14ac:dyDescent="0.25">
      <c r="B33">
        <v>75</v>
      </c>
      <c r="C33" s="6" t="s">
        <v>539</v>
      </c>
      <c r="D33" s="8" t="s">
        <v>31</v>
      </c>
      <c r="E33">
        <f>_xlfn.FLOOR.MATH(E32/4)</f>
        <v>334</v>
      </c>
      <c r="F33">
        <f t="shared" ref="F33:BF33" si="48">_xlfn.FLOOR.MATH(F32/4)</f>
        <v>333</v>
      </c>
      <c r="G33">
        <f t="shared" si="48"/>
        <v>-149</v>
      </c>
      <c r="H33">
        <f t="shared" si="48"/>
        <v>344</v>
      </c>
      <c r="I33">
        <f t="shared" si="48"/>
        <v>343</v>
      </c>
      <c r="J33">
        <f t="shared" si="48"/>
        <v>341</v>
      </c>
      <c r="K33">
        <f t="shared" si="48"/>
        <v>341</v>
      </c>
      <c r="L33">
        <f t="shared" si="48"/>
        <v>341</v>
      </c>
      <c r="M33">
        <f t="shared" si="48"/>
        <v>341</v>
      </c>
      <c r="N33">
        <f t="shared" si="48"/>
        <v>319</v>
      </c>
      <c r="O33">
        <f t="shared" si="48"/>
        <v>244</v>
      </c>
      <c r="P33">
        <f t="shared" si="48"/>
        <v>244</v>
      </c>
      <c r="Q33">
        <f t="shared" si="48"/>
        <v>-154</v>
      </c>
      <c r="R33">
        <f t="shared" si="48"/>
        <v>-148</v>
      </c>
      <c r="S33">
        <f t="shared" si="48"/>
        <v>-156</v>
      </c>
      <c r="T33">
        <f t="shared" si="48"/>
        <v>-153</v>
      </c>
      <c r="U33">
        <f t="shared" si="48"/>
        <v>-149</v>
      </c>
      <c r="V33">
        <f t="shared" si="48"/>
        <v>-152</v>
      </c>
      <c r="W33">
        <f t="shared" si="48"/>
        <v>-156</v>
      </c>
      <c r="X33">
        <f t="shared" si="48"/>
        <v>341</v>
      </c>
      <c r="Y33">
        <f t="shared" si="48"/>
        <v>342</v>
      </c>
      <c r="Z33">
        <f t="shared" si="48"/>
        <v>338</v>
      </c>
      <c r="AA33">
        <f t="shared" si="48"/>
        <v>355</v>
      </c>
      <c r="AB33">
        <f t="shared" si="48"/>
        <v>344</v>
      </c>
      <c r="AC33">
        <f t="shared" si="48"/>
        <v>332</v>
      </c>
      <c r="AD33">
        <f t="shared" si="48"/>
        <v>338</v>
      </c>
      <c r="AE33">
        <f t="shared" si="48"/>
        <v>341</v>
      </c>
      <c r="AF33">
        <f t="shared" si="48"/>
        <v>338</v>
      </c>
      <c r="AG33">
        <f t="shared" si="48"/>
        <v>342</v>
      </c>
      <c r="AH33">
        <f t="shared" si="48"/>
        <v>342</v>
      </c>
      <c r="AI33">
        <f t="shared" si="48"/>
        <v>342</v>
      </c>
      <c r="AJ33">
        <f t="shared" si="48"/>
        <v>342</v>
      </c>
      <c r="AK33">
        <f t="shared" si="48"/>
        <v>342</v>
      </c>
      <c r="AL33">
        <f t="shared" si="48"/>
        <v>298</v>
      </c>
      <c r="AM33">
        <f t="shared" si="48"/>
        <v>341</v>
      </c>
      <c r="AN33">
        <f t="shared" si="48"/>
        <v>-152</v>
      </c>
      <c r="AO33">
        <f t="shared" si="48"/>
        <v>344</v>
      </c>
      <c r="AP33">
        <f t="shared" si="48"/>
        <v>-155</v>
      </c>
      <c r="AQ33">
        <f t="shared" si="48"/>
        <v>334</v>
      </c>
      <c r="AR33">
        <f t="shared" si="48"/>
        <v>334</v>
      </c>
      <c r="AS33">
        <f t="shared" si="48"/>
        <v>334</v>
      </c>
      <c r="AT33">
        <f t="shared" si="48"/>
        <v>334</v>
      </c>
      <c r="AU33">
        <f t="shared" si="48"/>
        <v>334</v>
      </c>
      <c r="AV33">
        <f t="shared" si="48"/>
        <v>334</v>
      </c>
      <c r="AW33">
        <f t="shared" si="48"/>
        <v>334</v>
      </c>
      <c r="AX33">
        <f t="shared" si="48"/>
        <v>334</v>
      </c>
      <c r="AY33">
        <f t="shared" si="48"/>
        <v>334</v>
      </c>
      <c r="AZ33">
        <f t="shared" si="48"/>
        <v>334</v>
      </c>
      <c r="BA33">
        <f t="shared" si="48"/>
        <v>334</v>
      </c>
      <c r="BB33">
        <f t="shared" si="48"/>
        <v>334</v>
      </c>
      <c r="BC33">
        <f t="shared" si="48"/>
        <v>334</v>
      </c>
      <c r="BD33">
        <f t="shared" si="48"/>
        <v>334</v>
      </c>
      <c r="BE33">
        <f t="shared" si="48"/>
        <v>334</v>
      </c>
      <c r="BF33">
        <f t="shared" si="48"/>
        <v>334</v>
      </c>
      <c r="BG33">
        <f t="shared" ref="BG33" si="49">_xlfn.FLOOR.MATH(BG32/4)</f>
        <v>338</v>
      </c>
      <c r="BH33">
        <f t="shared" ref="BH33" si="50">_xlfn.FLOOR.MATH(BH32/4)</f>
        <v>-156</v>
      </c>
      <c r="BI33">
        <f t="shared" ref="BI33" si="51">_xlfn.FLOOR.MATH(BI32/4)</f>
        <v>-156</v>
      </c>
      <c r="BJ33">
        <f t="shared" ref="BJ33" si="52">_xlfn.FLOOR.MATH(BJ32/4)</f>
        <v>-156</v>
      </c>
      <c r="BK33">
        <f t="shared" ref="BK33" si="53">_xlfn.FLOOR.MATH(BK32/4)</f>
        <v>-156</v>
      </c>
    </row>
    <row r="34" spans="2:63" x14ac:dyDescent="0.25">
      <c r="B34">
        <v>75</v>
      </c>
      <c r="C34" s="6" t="s">
        <v>540</v>
      </c>
      <c r="D34" s="8" t="s">
        <v>33</v>
      </c>
      <c r="E34">
        <f>MOD(E32,4)</f>
        <v>2</v>
      </c>
      <c r="F34">
        <f t="shared" ref="F34:BF34" si="54">MOD(F32,4)</f>
        <v>2</v>
      </c>
      <c r="G34">
        <f t="shared" si="54"/>
        <v>0</v>
      </c>
      <c r="H34">
        <f t="shared" si="54"/>
        <v>0</v>
      </c>
      <c r="I34">
        <f t="shared" si="54"/>
        <v>3</v>
      </c>
      <c r="J34">
        <f t="shared" si="54"/>
        <v>0</v>
      </c>
      <c r="K34">
        <f t="shared" si="54"/>
        <v>0</v>
      </c>
      <c r="L34">
        <f t="shared" si="54"/>
        <v>1</v>
      </c>
      <c r="M34">
        <f t="shared" si="54"/>
        <v>1</v>
      </c>
      <c r="N34">
        <f t="shared" si="54"/>
        <v>0</v>
      </c>
      <c r="O34">
        <f t="shared" si="54"/>
        <v>0</v>
      </c>
      <c r="P34">
        <f t="shared" si="54"/>
        <v>1</v>
      </c>
      <c r="Q34">
        <f t="shared" si="54"/>
        <v>3</v>
      </c>
      <c r="R34">
        <f t="shared" si="54"/>
        <v>0</v>
      </c>
      <c r="S34">
        <f t="shared" si="54"/>
        <v>2</v>
      </c>
      <c r="T34">
        <f t="shared" si="54"/>
        <v>1</v>
      </c>
      <c r="U34">
        <f t="shared" si="54"/>
        <v>2</v>
      </c>
      <c r="V34">
        <f t="shared" si="54"/>
        <v>2</v>
      </c>
      <c r="W34">
        <f t="shared" si="54"/>
        <v>2</v>
      </c>
      <c r="X34">
        <f t="shared" si="54"/>
        <v>0</v>
      </c>
      <c r="Y34">
        <f t="shared" si="54"/>
        <v>1</v>
      </c>
      <c r="Z34">
        <f t="shared" si="54"/>
        <v>2</v>
      </c>
      <c r="AA34">
        <f t="shared" si="54"/>
        <v>0</v>
      </c>
      <c r="AB34">
        <f t="shared" si="54"/>
        <v>0</v>
      </c>
      <c r="AC34">
        <f t="shared" si="54"/>
        <v>3</v>
      </c>
      <c r="AD34">
        <f t="shared" si="54"/>
        <v>3</v>
      </c>
      <c r="AE34">
        <f t="shared" si="54"/>
        <v>1</v>
      </c>
      <c r="AF34">
        <f t="shared" si="54"/>
        <v>2</v>
      </c>
      <c r="AG34">
        <f t="shared" si="54"/>
        <v>1</v>
      </c>
      <c r="AH34">
        <f t="shared" si="54"/>
        <v>1</v>
      </c>
      <c r="AI34">
        <f t="shared" si="54"/>
        <v>0</v>
      </c>
      <c r="AJ34">
        <f t="shared" si="54"/>
        <v>1</v>
      </c>
      <c r="AK34">
        <f t="shared" si="54"/>
        <v>2</v>
      </c>
      <c r="AL34">
        <f t="shared" si="54"/>
        <v>2</v>
      </c>
      <c r="AM34">
        <f t="shared" si="54"/>
        <v>3</v>
      </c>
      <c r="AN34">
        <f t="shared" si="54"/>
        <v>1</v>
      </c>
      <c r="AO34">
        <f t="shared" si="54"/>
        <v>1</v>
      </c>
      <c r="AP34">
        <f t="shared" si="54"/>
        <v>0</v>
      </c>
      <c r="AQ34">
        <f t="shared" si="54"/>
        <v>3</v>
      </c>
      <c r="AR34">
        <f t="shared" si="54"/>
        <v>3</v>
      </c>
      <c r="AS34">
        <f t="shared" si="54"/>
        <v>3</v>
      </c>
      <c r="AT34">
        <f t="shared" si="54"/>
        <v>3</v>
      </c>
      <c r="AU34">
        <f t="shared" si="54"/>
        <v>3</v>
      </c>
      <c r="AV34">
        <f t="shared" si="54"/>
        <v>3</v>
      </c>
      <c r="AW34">
        <f t="shared" si="54"/>
        <v>3</v>
      </c>
      <c r="AX34">
        <f t="shared" si="54"/>
        <v>3</v>
      </c>
      <c r="AY34">
        <f t="shared" si="54"/>
        <v>3</v>
      </c>
      <c r="AZ34">
        <f t="shared" si="54"/>
        <v>3</v>
      </c>
      <c r="BA34">
        <f t="shared" si="54"/>
        <v>3</v>
      </c>
      <c r="BB34">
        <f t="shared" si="54"/>
        <v>3</v>
      </c>
      <c r="BC34">
        <f t="shared" si="54"/>
        <v>3</v>
      </c>
      <c r="BD34">
        <f t="shared" si="54"/>
        <v>3</v>
      </c>
      <c r="BE34">
        <f t="shared" si="54"/>
        <v>3</v>
      </c>
      <c r="BF34">
        <f t="shared" si="54"/>
        <v>3</v>
      </c>
      <c r="BG34">
        <f t="shared" ref="BG34:BK34" si="55">MOD(BG32,4)</f>
        <v>2</v>
      </c>
      <c r="BH34">
        <f t="shared" si="55"/>
        <v>1</v>
      </c>
      <c r="BI34">
        <f t="shared" si="55"/>
        <v>1</v>
      </c>
      <c r="BJ34">
        <f t="shared" si="55"/>
        <v>1</v>
      </c>
      <c r="BK34">
        <f t="shared" si="55"/>
        <v>1</v>
      </c>
    </row>
    <row r="35" spans="2:63" x14ac:dyDescent="0.25">
      <c r="B35">
        <v>75</v>
      </c>
      <c r="C35" s="6" t="s">
        <v>541</v>
      </c>
      <c r="D35" s="8" t="s">
        <v>542</v>
      </c>
      <c r="E35">
        <f>365.251*E34</f>
        <v>730.50199999999995</v>
      </c>
      <c r="F35">
        <f t="shared" ref="F35:BF35" si="56">365.251*F34</f>
        <v>730.50199999999995</v>
      </c>
      <c r="G35">
        <f t="shared" si="56"/>
        <v>0</v>
      </c>
      <c r="H35">
        <f t="shared" si="56"/>
        <v>0</v>
      </c>
      <c r="I35">
        <f t="shared" si="56"/>
        <v>1095.7529999999999</v>
      </c>
      <c r="J35">
        <f t="shared" si="56"/>
        <v>0</v>
      </c>
      <c r="K35">
        <f t="shared" si="56"/>
        <v>0</v>
      </c>
      <c r="L35">
        <f t="shared" si="56"/>
        <v>365.25099999999998</v>
      </c>
      <c r="M35">
        <f t="shared" si="56"/>
        <v>365.25099999999998</v>
      </c>
      <c r="N35">
        <f t="shared" si="56"/>
        <v>0</v>
      </c>
      <c r="O35">
        <f t="shared" si="56"/>
        <v>0</v>
      </c>
      <c r="P35">
        <f t="shared" si="56"/>
        <v>365.25099999999998</v>
      </c>
      <c r="Q35">
        <f t="shared" si="56"/>
        <v>1095.7529999999999</v>
      </c>
      <c r="R35">
        <f t="shared" si="56"/>
        <v>0</v>
      </c>
      <c r="S35">
        <f t="shared" si="56"/>
        <v>730.50199999999995</v>
      </c>
      <c r="T35">
        <f t="shared" si="56"/>
        <v>365.25099999999998</v>
      </c>
      <c r="U35">
        <f t="shared" si="56"/>
        <v>730.50199999999995</v>
      </c>
      <c r="V35">
        <f t="shared" si="56"/>
        <v>730.50199999999995</v>
      </c>
      <c r="W35">
        <f t="shared" si="56"/>
        <v>730.50199999999995</v>
      </c>
      <c r="X35">
        <f t="shared" si="56"/>
        <v>0</v>
      </c>
      <c r="Y35">
        <f t="shared" si="56"/>
        <v>365.25099999999998</v>
      </c>
      <c r="Z35">
        <f t="shared" si="56"/>
        <v>730.50199999999995</v>
      </c>
      <c r="AA35">
        <f t="shared" si="56"/>
        <v>0</v>
      </c>
      <c r="AB35">
        <f t="shared" si="56"/>
        <v>0</v>
      </c>
      <c r="AC35">
        <f t="shared" si="56"/>
        <v>1095.7529999999999</v>
      </c>
      <c r="AD35">
        <f t="shared" si="56"/>
        <v>1095.7529999999999</v>
      </c>
      <c r="AE35">
        <f t="shared" si="56"/>
        <v>365.25099999999998</v>
      </c>
      <c r="AF35">
        <f t="shared" si="56"/>
        <v>730.50199999999995</v>
      </c>
      <c r="AG35">
        <f t="shared" si="56"/>
        <v>365.25099999999998</v>
      </c>
      <c r="AH35">
        <f t="shared" si="56"/>
        <v>365.25099999999998</v>
      </c>
      <c r="AI35">
        <f t="shared" si="56"/>
        <v>0</v>
      </c>
      <c r="AJ35">
        <f t="shared" si="56"/>
        <v>365.25099999999998</v>
      </c>
      <c r="AK35">
        <f t="shared" si="56"/>
        <v>730.50199999999995</v>
      </c>
      <c r="AL35">
        <f t="shared" si="56"/>
        <v>730.50199999999995</v>
      </c>
      <c r="AM35">
        <f t="shared" si="56"/>
        <v>1095.7529999999999</v>
      </c>
      <c r="AN35">
        <f t="shared" si="56"/>
        <v>365.25099999999998</v>
      </c>
      <c r="AO35">
        <f t="shared" si="56"/>
        <v>365.25099999999998</v>
      </c>
      <c r="AP35">
        <f t="shared" si="56"/>
        <v>0</v>
      </c>
      <c r="AQ35">
        <f t="shared" si="56"/>
        <v>1095.7529999999999</v>
      </c>
      <c r="AR35">
        <f t="shared" si="56"/>
        <v>1095.7529999999999</v>
      </c>
      <c r="AS35">
        <f t="shared" si="56"/>
        <v>1095.7529999999999</v>
      </c>
      <c r="AT35">
        <f t="shared" si="56"/>
        <v>1095.7529999999999</v>
      </c>
      <c r="AU35">
        <f t="shared" si="56"/>
        <v>1095.7529999999999</v>
      </c>
      <c r="AV35">
        <f t="shared" si="56"/>
        <v>1095.7529999999999</v>
      </c>
      <c r="AW35">
        <f t="shared" si="56"/>
        <v>1095.7529999999999</v>
      </c>
      <c r="AX35">
        <f t="shared" si="56"/>
        <v>1095.7529999999999</v>
      </c>
      <c r="AY35">
        <f t="shared" si="56"/>
        <v>1095.7529999999999</v>
      </c>
      <c r="AZ35">
        <f t="shared" si="56"/>
        <v>1095.7529999999999</v>
      </c>
      <c r="BA35">
        <f t="shared" si="56"/>
        <v>1095.7529999999999</v>
      </c>
      <c r="BB35">
        <f t="shared" si="56"/>
        <v>1095.7529999999999</v>
      </c>
      <c r="BC35">
        <f t="shared" si="56"/>
        <v>1095.7529999999999</v>
      </c>
      <c r="BD35">
        <f t="shared" si="56"/>
        <v>1095.7529999999999</v>
      </c>
      <c r="BE35">
        <f t="shared" si="56"/>
        <v>1095.7529999999999</v>
      </c>
      <c r="BF35">
        <f t="shared" si="56"/>
        <v>1095.7529999999999</v>
      </c>
      <c r="BG35">
        <f t="shared" ref="BG35" si="57">365.251*BG34</f>
        <v>730.50199999999995</v>
      </c>
      <c r="BH35">
        <f t="shared" ref="BH35" si="58">365.251*BH34</f>
        <v>365.25099999999998</v>
      </c>
      <c r="BI35">
        <f t="shared" ref="BI35" si="59">365.251*BI34</f>
        <v>365.25099999999998</v>
      </c>
      <c r="BJ35">
        <f t="shared" ref="BJ35" si="60">365.251*BJ34</f>
        <v>365.25099999999998</v>
      </c>
      <c r="BK35">
        <f t="shared" ref="BK35" si="61">365.251*BK34</f>
        <v>365.25099999999998</v>
      </c>
    </row>
    <row r="36" spans="2:63" x14ac:dyDescent="0.25">
      <c r="B36">
        <v>75</v>
      </c>
      <c r="C36" s="6" t="s">
        <v>543</v>
      </c>
      <c r="D36" s="8" t="s">
        <v>544</v>
      </c>
      <c r="E36">
        <f>_xlfn.FLOOR.MATH(E35)</f>
        <v>730</v>
      </c>
      <c r="F36">
        <f t="shared" ref="F36:BF36" si="62">_xlfn.FLOOR.MATH(F35)</f>
        <v>730</v>
      </c>
      <c r="G36">
        <f t="shared" si="62"/>
        <v>0</v>
      </c>
      <c r="H36">
        <f t="shared" si="62"/>
        <v>0</v>
      </c>
      <c r="I36">
        <f t="shared" si="62"/>
        <v>1095</v>
      </c>
      <c r="J36">
        <f t="shared" si="62"/>
        <v>0</v>
      </c>
      <c r="K36">
        <f t="shared" si="62"/>
        <v>0</v>
      </c>
      <c r="L36">
        <f t="shared" si="62"/>
        <v>365</v>
      </c>
      <c r="M36">
        <f t="shared" si="62"/>
        <v>365</v>
      </c>
      <c r="N36">
        <f t="shared" si="62"/>
        <v>0</v>
      </c>
      <c r="O36">
        <f t="shared" si="62"/>
        <v>0</v>
      </c>
      <c r="P36">
        <f t="shared" si="62"/>
        <v>365</v>
      </c>
      <c r="Q36">
        <f t="shared" si="62"/>
        <v>1095</v>
      </c>
      <c r="R36">
        <f t="shared" si="62"/>
        <v>0</v>
      </c>
      <c r="S36">
        <f t="shared" si="62"/>
        <v>730</v>
      </c>
      <c r="T36">
        <f t="shared" si="62"/>
        <v>365</v>
      </c>
      <c r="U36">
        <f t="shared" si="62"/>
        <v>730</v>
      </c>
      <c r="V36">
        <f t="shared" si="62"/>
        <v>730</v>
      </c>
      <c r="W36">
        <f t="shared" si="62"/>
        <v>730</v>
      </c>
      <c r="X36">
        <f t="shared" si="62"/>
        <v>0</v>
      </c>
      <c r="Y36">
        <f t="shared" si="62"/>
        <v>365</v>
      </c>
      <c r="Z36">
        <f t="shared" si="62"/>
        <v>730</v>
      </c>
      <c r="AA36">
        <f t="shared" si="62"/>
        <v>0</v>
      </c>
      <c r="AB36">
        <f t="shared" si="62"/>
        <v>0</v>
      </c>
      <c r="AC36">
        <f t="shared" si="62"/>
        <v>1095</v>
      </c>
      <c r="AD36">
        <f t="shared" si="62"/>
        <v>1095</v>
      </c>
      <c r="AE36">
        <f t="shared" si="62"/>
        <v>365</v>
      </c>
      <c r="AF36">
        <f t="shared" si="62"/>
        <v>730</v>
      </c>
      <c r="AG36">
        <f t="shared" si="62"/>
        <v>365</v>
      </c>
      <c r="AH36">
        <f t="shared" si="62"/>
        <v>365</v>
      </c>
      <c r="AI36">
        <f t="shared" si="62"/>
        <v>0</v>
      </c>
      <c r="AJ36">
        <f t="shared" si="62"/>
        <v>365</v>
      </c>
      <c r="AK36">
        <f t="shared" si="62"/>
        <v>730</v>
      </c>
      <c r="AL36">
        <f t="shared" si="62"/>
        <v>730</v>
      </c>
      <c r="AM36">
        <f t="shared" si="62"/>
        <v>1095</v>
      </c>
      <c r="AN36">
        <f t="shared" si="62"/>
        <v>365</v>
      </c>
      <c r="AO36">
        <f t="shared" si="62"/>
        <v>365</v>
      </c>
      <c r="AP36">
        <f t="shared" si="62"/>
        <v>0</v>
      </c>
      <c r="AQ36">
        <f t="shared" si="62"/>
        <v>1095</v>
      </c>
      <c r="AR36">
        <f t="shared" si="62"/>
        <v>1095</v>
      </c>
      <c r="AS36">
        <f t="shared" si="62"/>
        <v>1095</v>
      </c>
      <c r="AT36">
        <f t="shared" si="62"/>
        <v>1095</v>
      </c>
      <c r="AU36">
        <f t="shared" si="62"/>
        <v>1095</v>
      </c>
      <c r="AV36">
        <f t="shared" si="62"/>
        <v>1095</v>
      </c>
      <c r="AW36">
        <f t="shared" si="62"/>
        <v>1095</v>
      </c>
      <c r="AX36">
        <f t="shared" si="62"/>
        <v>1095</v>
      </c>
      <c r="AY36">
        <f t="shared" si="62"/>
        <v>1095</v>
      </c>
      <c r="AZ36">
        <f t="shared" si="62"/>
        <v>1095</v>
      </c>
      <c r="BA36">
        <f t="shared" si="62"/>
        <v>1095</v>
      </c>
      <c r="BB36">
        <f t="shared" si="62"/>
        <v>1095</v>
      </c>
      <c r="BC36">
        <f t="shared" si="62"/>
        <v>1095</v>
      </c>
      <c r="BD36">
        <f t="shared" si="62"/>
        <v>1095</v>
      </c>
      <c r="BE36">
        <f t="shared" si="62"/>
        <v>1095</v>
      </c>
      <c r="BF36">
        <f t="shared" si="62"/>
        <v>1095</v>
      </c>
      <c r="BG36">
        <f t="shared" ref="BG36" si="63">_xlfn.FLOOR.MATH(BG35)</f>
        <v>730</v>
      </c>
      <c r="BH36">
        <f t="shared" ref="BH36" si="64">_xlfn.FLOOR.MATH(BH35)</f>
        <v>365</v>
      </c>
      <c r="BI36">
        <f t="shared" ref="BI36" si="65">_xlfn.FLOOR.MATH(BI35)</f>
        <v>365</v>
      </c>
      <c r="BJ36">
        <f t="shared" ref="BJ36" si="66">_xlfn.FLOOR.MATH(BJ35)</f>
        <v>365</v>
      </c>
      <c r="BK36">
        <f t="shared" ref="BK36" si="67">_xlfn.FLOOR.MATH(BK35)</f>
        <v>365</v>
      </c>
    </row>
    <row r="37" spans="2:63" x14ac:dyDescent="0.25">
      <c r="B37">
        <v>75</v>
      </c>
      <c r="C37" s="6" t="s">
        <v>545</v>
      </c>
      <c r="D37" s="8" t="s">
        <v>544</v>
      </c>
      <c r="E37">
        <f>IF(E35-E36&gt;0.5,1+E36,E36)</f>
        <v>731</v>
      </c>
      <c r="F37">
        <f t="shared" ref="F37:BF37" si="68">IF(F35-F36&gt;0.5,1+F36,F36)</f>
        <v>731</v>
      </c>
      <c r="G37">
        <f t="shared" si="68"/>
        <v>0</v>
      </c>
      <c r="H37">
        <f t="shared" si="68"/>
        <v>0</v>
      </c>
      <c r="I37">
        <f t="shared" si="68"/>
        <v>1096</v>
      </c>
      <c r="J37">
        <f t="shared" si="68"/>
        <v>0</v>
      </c>
      <c r="K37">
        <f t="shared" si="68"/>
        <v>0</v>
      </c>
      <c r="L37">
        <f t="shared" si="68"/>
        <v>365</v>
      </c>
      <c r="M37">
        <f t="shared" si="68"/>
        <v>365</v>
      </c>
      <c r="N37">
        <f t="shared" si="68"/>
        <v>0</v>
      </c>
      <c r="O37">
        <f t="shared" si="68"/>
        <v>0</v>
      </c>
      <c r="P37">
        <f t="shared" si="68"/>
        <v>365</v>
      </c>
      <c r="Q37">
        <f t="shared" si="68"/>
        <v>1096</v>
      </c>
      <c r="R37">
        <f t="shared" si="68"/>
        <v>0</v>
      </c>
      <c r="S37">
        <f t="shared" si="68"/>
        <v>731</v>
      </c>
      <c r="T37">
        <f t="shared" si="68"/>
        <v>365</v>
      </c>
      <c r="U37">
        <f t="shared" si="68"/>
        <v>731</v>
      </c>
      <c r="V37">
        <f t="shared" si="68"/>
        <v>731</v>
      </c>
      <c r="W37">
        <f t="shared" si="68"/>
        <v>731</v>
      </c>
      <c r="X37">
        <f t="shared" si="68"/>
        <v>0</v>
      </c>
      <c r="Y37">
        <f t="shared" si="68"/>
        <v>365</v>
      </c>
      <c r="Z37">
        <f t="shared" si="68"/>
        <v>731</v>
      </c>
      <c r="AA37">
        <f t="shared" si="68"/>
        <v>0</v>
      </c>
      <c r="AB37">
        <f t="shared" si="68"/>
        <v>0</v>
      </c>
      <c r="AC37">
        <f t="shared" si="68"/>
        <v>1096</v>
      </c>
      <c r="AD37">
        <f t="shared" si="68"/>
        <v>1096</v>
      </c>
      <c r="AE37">
        <f t="shared" si="68"/>
        <v>365</v>
      </c>
      <c r="AF37">
        <f t="shared" si="68"/>
        <v>731</v>
      </c>
      <c r="AG37">
        <f t="shared" si="68"/>
        <v>365</v>
      </c>
      <c r="AH37">
        <f t="shared" si="68"/>
        <v>365</v>
      </c>
      <c r="AI37">
        <f t="shared" si="68"/>
        <v>0</v>
      </c>
      <c r="AJ37">
        <f t="shared" si="68"/>
        <v>365</v>
      </c>
      <c r="AK37">
        <f t="shared" si="68"/>
        <v>731</v>
      </c>
      <c r="AL37">
        <f t="shared" si="68"/>
        <v>731</v>
      </c>
      <c r="AM37">
        <f t="shared" si="68"/>
        <v>1096</v>
      </c>
      <c r="AN37">
        <f t="shared" si="68"/>
        <v>365</v>
      </c>
      <c r="AO37">
        <f t="shared" si="68"/>
        <v>365</v>
      </c>
      <c r="AP37">
        <f t="shared" si="68"/>
        <v>0</v>
      </c>
      <c r="AQ37">
        <f t="shared" si="68"/>
        <v>1096</v>
      </c>
      <c r="AR37">
        <f t="shared" si="68"/>
        <v>1096</v>
      </c>
      <c r="AS37">
        <f t="shared" si="68"/>
        <v>1096</v>
      </c>
      <c r="AT37">
        <f t="shared" si="68"/>
        <v>1096</v>
      </c>
      <c r="AU37">
        <f t="shared" si="68"/>
        <v>1096</v>
      </c>
      <c r="AV37">
        <f t="shared" si="68"/>
        <v>1096</v>
      </c>
      <c r="AW37">
        <f t="shared" si="68"/>
        <v>1096</v>
      </c>
      <c r="AX37">
        <f t="shared" si="68"/>
        <v>1096</v>
      </c>
      <c r="AY37">
        <f t="shared" si="68"/>
        <v>1096</v>
      </c>
      <c r="AZ37">
        <f t="shared" si="68"/>
        <v>1096</v>
      </c>
      <c r="BA37">
        <f t="shared" si="68"/>
        <v>1096</v>
      </c>
      <c r="BB37">
        <f t="shared" si="68"/>
        <v>1096</v>
      </c>
      <c r="BC37">
        <f t="shared" si="68"/>
        <v>1096</v>
      </c>
      <c r="BD37">
        <f t="shared" si="68"/>
        <v>1096</v>
      </c>
      <c r="BE37">
        <f t="shared" si="68"/>
        <v>1096</v>
      </c>
      <c r="BF37">
        <f t="shared" si="68"/>
        <v>1096</v>
      </c>
      <c r="BG37">
        <f t="shared" ref="BG37" si="69">IF(BG35-BG36&gt;0.5,1+BG36,BG36)</f>
        <v>731</v>
      </c>
      <c r="BH37">
        <f t="shared" ref="BH37" si="70">IF(BH35-BH36&gt;0.5,1+BH36,BH36)</f>
        <v>365</v>
      </c>
      <c r="BI37">
        <f t="shared" ref="BI37" si="71">IF(BI35-BI36&gt;0.5,1+BI36,BI36)</f>
        <v>365</v>
      </c>
      <c r="BJ37">
        <f t="shared" ref="BJ37" si="72">IF(BJ35-BJ36&gt;0.5,1+BJ36,BJ36)</f>
        <v>365</v>
      </c>
      <c r="BK37">
        <f t="shared" ref="BK37" si="73">IF(BK35-BK36&gt;0.5,1+BK36,BK36)</f>
        <v>365</v>
      </c>
    </row>
    <row r="38" spans="2:63" x14ac:dyDescent="0.25">
      <c r="B38">
        <v>76</v>
      </c>
      <c r="C38" s="6" t="s">
        <v>546</v>
      </c>
      <c r="D38" s="8" t="s">
        <v>547</v>
      </c>
      <c r="E38">
        <f>1461*E33+170+E37</f>
        <v>488875</v>
      </c>
      <c r="F38">
        <f t="shared" ref="F38:BF38" si="74">1461*F33+170+F37</f>
        <v>487414</v>
      </c>
      <c r="G38">
        <f t="shared" si="74"/>
        <v>-217519</v>
      </c>
      <c r="H38">
        <f t="shared" si="74"/>
        <v>502754</v>
      </c>
      <c r="I38">
        <f t="shared" si="74"/>
        <v>502389</v>
      </c>
      <c r="J38">
        <f t="shared" si="74"/>
        <v>498371</v>
      </c>
      <c r="K38">
        <f t="shared" si="74"/>
        <v>498371</v>
      </c>
      <c r="L38">
        <f t="shared" si="74"/>
        <v>498736</v>
      </c>
      <c r="M38">
        <f t="shared" si="74"/>
        <v>498736</v>
      </c>
      <c r="N38">
        <f t="shared" si="74"/>
        <v>466229</v>
      </c>
      <c r="O38">
        <f t="shared" si="74"/>
        <v>356654</v>
      </c>
      <c r="P38">
        <f t="shared" si="74"/>
        <v>357019</v>
      </c>
      <c r="Q38">
        <f t="shared" si="74"/>
        <v>-223728</v>
      </c>
      <c r="R38">
        <f t="shared" si="74"/>
        <v>-216058</v>
      </c>
      <c r="S38">
        <f t="shared" si="74"/>
        <v>-227015</v>
      </c>
      <c r="T38">
        <f t="shared" si="74"/>
        <v>-222998</v>
      </c>
      <c r="U38">
        <f t="shared" si="74"/>
        <v>-216788</v>
      </c>
      <c r="V38">
        <f t="shared" si="74"/>
        <v>-221171</v>
      </c>
      <c r="W38">
        <f t="shared" si="74"/>
        <v>-227015</v>
      </c>
      <c r="X38">
        <f t="shared" si="74"/>
        <v>498371</v>
      </c>
      <c r="Y38">
        <f t="shared" si="74"/>
        <v>500197</v>
      </c>
      <c r="Z38">
        <f t="shared" si="74"/>
        <v>494719</v>
      </c>
      <c r="AA38">
        <f t="shared" si="74"/>
        <v>518825</v>
      </c>
      <c r="AB38">
        <f t="shared" si="74"/>
        <v>502754</v>
      </c>
      <c r="AC38">
        <f t="shared" si="74"/>
        <v>486318</v>
      </c>
      <c r="AD38">
        <f t="shared" si="74"/>
        <v>495084</v>
      </c>
      <c r="AE38">
        <f t="shared" si="74"/>
        <v>498736</v>
      </c>
      <c r="AF38">
        <f t="shared" si="74"/>
        <v>494719</v>
      </c>
      <c r="AG38">
        <f t="shared" si="74"/>
        <v>500197</v>
      </c>
      <c r="AH38">
        <f t="shared" si="74"/>
        <v>500197</v>
      </c>
      <c r="AI38">
        <f t="shared" si="74"/>
        <v>499832</v>
      </c>
      <c r="AJ38">
        <f t="shared" si="74"/>
        <v>500197</v>
      </c>
      <c r="AK38">
        <f t="shared" si="74"/>
        <v>500563</v>
      </c>
      <c r="AL38">
        <f t="shared" si="74"/>
        <v>436279</v>
      </c>
      <c r="AM38">
        <f t="shared" si="74"/>
        <v>499467</v>
      </c>
      <c r="AN38">
        <f t="shared" si="74"/>
        <v>-221537</v>
      </c>
      <c r="AO38">
        <f t="shared" si="74"/>
        <v>503119</v>
      </c>
      <c r="AP38">
        <f t="shared" si="74"/>
        <v>-226285</v>
      </c>
      <c r="AQ38">
        <f t="shared" si="74"/>
        <v>489240</v>
      </c>
      <c r="AR38">
        <f t="shared" si="74"/>
        <v>489240</v>
      </c>
      <c r="AS38">
        <f t="shared" si="74"/>
        <v>489240</v>
      </c>
      <c r="AT38">
        <f t="shared" si="74"/>
        <v>489240</v>
      </c>
      <c r="AU38">
        <f t="shared" si="74"/>
        <v>489240</v>
      </c>
      <c r="AV38">
        <f t="shared" si="74"/>
        <v>489240</v>
      </c>
      <c r="AW38">
        <f t="shared" si="74"/>
        <v>489240</v>
      </c>
      <c r="AX38">
        <f t="shared" si="74"/>
        <v>489240</v>
      </c>
      <c r="AY38">
        <f t="shared" si="74"/>
        <v>489240</v>
      </c>
      <c r="AZ38">
        <f t="shared" si="74"/>
        <v>489240</v>
      </c>
      <c r="BA38">
        <f t="shared" si="74"/>
        <v>489240</v>
      </c>
      <c r="BB38">
        <f t="shared" si="74"/>
        <v>489240</v>
      </c>
      <c r="BC38">
        <f t="shared" si="74"/>
        <v>489240</v>
      </c>
      <c r="BD38">
        <f t="shared" si="74"/>
        <v>489240</v>
      </c>
      <c r="BE38">
        <f t="shared" si="74"/>
        <v>489240</v>
      </c>
      <c r="BF38">
        <f t="shared" si="74"/>
        <v>489240</v>
      </c>
      <c r="BG38">
        <f t="shared" ref="BG38" si="75">1461*BG33+170+BG37</f>
        <v>494719</v>
      </c>
      <c r="BH38">
        <f t="shared" ref="BH38" si="76">1461*BH33+170+BH37</f>
        <v>-227381</v>
      </c>
      <c r="BI38">
        <f t="shared" ref="BI38" si="77">1461*BI33+170+BI37</f>
        <v>-227381</v>
      </c>
      <c r="BJ38">
        <f t="shared" ref="BJ38" si="78">1461*BJ33+170+BJ37</f>
        <v>-227381</v>
      </c>
      <c r="BK38">
        <f t="shared" ref="BK38" si="79">1461*BK33+170+BK37</f>
        <v>-227381</v>
      </c>
    </row>
    <row r="39" spans="2:63" x14ac:dyDescent="0.25">
      <c r="B39">
        <v>76</v>
      </c>
      <c r="C39" s="6" t="s">
        <v>548</v>
      </c>
      <c r="D39" s="8" t="s">
        <v>431</v>
      </c>
      <c r="E39">
        <f>_xlfn.FLOOR.MATH(E38/10631)</f>
        <v>45</v>
      </c>
      <c r="F39">
        <f t="shared" ref="F39:BF39" si="80">_xlfn.FLOOR.MATH(F38/10631)</f>
        <v>45</v>
      </c>
      <c r="G39">
        <f t="shared" si="80"/>
        <v>-21</v>
      </c>
      <c r="H39">
        <f t="shared" si="80"/>
        <v>47</v>
      </c>
      <c r="I39">
        <f t="shared" si="80"/>
        <v>47</v>
      </c>
      <c r="J39">
        <f t="shared" si="80"/>
        <v>46</v>
      </c>
      <c r="K39">
        <f t="shared" si="80"/>
        <v>46</v>
      </c>
      <c r="L39">
        <f t="shared" si="80"/>
        <v>46</v>
      </c>
      <c r="M39">
        <f t="shared" si="80"/>
        <v>46</v>
      </c>
      <c r="N39">
        <f t="shared" si="80"/>
        <v>43</v>
      </c>
      <c r="O39">
        <f t="shared" si="80"/>
        <v>33</v>
      </c>
      <c r="P39">
        <f t="shared" si="80"/>
        <v>33</v>
      </c>
      <c r="Q39">
        <f t="shared" si="80"/>
        <v>-22</v>
      </c>
      <c r="R39">
        <f t="shared" si="80"/>
        <v>-21</v>
      </c>
      <c r="S39">
        <f t="shared" si="80"/>
        <v>-22</v>
      </c>
      <c r="T39">
        <f t="shared" si="80"/>
        <v>-21</v>
      </c>
      <c r="U39">
        <f t="shared" si="80"/>
        <v>-21</v>
      </c>
      <c r="V39">
        <f t="shared" si="80"/>
        <v>-21</v>
      </c>
      <c r="W39">
        <f t="shared" si="80"/>
        <v>-22</v>
      </c>
      <c r="X39">
        <f t="shared" si="80"/>
        <v>46</v>
      </c>
      <c r="Y39">
        <f t="shared" si="80"/>
        <v>47</v>
      </c>
      <c r="Z39">
        <f t="shared" si="80"/>
        <v>46</v>
      </c>
      <c r="AA39">
        <f t="shared" si="80"/>
        <v>48</v>
      </c>
      <c r="AB39">
        <f t="shared" si="80"/>
        <v>47</v>
      </c>
      <c r="AC39">
        <f t="shared" si="80"/>
        <v>45</v>
      </c>
      <c r="AD39">
        <f t="shared" si="80"/>
        <v>46</v>
      </c>
      <c r="AE39">
        <f t="shared" si="80"/>
        <v>46</v>
      </c>
      <c r="AF39">
        <f t="shared" si="80"/>
        <v>46</v>
      </c>
      <c r="AG39">
        <f t="shared" si="80"/>
        <v>47</v>
      </c>
      <c r="AH39">
        <f t="shared" si="80"/>
        <v>47</v>
      </c>
      <c r="AI39">
        <f t="shared" si="80"/>
        <v>47</v>
      </c>
      <c r="AJ39">
        <f t="shared" si="80"/>
        <v>47</v>
      </c>
      <c r="AK39">
        <f t="shared" si="80"/>
        <v>47</v>
      </c>
      <c r="AL39">
        <f t="shared" si="80"/>
        <v>41</v>
      </c>
      <c r="AM39">
        <f t="shared" si="80"/>
        <v>46</v>
      </c>
      <c r="AN39">
        <f t="shared" si="80"/>
        <v>-21</v>
      </c>
      <c r="AO39">
        <f t="shared" si="80"/>
        <v>47</v>
      </c>
      <c r="AP39">
        <f t="shared" si="80"/>
        <v>-22</v>
      </c>
      <c r="AQ39">
        <f t="shared" si="80"/>
        <v>46</v>
      </c>
      <c r="AR39">
        <f t="shared" si="80"/>
        <v>46</v>
      </c>
      <c r="AS39">
        <f t="shared" si="80"/>
        <v>46</v>
      </c>
      <c r="AT39">
        <f t="shared" si="80"/>
        <v>46</v>
      </c>
      <c r="AU39">
        <f t="shared" si="80"/>
        <v>46</v>
      </c>
      <c r="AV39">
        <f t="shared" si="80"/>
        <v>46</v>
      </c>
      <c r="AW39">
        <f t="shared" si="80"/>
        <v>46</v>
      </c>
      <c r="AX39">
        <f t="shared" si="80"/>
        <v>46</v>
      </c>
      <c r="AY39">
        <f t="shared" si="80"/>
        <v>46</v>
      </c>
      <c r="AZ39">
        <f t="shared" si="80"/>
        <v>46</v>
      </c>
      <c r="BA39">
        <f t="shared" si="80"/>
        <v>46</v>
      </c>
      <c r="BB39">
        <f t="shared" si="80"/>
        <v>46</v>
      </c>
      <c r="BC39">
        <f t="shared" si="80"/>
        <v>46</v>
      </c>
      <c r="BD39">
        <f t="shared" si="80"/>
        <v>46</v>
      </c>
      <c r="BE39">
        <f t="shared" si="80"/>
        <v>46</v>
      </c>
      <c r="BF39">
        <f t="shared" si="80"/>
        <v>46</v>
      </c>
      <c r="BG39">
        <f t="shared" ref="BG39" si="81">_xlfn.FLOOR.MATH(BG38/10631)</f>
        <v>46</v>
      </c>
      <c r="BH39">
        <f t="shared" ref="BH39" si="82">_xlfn.FLOOR.MATH(BH38/10631)</f>
        <v>-22</v>
      </c>
      <c r="BI39">
        <f t="shared" ref="BI39" si="83">_xlfn.FLOOR.MATH(BI38/10631)</f>
        <v>-22</v>
      </c>
      <c r="BJ39">
        <f t="shared" ref="BJ39" si="84">_xlfn.FLOOR.MATH(BJ38/10631)</f>
        <v>-22</v>
      </c>
      <c r="BK39">
        <f t="shared" ref="BK39" si="85">_xlfn.FLOOR.MATH(BK38/10631)</f>
        <v>-22</v>
      </c>
    </row>
    <row r="40" spans="2:63" x14ac:dyDescent="0.25">
      <c r="B40">
        <v>76</v>
      </c>
      <c r="C40" s="6" t="s">
        <v>549</v>
      </c>
      <c r="D40" s="8" t="s">
        <v>45</v>
      </c>
      <c r="E40">
        <f>MOD(E38,10631)</f>
        <v>10480</v>
      </c>
      <c r="F40">
        <f t="shared" ref="F40:BF40" si="86">MOD(F38,10631)</f>
        <v>9019</v>
      </c>
      <c r="G40">
        <f t="shared" si="86"/>
        <v>5732</v>
      </c>
      <c r="H40">
        <f t="shared" si="86"/>
        <v>3097</v>
      </c>
      <c r="I40">
        <f t="shared" si="86"/>
        <v>2732</v>
      </c>
      <c r="J40">
        <f t="shared" si="86"/>
        <v>9345</v>
      </c>
      <c r="K40">
        <f t="shared" si="86"/>
        <v>9345</v>
      </c>
      <c r="L40">
        <f t="shared" si="86"/>
        <v>9710</v>
      </c>
      <c r="M40">
        <f t="shared" si="86"/>
        <v>9710</v>
      </c>
      <c r="N40">
        <f t="shared" si="86"/>
        <v>9096</v>
      </c>
      <c r="O40">
        <f t="shared" si="86"/>
        <v>5831</v>
      </c>
      <c r="P40">
        <f t="shared" si="86"/>
        <v>6196</v>
      </c>
      <c r="Q40">
        <f t="shared" si="86"/>
        <v>10154</v>
      </c>
      <c r="R40">
        <f t="shared" si="86"/>
        <v>7193</v>
      </c>
      <c r="S40">
        <f t="shared" si="86"/>
        <v>6867</v>
      </c>
      <c r="T40">
        <f t="shared" si="86"/>
        <v>253</v>
      </c>
      <c r="U40">
        <f t="shared" si="86"/>
        <v>6463</v>
      </c>
      <c r="V40">
        <f t="shared" si="86"/>
        <v>2080</v>
      </c>
      <c r="W40">
        <f t="shared" si="86"/>
        <v>6867</v>
      </c>
      <c r="X40">
        <f t="shared" si="86"/>
        <v>9345</v>
      </c>
      <c r="Y40">
        <f t="shared" si="86"/>
        <v>540</v>
      </c>
      <c r="Z40">
        <f t="shared" si="86"/>
        <v>5693</v>
      </c>
      <c r="AA40">
        <f t="shared" si="86"/>
        <v>8537</v>
      </c>
      <c r="AB40">
        <f t="shared" si="86"/>
        <v>3097</v>
      </c>
      <c r="AC40">
        <f t="shared" si="86"/>
        <v>7923</v>
      </c>
      <c r="AD40">
        <f t="shared" si="86"/>
        <v>6058</v>
      </c>
      <c r="AE40">
        <f t="shared" si="86"/>
        <v>9710</v>
      </c>
      <c r="AF40">
        <f t="shared" si="86"/>
        <v>5693</v>
      </c>
      <c r="AG40">
        <f t="shared" si="86"/>
        <v>540</v>
      </c>
      <c r="AH40">
        <f t="shared" si="86"/>
        <v>540</v>
      </c>
      <c r="AI40">
        <f t="shared" si="86"/>
        <v>175</v>
      </c>
      <c r="AJ40">
        <f t="shared" si="86"/>
        <v>540</v>
      </c>
      <c r="AK40">
        <f t="shared" si="86"/>
        <v>906</v>
      </c>
      <c r="AL40">
        <f t="shared" si="86"/>
        <v>408</v>
      </c>
      <c r="AM40">
        <f t="shared" si="86"/>
        <v>10441</v>
      </c>
      <c r="AN40">
        <f t="shared" si="86"/>
        <v>1714</v>
      </c>
      <c r="AO40">
        <f t="shared" si="86"/>
        <v>3462</v>
      </c>
      <c r="AP40">
        <f t="shared" si="86"/>
        <v>7597</v>
      </c>
      <c r="AQ40">
        <f t="shared" si="86"/>
        <v>214</v>
      </c>
      <c r="AR40">
        <f t="shared" si="86"/>
        <v>214</v>
      </c>
      <c r="AS40">
        <f t="shared" si="86"/>
        <v>214</v>
      </c>
      <c r="AT40">
        <f t="shared" si="86"/>
        <v>214</v>
      </c>
      <c r="AU40">
        <f t="shared" si="86"/>
        <v>214</v>
      </c>
      <c r="AV40">
        <f t="shared" si="86"/>
        <v>214</v>
      </c>
      <c r="AW40">
        <f t="shared" si="86"/>
        <v>214</v>
      </c>
      <c r="AX40">
        <f t="shared" si="86"/>
        <v>214</v>
      </c>
      <c r="AY40">
        <f t="shared" si="86"/>
        <v>214</v>
      </c>
      <c r="AZ40">
        <f t="shared" si="86"/>
        <v>214</v>
      </c>
      <c r="BA40">
        <f t="shared" si="86"/>
        <v>214</v>
      </c>
      <c r="BB40">
        <f t="shared" si="86"/>
        <v>214</v>
      </c>
      <c r="BC40">
        <f t="shared" si="86"/>
        <v>214</v>
      </c>
      <c r="BD40">
        <f t="shared" si="86"/>
        <v>214</v>
      </c>
      <c r="BE40">
        <f t="shared" si="86"/>
        <v>214</v>
      </c>
      <c r="BF40">
        <f t="shared" si="86"/>
        <v>214</v>
      </c>
      <c r="BG40">
        <f t="shared" ref="BG40:BK40" si="87">MOD(BG38,10631)</f>
        <v>5693</v>
      </c>
      <c r="BH40">
        <f t="shared" si="87"/>
        <v>6501</v>
      </c>
      <c r="BI40">
        <f t="shared" si="87"/>
        <v>6501</v>
      </c>
      <c r="BJ40">
        <f t="shared" si="87"/>
        <v>6501</v>
      </c>
      <c r="BK40">
        <f t="shared" si="87"/>
        <v>6501</v>
      </c>
    </row>
    <row r="41" spans="2:63" x14ac:dyDescent="0.25">
      <c r="B41">
        <v>76</v>
      </c>
      <c r="C41" s="6" t="s">
        <v>550</v>
      </c>
      <c r="D41" s="8" t="s">
        <v>551</v>
      </c>
      <c r="E41">
        <f>_xlfn.FLOOR.MATH(E40/354)</f>
        <v>29</v>
      </c>
      <c r="F41">
        <f t="shared" ref="F41:BF41" si="88">_xlfn.FLOOR.MATH(F40/354)</f>
        <v>25</v>
      </c>
      <c r="G41">
        <f t="shared" si="88"/>
        <v>16</v>
      </c>
      <c r="H41">
        <f t="shared" si="88"/>
        <v>8</v>
      </c>
      <c r="I41">
        <f t="shared" si="88"/>
        <v>7</v>
      </c>
      <c r="J41">
        <f t="shared" si="88"/>
        <v>26</v>
      </c>
      <c r="K41">
        <f t="shared" si="88"/>
        <v>26</v>
      </c>
      <c r="L41">
        <f t="shared" si="88"/>
        <v>27</v>
      </c>
      <c r="M41">
        <f t="shared" si="88"/>
        <v>27</v>
      </c>
      <c r="N41">
        <f t="shared" si="88"/>
        <v>25</v>
      </c>
      <c r="O41">
        <f t="shared" si="88"/>
        <v>16</v>
      </c>
      <c r="P41">
        <f t="shared" si="88"/>
        <v>17</v>
      </c>
      <c r="Q41">
        <f t="shared" si="88"/>
        <v>28</v>
      </c>
      <c r="R41">
        <f t="shared" si="88"/>
        <v>20</v>
      </c>
      <c r="S41">
        <f t="shared" si="88"/>
        <v>19</v>
      </c>
      <c r="T41">
        <f t="shared" si="88"/>
        <v>0</v>
      </c>
      <c r="U41">
        <f t="shared" si="88"/>
        <v>18</v>
      </c>
      <c r="V41">
        <f t="shared" si="88"/>
        <v>5</v>
      </c>
      <c r="W41">
        <f t="shared" si="88"/>
        <v>19</v>
      </c>
      <c r="X41">
        <f t="shared" si="88"/>
        <v>26</v>
      </c>
      <c r="Y41">
        <f t="shared" si="88"/>
        <v>1</v>
      </c>
      <c r="Z41">
        <f t="shared" si="88"/>
        <v>16</v>
      </c>
      <c r="AA41">
        <f t="shared" si="88"/>
        <v>24</v>
      </c>
      <c r="AB41">
        <f t="shared" si="88"/>
        <v>8</v>
      </c>
      <c r="AC41">
        <f t="shared" si="88"/>
        <v>22</v>
      </c>
      <c r="AD41">
        <f t="shared" si="88"/>
        <v>17</v>
      </c>
      <c r="AE41">
        <f t="shared" si="88"/>
        <v>27</v>
      </c>
      <c r="AF41">
        <f t="shared" si="88"/>
        <v>16</v>
      </c>
      <c r="AG41">
        <f t="shared" si="88"/>
        <v>1</v>
      </c>
      <c r="AH41">
        <f t="shared" si="88"/>
        <v>1</v>
      </c>
      <c r="AI41">
        <f t="shared" si="88"/>
        <v>0</v>
      </c>
      <c r="AJ41">
        <f t="shared" si="88"/>
        <v>1</v>
      </c>
      <c r="AK41">
        <f t="shared" si="88"/>
        <v>2</v>
      </c>
      <c r="AL41">
        <f t="shared" si="88"/>
        <v>1</v>
      </c>
      <c r="AM41">
        <f t="shared" si="88"/>
        <v>29</v>
      </c>
      <c r="AN41">
        <f t="shared" si="88"/>
        <v>4</v>
      </c>
      <c r="AO41">
        <f t="shared" si="88"/>
        <v>9</v>
      </c>
      <c r="AP41">
        <f t="shared" si="88"/>
        <v>21</v>
      </c>
      <c r="AQ41">
        <f t="shared" si="88"/>
        <v>0</v>
      </c>
      <c r="AR41">
        <f t="shared" si="88"/>
        <v>0</v>
      </c>
      <c r="AS41">
        <f t="shared" si="88"/>
        <v>0</v>
      </c>
      <c r="AT41">
        <f t="shared" si="88"/>
        <v>0</v>
      </c>
      <c r="AU41">
        <f t="shared" si="88"/>
        <v>0</v>
      </c>
      <c r="AV41">
        <f t="shared" si="88"/>
        <v>0</v>
      </c>
      <c r="AW41">
        <f t="shared" si="88"/>
        <v>0</v>
      </c>
      <c r="AX41">
        <f t="shared" si="88"/>
        <v>0</v>
      </c>
      <c r="AY41">
        <f t="shared" si="88"/>
        <v>0</v>
      </c>
      <c r="AZ41">
        <f t="shared" si="88"/>
        <v>0</v>
      </c>
      <c r="BA41">
        <f t="shared" si="88"/>
        <v>0</v>
      </c>
      <c r="BB41">
        <f t="shared" si="88"/>
        <v>0</v>
      </c>
      <c r="BC41">
        <f t="shared" si="88"/>
        <v>0</v>
      </c>
      <c r="BD41">
        <f t="shared" si="88"/>
        <v>0</v>
      </c>
      <c r="BE41">
        <f t="shared" si="88"/>
        <v>0</v>
      </c>
      <c r="BF41">
        <f t="shared" si="88"/>
        <v>0</v>
      </c>
      <c r="BG41">
        <f t="shared" ref="BG41" si="89">_xlfn.FLOOR.MATH(BG40/354)</f>
        <v>16</v>
      </c>
      <c r="BH41">
        <f t="shared" ref="BH41" si="90">_xlfn.FLOOR.MATH(BH40/354)</f>
        <v>18</v>
      </c>
      <c r="BI41">
        <f t="shared" ref="BI41" si="91">_xlfn.FLOOR.MATH(BI40/354)</f>
        <v>18</v>
      </c>
      <c r="BJ41">
        <f t="shared" ref="BJ41" si="92">_xlfn.FLOOR.MATH(BJ40/354)</f>
        <v>18</v>
      </c>
      <c r="BK41">
        <f t="shared" ref="BK41" si="93">_xlfn.FLOOR.MATH(BK40/354)</f>
        <v>18</v>
      </c>
    </row>
    <row r="42" spans="2:63" x14ac:dyDescent="0.25">
      <c r="B42">
        <v>76</v>
      </c>
      <c r="C42" s="6" t="s">
        <v>552</v>
      </c>
      <c r="D42" s="8" t="s">
        <v>177</v>
      </c>
      <c r="E42">
        <f>MOD(E40,354)</f>
        <v>214</v>
      </c>
      <c r="F42">
        <f t="shared" ref="F42:BF42" si="94">MOD(F40,354)</f>
        <v>169</v>
      </c>
      <c r="G42">
        <f t="shared" si="94"/>
        <v>68</v>
      </c>
      <c r="H42">
        <f t="shared" si="94"/>
        <v>265</v>
      </c>
      <c r="I42">
        <f t="shared" si="94"/>
        <v>254</v>
      </c>
      <c r="J42">
        <f t="shared" si="94"/>
        <v>141</v>
      </c>
      <c r="K42">
        <f t="shared" si="94"/>
        <v>141</v>
      </c>
      <c r="L42">
        <f t="shared" si="94"/>
        <v>152</v>
      </c>
      <c r="M42">
        <f t="shared" si="94"/>
        <v>152</v>
      </c>
      <c r="N42">
        <f t="shared" si="94"/>
        <v>246</v>
      </c>
      <c r="O42">
        <f t="shared" si="94"/>
        <v>167</v>
      </c>
      <c r="P42">
        <f t="shared" si="94"/>
        <v>178</v>
      </c>
      <c r="Q42">
        <f t="shared" si="94"/>
        <v>242</v>
      </c>
      <c r="R42">
        <f t="shared" si="94"/>
        <v>113</v>
      </c>
      <c r="S42">
        <f t="shared" si="94"/>
        <v>141</v>
      </c>
      <c r="T42">
        <f t="shared" si="94"/>
        <v>253</v>
      </c>
      <c r="U42">
        <f t="shared" si="94"/>
        <v>91</v>
      </c>
      <c r="V42">
        <f t="shared" si="94"/>
        <v>310</v>
      </c>
      <c r="W42">
        <f t="shared" si="94"/>
        <v>141</v>
      </c>
      <c r="X42">
        <f t="shared" si="94"/>
        <v>141</v>
      </c>
      <c r="Y42">
        <f t="shared" si="94"/>
        <v>186</v>
      </c>
      <c r="Z42">
        <f t="shared" si="94"/>
        <v>29</v>
      </c>
      <c r="AA42">
        <f t="shared" si="94"/>
        <v>41</v>
      </c>
      <c r="AB42">
        <f t="shared" si="94"/>
        <v>265</v>
      </c>
      <c r="AC42">
        <f t="shared" si="94"/>
        <v>135</v>
      </c>
      <c r="AD42">
        <f t="shared" si="94"/>
        <v>40</v>
      </c>
      <c r="AE42">
        <f t="shared" si="94"/>
        <v>152</v>
      </c>
      <c r="AF42">
        <f t="shared" si="94"/>
        <v>29</v>
      </c>
      <c r="AG42">
        <f t="shared" si="94"/>
        <v>186</v>
      </c>
      <c r="AH42">
        <f t="shared" si="94"/>
        <v>186</v>
      </c>
      <c r="AI42">
        <f t="shared" si="94"/>
        <v>175</v>
      </c>
      <c r="AJ42">
        <f t="shared" si="94"/>
        <v>186</v>
      </c>
      <c r="AK42">
        <f t="shared" si="94"/>
        <v>198</v>
      </c>
      <c r="AL42">
        <f t="shared" si="94"/>
        <v>54</v>
      </c>
      <c r="AM42">
        <f t="shared" si="94"/>
        <v>175</v>
      </c>
      <c r="AN42">
        <f t="shared" si="94"/>
        <v>298</v>
      </c>
      <c r="AO42">
        <f t="shared" si="94"/>
        <v>276</v>
      </c>
      <c r="AP42">
        <f t="shared" si="94"/>
        <v>163</v>
      </c>
      <c r="AQ42">
        <f t="shared" si="94"/>
        <v>214</v>
      </c>
      <c r="AR42">
        <f t="shared" si="94"/>
        <v>214</v>
      </c>
      <c r="AS42">
        <f t="shared" si="94"/>
        <v>214</v>
      </c>
      <c r="AT42">
        <f t="shared" si="94"/>
        <v>214</v>
      </c>
      <c r="AU42">
        <f t="shared" si="94"/>
        <v>214</v>
      </c>
      <c r="AV42">
        <f t="shared" si="94"/>
        <v>214</v>
      </c>
      <c r="AW42">
        <f t="shared" si="94"/>
        <v>214</v>
      </c>
      <c r="AX42">
        <f t="shared" si="94"/>
        <v>214</v>
      </c>
      <c r="AY42">
        <f t="shared" si="94"/>
        <v>214</v>
      </c>
      <c r="AZ42">
        <f t="shared" si="94"/>
        <v>214</v>
      </c>
      <c r="BA42">
        <f t="shared" si="94"/>
        <v>214</v>
      </c>
      <c r="BB42">
        <f t="shared" si="94"/>
        <v>214</v>
      </c>
      <c r="BC42">
        <f t="shared" si="94"/>
        <v>214</v>
      </c>
      <c r="BD42">
        <f t="shared" si="94"/>
        <v>214</v>
      </c>
      <c r="BE42">
        <f t="shared" si="94"/>
        <v>214</v>
      </c>
      <c r="BF42">
        <f t="shared" si="94"/>
        <v>214</v>
      </c>
      <c r="BG42">
        <f t="shared" ref="BG42:BK42" si="95">MOD(BG40,354)</f>
        <v>29</v>
      </c>
      <c r="BH42">
        <f t="shared" si="95"/>
        <v>129</v>
      </c>
      <c r="BI42">
        <f t="shared" si="95"/>
        <v>129</v>
      </c>
      <c r="BJ42">
        <f t="shared" si="95"/>
        <v>129</v>
      </c>
      <c r="BK42">
        <f t="shared" si="95"/>
        <v>129</v>
      </c>
    </row>
    <row r="43" spans="2:63" x14ac:dyDescent="0.25">
      <c r="B43">
        <v>76</v>
      </c>
      <c r="C43" s="6" t="s">
        <v>553</v>
      </c>
      <c r="D43" s="8" t="s">
        <v>554</v>
      </c>
      <c r="E43">
        <f>_xlfn.FLOOR.MATH((11*E41+14)/30)</f>
        <v>11</v>
      </c>
      <c r="F43">
        <f t="shared" ref="F43:BF43" si="96">_xlfn.FLOOR.MATH((11*F41+14)/30)</f>
        <v>9</v>
      </c>
      <c r="G43">
        <f t="shared" si="96"/>
        <v>6</v>
      </c>
      <c r="H43">
        <f t="shared" si="96"/>
        <v>3</v>
      </c>
      <c r="I43">
        <f t="shared" si="96"/>
        <v>3</v>
      </c>
      <c r="J43">
        <f t="shared" si="96"/>
        <v>10</v>
      </c>
      <c r="K43">
        <f t="shared" si="96"/>
        <v>10</v>
      </c>
      <c r="L43">
        <f t="shared" si="96"/>
        <v>10</v>
      </c>
      <c r="M43">
        <f t="shared" si="96"/>
        <v>10</v>
      </c>
      <c r="N43">
        <f t="shared" si="96"/>
        <v>9</v>
      </c>
      <c r="O43">
        <f t="shared" si="96"/>
        <v>6</v>
      </c>
      <c r="P43">
        <f t="shared" si="96"/>
        <v>6</v>
      </c>
      <c r="Q43">
        <f t="shared" si="96"/>
        <v>10</v>
      </c>
      <c r="R43">
        <f t="shared" si="96"/>
        <v>7</v>
      </c>
      <c r="S43">
        <f t="shared" si="96"/>
        <v>7</v>
      </c>
      <c r="T43">
        <f t="shared" si="96"/>
        <v>0</v>
      </c>
      <c r="U43">
        <f t="shared" si="96"/>
        <v>7</v>
      </c>
      <c r="V43">
        <f t="shared" si="96"/>
        <v>2</v>
      </c>
      <c r="W43">
        <f t="shared" si="96"/>
        <v>7</v>
      </c>
      <c r="X43">
        <f t="shared" si="96"/>
        <v>10</v>
      </c>
      <c r="Y43">
        <f t="shared" si="96"/>
        <v>0</v>
      </c>
      <c r="Z43">
        <f t="shared" si="96"/>
        <v>6</v>
      </c>
      <c r="AA43">
        <f t="shared" si="96"/>
        <v>9</v>
      </c>
      <c r="AB43">
        <f t="shared" si="96"/>
        <v>3</v>
      </c>
      <c r="AC43">
        <f t="shared" si="96"/>
        <v>8</v>
      </c>
      <c r="AD43">
        <f t="shared" si="96"/>
        <v>6</v>
      </c>
      <c r="AE43">
        <f t="shared" si="96"/>
        <v>10</v>
      </c>
      <c r="AF43">
        <f t="shared" si="96"/>
        <v>6</v>
      </c>
      <c r="AG43">
        <f t="shared" si="96"/>
        <v>0</v>
      </c>
      <c r="AH43">
        <f t="shared" si="96"/>
        <v>0</v>
      </c>
      <c r="AI43">
        <f t="shared" si="96"/>
        <v>0</v>
      </c>
      <c r="AJ43">
        <f t="shared" si="96"/>
        <v>0</v>
      </c>
      <c r="AK43">
        <f t="shared" si="96"/>
        <v>1</v>
      </c>
      <c r="AL43">
        <f t="shared" si="96"/>
        <v>0</v>
      </c>
      <c r="AM43">
        <f t="shared" si="96"/>
        <v>11</v>
      </c>
      <c r="AN43">
        <f t="shared" si="96"/>
        <v>1</v>
      </c>
      <c r="AO43">
        <f t="shared" si="96"/>
        <v>3</v>
      </c>
      <c r="AP43">
        <f t="shared" si="96"/>
        <v>8</v>
      </c>
      <c r="AQ43">
        <f t="shared" si="96"/>
        <v>0</v>
      </c>
      <c r="AR43">
        <f t="shared" si="96"/>
        <v>0</v>
      </c>
      <c r="AS43">
        <f t="shared" si="96"/>
        <v>0</v>
      </c>
      <c r="AT43">
        <f t="shared" si="96"/>
        <v>0</v>
      </c>
      <c r="AU43">
        <f t="shared" si="96"/>
        <v>0</v>
      </c>
      <c r="AV43">
        <f t="shared" si="96"/>
        <v>0</v>
      </c>
      <c r="AW43">
        <f t="shared" si="96"/>
        <v>0</v>
      </c>
      <c r="AX43">
        <f t="shared" si="96"/>
        <v>0</v>
      </c>
      <c r="AY43">
        <f t="shared" si="96"/>
        <v>0</v>
      </c>
      <c r="AZ43">
        <f t="shared" si="96"/>
        <v>0</v>
      </c>
      <c r="BA43">
        <f t="shared" si="96"/>
        <v>0</v>
      </c>
      <c r="BB43">
        <f t="shared" si="96"/>
        <v>0</v>
      </c>
      <c r="BC43">
        <f t="shared" si="96"/>
        <v>0</v>
      </c>
      <c r="BD43">
        <f t="shared" si="96"/>
        <v>0</v>
      </c>
      <c r="BE43">
        <f t="shared" si="96"/>
        <v>0</v>
      </c>
      <c r="BF43">
        <f t="shared" si="96"/>
        <v>0</v>
      </c>
      <c r="BG43">
        <f t="shared" ref="BG43:BK43" si="97">_xlfn.FLOOR.MATH((11*BG41+14)/30)</f>
        <v>6</v>
      </c>
      <c r="BH43">
        <f t="shared" si="97"/>
        <v>7</v>
      </c>
      <c r="BI43">
        <f t="shared" si="97"/>
        <v>7</v>
      </c>
      <c r="BJ43">
        <f t="shared" si="97"/>
        <v>7</v>
      </c>
      <c r="BK43">
        <f t="shared" si="97"/>
        <v>7</v>
      </c>
    </row>
    <row r="44" spans="2:63" x14ac:dyDescent="0.25">
      <c r="B44">
        <v>76</v>
      </c>
      <c r="C44" s="6" t="s">
        <v>555</v>
      </c>
      <c r="D44" s="8" t="s">
        <v>240</v>
      </c>
      <c r="E44">
        <f>30*E39+E41+1</f>
        <v>1380</v>
      </c>
      <c r="F44">
        <f t="shared" ref="F44:BF44" si="98">30*F39+F41+1</f>
        <v>1376</v>
      </c>
      <c r="G44">
        <f t="shared" si="98"/>
        <v>-613</v>
      </c>
      <c r="H44">
        <f t="shared" si="98"/>
        <v>1419</v>
      </c>
      <c r="I44">
        <f t="shared" si="98"/>
        <v>1418</v>
      </c>
      <c r="J44">
        <f t="shared" si="98"/>
        <v>1407</v>
      </c>
      <c r="K44">
        <f t="shared" si="98"/>
        <v>1407</v>
      </c>
      <c r="L44">
        <f t="shared" si="98"/>
        <v>1408</v>
      </c>
      <c r="M44">
        <f t="shared" si="98"/>
        <v>1408</v>
      </c>
      <c r="N44">
        <f t="shared" si="98"/>
        <v>1316</v>
      </c>
      <c r="O44">
        <f t="shared" si="98"/>
        <v>1007</v>
      </c>
      <c r="P44">
        <f t="shared" si="98"/>
        <v>1008</v>
      </c>
      <c r="Q44">
        <f t="shared" si="98"/>
        <v>-631</v>
      </c>
      <c r="R44">
        <f t="shared" si="98"/>
        <v>-609</v>
      </c>
      <c r="S44">
        <f t="shared" si="98"/>
        <v>-640</v>
      </c>
      <c r="T44">
        <f t="shared" si="98"/>
        <v>-629</v>
      </c>
      <c r="U44">
        <f t="shared" si="98"/>
        <v>-611</v>
      </c>
      <c r="V44">
        <f t="shared" si="98"/>
        <v>-624</v>
      </c>
      <c r="W44">
        <f t="shared" si="98"/>
        <v>-640</v>
      </c>
      <c r="X44">
        <f t="shared" si="98"/>
        <v>1407</v>
      </c>
      <c r="Y44">
        <f t="shared" si="98"/>
        <v>1412</v>
      </c>
      <c r="Z44">
        <f t="shared" si="98"/>
        <v>1397</v>
      </c>
      <c r="AA44">
        <f t="shared" si="98"/>
        <v>1465</v>
      </c>
      <c r="AB44">
        <f t="shared" si="98"/>
        <v>1419</v>
      </c>
      <c r="AC44">
        <f t="shared" si="98"/>
        <v>1373</v>
      </c>
      <c r="AD44">
        <f t="shared" si="98"/>
        <v>1398</v>
      </c>
      <c r="AE44">
        <f t="shared" si="98"/>
        <v>1408</v>
      </c>
      <c r="AF44">
        <f t="shared" si="98"/>
        <v>1397</v>
      </c>
      <c r="AG44">
        <f t="shared" si="98"/>
        <v>1412</v>
      </c>
      <c r="AH44">
        <f t="shared" si="98"/>
        <v>1412</v>
      </c>
      <c r="AI44">
        <f t="shared" si="98"/>
        <v>1411</v>
      </c>
      <c r="AJ44">
        <f t="shared" si="98"/>
        <v>1412</v>
      </c>
      <c r="AK44">
        <f t="shared" si="98"/>
        <v>1413</v>
      </c>
      <c r="AL44">
        <f t="shared" si="98"/>
        <v>1232</v>
      </c>
      <c r="AM44">
        <f t="shared" si="98"/>
        <v>1410</v>
      </c>
      <c r="AN44">
        <f t="shared" si="98"/>
        <v>-625</v>
      </c>
      <c r="AO44">
        <f t="shared" si="98"/>
        <v>1420</v>
      </c>
      <c r="AP44">
        <f t="shared" si="98"/>
        <v>-638</v>
      </c>
      <c r="AQ44">
        <f t="shared" si="98"/>
        <v>1381</v>
      </c>
      <c r="AR44">
        <f t="shared" si="98"/>
        <v>1381</v>
      </c>
      <c r="AS44">
        <f t="shared" si="98"/>
        <v>1381</v>
      </c>
      <c r="AT44">
        <f t="shared" si="98"/>
        <v>1381</v>
      </c>
      <c r="AU44">
        <f t="shared" si="98"/>
        <v>1381</v>
      </c>
      <c r="AV44">
        <f t="shared" si="98"/>
        <v>1381</v>
      </c>
      <c r="AW44">
        <f t="shared" si="98"/>
        <v>1381</v>
      </c>
      <c r="AX44">
        <f t="shared" si="98"/>
        <v>1381</v>
      </c>
      <c r="AY44">
        <f t="shared" si="98"/>
        <v>1381</v>
      </c>
      <c r="AZ44">
        <f t="shared" si="98"/>
        <v>1381</v>
      </c>
      <c r="BA44">
        <f t="shared" si="98"/>
        <v>1381</v>
      </c>
      <c r="BB44">
        <f t="shared" si="98"/>
        <v>1381</v>
      </c>
      <c r="BC44">
        <f t="shared" si="98"/>
        <v>1381</v>
      </c>
      <c r="BD44">
        <f t="shared" si="98"/>
        <v>1381</v>
      </c>
      <c r="BE44">
        <f t="shared" si="98"/>
        <v>1381</v>
      </c>
      <c r="BF44">
        <f t="shared" si="98"/>
        <v>1381</v>
      </c>
      <c r="BG44">
        <f t="shared" ref="BG44:BK44" si="99">30*BG39+BG41+1</f>
        <v>1397</v>
      </c>
      <c r="BH44">
        <f t="shared" si="99"/>
        <v>-641</v>
      </c>
      <c r="BI44">
        <f t="shared" si="99"/>
        <v>-641</v>
      </c>
      <c r="BJ44">
        <f t="shared" si="99"/>
        <v>-641</v>
      </c>
      <c r="BK44">
        <f t="shared" si="99"/>
        <v>-641</v>
      </c>
    </row>
    <row r="45" spans="2:63" x14ac:dyDescent="0.25">
      <c r="B45">
        <v>76</v>
      </c>
      <c r="C45" s="6" t="s">
        <v>556</v>
      </c>
      <c r="D45" s="8" t="s">
        <v>557</v>
      </c>
      <c r="E45">
        <f>E42-E43+E31-1</f>
        <v>555</v>
      </c>
      <c r="F45">
        <f t="shared" ref="F45:BF45" si="100">F42-F43+F31-1</f>
        <v>423</v>
      </c>
      <c r="G45">
        <f t="shared" si="100"/>
        <v>88</v>
      </c>
      <c r="H45">
        <f t="shared" si="100"/>
        <v>614</v>
      </c>
      <c r="I45">
        <f t="shared" si="100"/>
        <v>603</v>
      </c>
      <c r="J45">
        <f t="shared" si="100"/>
        <v>144</v>
      </c>
      <c r="K45">
        <f t="shared" si="100"/>
        <v>287</v>
      </c>
      <c r="L45">
        <f t="shared" si="100"/>
        <v>155</v>
      </c>
      <c r="M45">
        <f t="shared" si="100"/>
        <v>299</v>
      </c>
      <c r="N45">
        <f t="shared" si="100"/>
        <v>590</v>
      </c>
      <c r="O45">
        <f t="shared" si="100"/>
        <v>516</v>
      </c>
      <c r="P45">
        <f t="shared" si="100"/>
        <v>527</v>
      </c>
      <c r="Q45">
        <f t="shared" si="100"/>
        <v>331</v>
      </c>
      <c r="R45">
        <f t="shared" si="100"/>
        <v>470</v>
      </c>
      <c r="S45">
        <f t="shared" si="100"/>
        <v>134</v>
      </c>
      <c r="T45">
        <f t="shared" si="100"/>
        <v>446</v>
      </c>
      <c r="U45">
        <f t="shared" si="100"/>
        <v>143</v>
      </c>
      <c r="V45">
        <f t="shared" si="100"/>
        <v>536</v>
      </c>
      <c r="W45">
        <f t="shared" si="100"/>
        <v>134</v>
      </c>
      <c r="X45">
        <f t="shared" si="100"/>
        <v>217</v>
      </c>
      <c r="Y45">
        <f t="shared" si="100"/>
        <v>275</v>
      </c>
      <c r="Z45">
        <f t="shared" si="100"/>
        <v>55</v>
      </c>
      <c r="AA45">
        <f t="shared" si="100"/>
        <v>384</v>
      </c>
      <c r="AB45">
        <f t="shared" si="100"/>
        <v>614</v>
      </c>
      <c r="AC45">
        <f t="shared" si="100"/>
        <v>294</v>
      </c>
      <c r="AD45">
        <f t="shared" si="100"/>
        <v>338</v>
      </c>
      <c r="AE45">
        <f t="shared" si="100"/>
        <v>241</v>
      </c>
      <c r="AF45">
        <f t="shared" si="100"/>
        <v>58</v>
      </c>
      <c r="AG45">
        <f t="shared" si="100"/>
        <v>527</v>
      </c>
      <c r="AH45">
        <f t="shared" si="100"/>
        <v>459</v>
      </c>
      <c r="AI45">
        <f t="shared" si="100"/>
        <v>221</v>
      </c>
      <c r="AJ45">
        <f t="shared" si="100"/>
        <v>264</v>
      </c>
      <c r="AK45">
        <f t="shared" si="100"/>
        <v>304</v>
      </c>
      <c r="AL45">
        <f t="shared" si="100"/>
        <v>407</v>
      </c>
      <c r="AM45">
        <f t="shared" si="100"/>
        <v>413</v>
      </c>
      <c r="AN45">
        <f t="shared" si="100"/>
        <v>494</v>
      </c>
      <c r="AO45">
        <f t="shared" si="100"/>
        <v>356</v>
      </c>
      <c r="AP45">
        <f t="shared" si="100"/>
        <v>157</v>
      </c>
      <c r="AQ45">
        <f t="shared" si="100"/>
        <v>371</v>
      </c>
      <c r="AR45">
        <f t="shared" si="100"/>
        <v>373</v>
      </c>
      <c r="AS45">
        <f t="shared" si="100"/>
        <v>374</v>
      </c>
      <c r="AT45">
        <f t="shared" si="100"/>
        <v>375</v>
      </c>
      <c r="AU45">
        <f t="shared" si="100"/>
        <v>352</v>
      </c>
      <c r="AV45">
        <f t="shared" si="100"/>
        <v>353</v>
      </c>
      <c r="AW45">
        <f t="shared" si="100"/>
        <v>354</v>
      </c>
      <c r="AX45">
        <f t="shared" si="100"/>
        <v>355</v>
      </c>
      <c r="AY45">
        <f t="shared" si="100"/>
        <v>356</v>
      </c>
      <c r="AZ45">
        <f t="shared" si="100"/>
        <v>357</v>
      </c>
      <c r="BA45">
        <f t="shared" si="100"/>
        <v>358</v>
      </c>
      <c r="BB45">
        <f t="shared" si="100"/>
        <v>359</v>
      </c>
      <c r="BC45">
        <f t="shared" si="100"/>
        <v>360</v>
      </c>
      <c r="BD45">
        <f t="shared" si="100"/>
        <v>361</v>
      </c>
      <c r="BE45">
        <f t="shared" si="100"/>
        <v>362</v>
      </c>
      <c r="BF45">
        <f t="shared" si="100"/>
        <v>363</v>
      </c>
      <c r="BG45">
        <f t="shared" ref="BG45:BK45" si="101">BG42-BG43+BG31-1</f>
        <v>58</v>
      </c>
      <c r="BH45">
        <f t="shared" si="101"/>
        <v>91</v>
      </c>
      <c r="BI45">
        <f t="shared" si="101"/>
        <v>91</v>
      </c>
      <c r="BJ45">
        <f t="shared" si="101"/>
        <v>91</v>
      </c>
      <c r="BK45">
        <f t="shared" si="101"/>
        <v>91</v>
      </c>
    </row>
    <row r="46" spans="2:63" x14ac:dyDescent="0.25">
      <c r="B46">
        <v>76</v>
      </c>
      <c r="C46" s="6" t="s">
        <v>566</v>
      </c>
    </row>
    <row r="47" spans="2:63" x14ac:dyDescent="0.25">
      <c r="C47" s="67" t="s">
        <v>560</v>
      </c>
      <c r="D47" s="61" t="s">
        <v>561</v>
      </c>
      <c r="E47" s="20">
        <f>MOD(E44,30)</f>
        <v>0</v>
      </c>
      <c r="F47" s="20">
        <f t="shared" ref="F47:BF47" si="102">MOD(F44,30)</f>
        <v>26</v>
      </c>
      <c r="G47" s="20">
        <f t="shared" si="102"/>
        <v>17</v>
      </c>
      <c r="H47" s="20">
        <f t="shared" si="102"/>
        <v>9</v>
      </c>
      <c r="I47" s="20">
        <f t="shared" si="102"/>
        <v>8</v>
      </c>
      <c r="J47" s="20">
        <f t="shared" si="102"/>
        <v>27</v>
      </c>
      <c r="K47" s="20">
        <f t="shared" si="102"/>
        <v>27</v>
      </c>
      <c r="L47" s="20">
        <f t="shared" si="102"/>
        <v>28</v>
      </c>
      <c r="M47" s="20">
        <f t="shared" si="102"/>
        <v>28</v>
      </c>
      <c r="N47" s="20">
        <f t="shared" si="102"/>
        <v>26</v>
      </c>
      <c r="O47" s="20">
        <f t="shared" si="102"/>
        <v>17</v>
      </c>
      <c r="P47" s="20">
        <f t="shared" si="102"/>
        <v>18</v>
      </c>
      <c r="Q47" s="20">
        <f t="shared" si="102"/>
        <v>29</v>
      </c>
      <c r="R47" s="20">
        <f t="shared" si="102"/>
        <v>21</v>
      </c>
      <c r="S47" s="20">
        <f t="shared" si="102"/>
        <v>20</v>
      </c>
      <c r="T47" s="20">
        <f t="shared" si="102"/>
        <v>1</v>
      </c>
      <c r="U47" s="20">
        <f t="shared" si="102"/>
        <v>19</v>
      </c>
      <c r="V47" s="20">
        <f t="shared" si="102"/>
        <v>6</v>
      </c>
      <c r="W47" s="20">
        <f t="shared" si="102"/>
        <v>20</v>
      </c>
      <c r="X47" s="20">
        <f t="shared" si="102"/>
        <v>27</v>
      </c>
      <c r="Y47" s="20">
        <f t="shared" si="102"/>
        <v>2</v>
      </c>
      <c r="Z47" s="20">
        <f t="shared" si="102"/>
        <v>17</v>
      </c>
      <c r="AA47" s="20">
        <f t="shared" si="102"/>
        <v>25</v>
      </c>
      <c r="AB47" s="20">
        <f t="shared" si="102"/>
        <v>9</v>
      </c>
      <c r="AC47" s="20">
        <f t="shared" si="102"/>
        <v>23</v>
      </c>
      <c r="AD47" s="20">
        <f t="shared" si="102"/>
        <v>18</v>
      </c>
      <c r="AE47" s="20">
        <f t="shared" si="102"/>
        <v>28</v>
      </c>
      <c r="AF47" s="20">
        <f t="shared" si="102"/>
        <v>17</v>
      </c>
      <c r="AG47" s="20">
        <f t="shared" si="102"/>
        <v>2</v>
      </c>
      <c r="AH47" s="20">
        <f t="shared" si="102"/>
        <v>2</v>
      </c>
      <c r="AI47" s="20">
        <f t="shared" si="102"/>
        <v>1</v>
      </c>
      <c r="AJ47" s="20">
        <f t="shared" si="102"/>
        <v>2</v>
      </c>
      <c r="AK47" s="20">
        <f t="shared" si="102"/>
        <v>3</v>
      </c>
      <c r="AL47" s="20">
        <f t="shared" si="102"/>
        <v>2</v>
      </c>
      <c r="AM47" s="20">
        <f t="shared" si="102"/>
        <v>0</v>
      </c>
      <c r="AN47" s="20">
        <f t="shared" si="102"/>
        <v>5</v>
      </c>
      <c r="AO47" s="20">
        <f t="shared" si="102"/>
        <v>10</v>
      </c>
      <c r="AP47" s="20">
        <f t="shared" si="102"/>
        <v>22</v>
      </c>
      <c r="AQ47" s="20">
        <f t="shared" si="102"/>
        <v>1</v>
      </c>
      <c r="AR47" s="20">
        <f t="shared" si="102"/>
        <v>1</v>
      </c>
      <c r="AS47" s="20">
        <f t="shared" si="102"/>
        <v>1</v>
      </c>
      <c r="AT47" s="20">
        <f t="shared" si="102"/>
        <v>1</v>
      </c>
      <c r="AU47" s="20">
        <f t="shared" si="102"/>
        <v>1</v>
      </c>
      <c r="AV47" s="20">
        <f t="shared" si="102"/>
        <v>1</v>
      </c>
      <c r="AW47" s="20">
        <f t="shared" si="102"/>
        <v>1</v>
      </c>
      <c r="AX47" s="20">
        <f t="shared" si="102"/>
        <v>1</v>
      </c>
      <c r="AY47" s="20">
        <f t="shared" si="102"/>
        <v>1</v>
      </c>
      <c r="AZ47" s="20">
        <f t="shared" si="102"/>
        <v>1</v>
      </c>
      <c r="BA47" s="20">
        <f t="shared" si="102"/>
        <v>1</v>
      </c>
      <c r="BB47" s="20">
        <f t="shared" si="102"/>
        <v>1</v>
      </c>
      <c r="BC47" s="20">
        <f t="shared" si="102"/>
        <v>1</v>
      </c>
      <c r="BD47" s="20">
        <f t="shared" si="102"/>
        <v>1</v>
      </c>
      <c r="BE47" s="20">
        <f t="shared" si="102"/>
        <v>1</v>
      </c>
      <c r="BF47" s="20">
        <f t="shared" si="102"/>
        <v>1</v>
      </c>
      <c r="BG47" s="20">
        <f t="shared" ref="BG47:BK47" si="103">MOD(BG44,30)</f>
        <v>17</v>
      </c>
      <c r="BH47" s="20">
        <f t="shared" si="103"/>
        <v>19</v>
      </c>
      <c r="BI47" s="20">
        <f t="shared" si="103"/>
        <v>19</v>
      </c>
      <c r="BJ47" s="20">
        <f t="shared" si="103"/>
        <v>19</v>
      </c>
      <c r="BK47" s="20">
        <f t="shared" si="103"/>
        <v>19</v>
      </c>
    </row>
    <row r="48" spans="2:63" x14ac:dyDescent="0.25">
      <c r="C48" s="67" t="s">
        <v>562</v>
      </c>
      <c r="D48" s="61" t="s">
        <v>563</v>
      </c>
      <c r="E48" s="20">
        <f>MOD((11*E47+3),30)</f>
        <v>3</v>
      </c>
      <c r="F48" s="20">
        <f t="shared" ref="F48:BF48" si="104">MOD((11*F47+3),30)</f>
        <v>19</v>
      </c>
      <c r="G48" s="20">
        <f t="shared" si="104"/>
        <v>10</v>
      </c>
      <c r="H48" s="20">
        <f t="shared" si="104"/>
        <v>12</v>
      </c>
      <c r="I48" s="20">
        <f t="shared" si="104"/>
        <v>1</v>
      </c>
      <c r="J48" s="20">
        <f t="shared" si="104"/>
        <v>0</v>
      </c>
      <c r="K48" s="20">
        <f t="shared" si="104"/>
        <v>0</v>
      </c>
      <c r="L48" s="20">
        <f t="shared" si="104"/>
        <v>11</v>
      </c>
      <c r="M48" s="20">
        <f t="shared" si="104"/>
        <v>11</v>
      </c>
      <c r="N48" s="20">
        <f t="shared" si="104"/>
        <v>19</v>
      </c>
      <c r="O48" s="20">
        <f t="shared" si="104"/>
        <v>10</v>
      </c>
      <c r="P48" s="20">
        <f t="shared" si="104"/>
        <v>21</v>
      </c>
      <c r="Q48" s="20">
        <f t="shared" si="104"/>
        <v>22</v>
      </c>
      <c r="R48" s="20">
        <f t="shared" si="104"/>
        <v>24</v>
      </c>
      <c r="S48" s="20">
        <f t="shared" si="104"/>
        <v>13</v>
      </c>
      <c r="T48" s="20">
        <f t="shared" si="104"/>
        <v>14</v>
      </c>
      <c r="U48" s="20">
        <f t="shared" si="104"/>
        <v>2</v>
      </c>
      <c r="V48" s="20">
        <f t="shared" si="104"/>
        <v>9</v>
      </c>
      <c r="W48" s="20">
        <f t="shared" si="104"/>
        <v>13</v>
      </c>
      <c r="X48" s="20">
        <f t="shared" si="104"/>
        <v>0</v>
      </c>
      <c r="Y48" s="20">
        <f t="shared" si="104"/>
        <v>25</v>
      </c>
      <c r="Z48" s="20">
        <f t="shared" si="104"/>
        <v>10</v>
      </c>
      <c r="AA48" s="20">
        <f t="shared" si="104"/>
        <v>8</v>
      </c>
      <c r="AB48" s="20">
        <f t="shared" si="104"/>
        <v>12</v>
      </c>
      <c r="AC48" s="20">
        <f t="shared" si="104"/>
        <v>16</v>
      </c>
      <c r="AD48" s="20">
        <f t="shared" si="104"/>
        <v>21</v>
      </c>
      <c r="AE48" s="20">
        <f t="shared" si="104"/>
        <v>11</v>
      </c>
      <c r="AF48" s="20">
        <f t="shared" si="104"/>
        <v>10</v>
      </c>
      <c r="AG48" s="20">
        <f t="shared" si="104"/>
        <v>25</v>
      </c>
      <c r="AH48" s="20">
        <f t="shared" si="104"/>
        <v>25</v>
      </c>
      <c r="AI48" s="20">
        <f t="shared" si="104"/>
        <v>14</v>
      </c>
      <c r="AJ48" s="20">
        <f t="shared" si="104"/>
        <v>25</v>
      </c>
      <c r="AK48" s="20">
        <f t="shared" si="104"/>
        <v>6</v>
      </c>
      <c r="AL48" s="20">
        <f t="shared" si="104"/>
        <v>25</v>
      </c>
      <c r="AM48" s="20">
        <f t="shared" si="104"/>
        <v>3</v>
      </c>
      <c r="AN48" s="20">
        <f t="shared" si="104"/>
        <v>28</v>
      </c>
      <c r="AO48" s="20">
        <f t="shared" si="104"/>
        <v>23</v>
      </c>
      <c r="AP48" s="20">
        <f t="shared" si="104"/>
        <v>5</v>
      </c>
      <c r="AQ48" s="20">
        <f t="shared" si="104"/>
        <v>14</v>
      </c>
      <c r="AR48" s="20">
        <f t="shared" si="104"/>
        <v>14</v>
      </c>
      <c r="AS48" s="20">
        <f t="shared" si="104"/>
        <v>14</v>
      </c>
      <c r="AT48" s="20">
        <f t="shared" si="104"/>
        <v>14</v>
      </c>
      <c r="AU48" s="20">
        <f t="shared" si="104"/>
        <v>14</v>
      </c>
      <c r="AV48" s="20">
        <f t="shared" si="104"/>
        <v>14</v>
      </c>
      <c r="AW48" s="20">
        <f t="shared" si="104"/>
        <v>14</v>
      </c>
      <c r="AX48" s="20">
        <f t="shared" si="104"/>
        <v>14</v>
      </c>
      <c r="AY48" s="20">
        <f t="shared" si="104"/>
        <v>14</v>
      </c>
      <c r="AZ48" s="20">
        <f t="shared" si="104"/>
        <v>14</v>
      </c>
      <c r="BA48" s="20">
        <f t="shared" si="104"/>
        <v>14</v>
      </c>
      <c r="BB48" s="20">
        <f t="shared" si="104"/>
        <v>14</v>
      </c>
      <c r="BC48" s="20">
        <f t="shared" si="104"/>
        <v>14</v>
      </c>
      <c r="BD48" s="20">
        <f t="shared" si="104"/>
        <v>14</v>
      </c>
      <c r="BE48" s="20">
        <f t="shared" si="104"/>
        <v>14</v>
      </c>
      <c r="BF48" s="20">
        <f t="shared" si="104"/>
        <v>14</v>
      </c>
      <c r="BG48" s="20">
        <f t="shared" ref="BG48" si="105">MOD((11*BG47+3),30)</f>
        <v>10</v>
      </c>
      <c r="BH48" s="20">
        <f t="shared" ref="BH48" si="106">MOD((11*BH47+3),30)</f>
        <v>2</v>
      </c>
      <c r="BI48" s="20">
        <f t="shared" ref="BI48" si="107">MOD((11*BI47+3),30)</f>
        <v>2</v>
      </c>
      <c r="BJ48" s="20">
        <f t="shared" ref="BJ48" si="108">MOD((11*BJ47+3),30)</f>
        <v>2</v>
      </c>
      <c r="BK48" s="20">
        <f t="shared" ref="BK48" si="109">MOD((11*BK47+3),30)</f>
        <v>2</v>
      </c>
    </row>
    <row r="49" spans="2:63" x14ac:dyDescent="0.25">
      <c r="C49" s="67" t="s">
        <v>567</v>
      </c>
      <c r="D49" s="61" t="s">
        <v>240</v>
      </c>
      <c r="E49" s="20">
        <f>IF(E45&gt;354,E44+1,E44)</f>
        <v>1381</v>
      </c>
      <c r="F49" s="20">
        <f t="shared" ref="F49:BF49" si="110">IF(F45&gt;354,F44+1,F44)</f>
        <v>1377</v>
      </c>
      <c r="G49" s="20">
        <f t="shared" si="110"/>
        <v>-613</v>
      </c>
      <c r="H49" s="20">
        <f t="shared" si="110"/>
        <v>1420</v>
      </c>
      <c r="I49" s="20">
        <f t="shared" si="110"/>
        <v>1419</v>
      </c>
      <c r="J49" s="20">
        <f t="shared" si="110"/>
        <v>1407</v>
      </c>
      <c r="K49" s="20">
        <f t="shared" si="110"/>
        <v>1407</v>
      </c>
      <c r="L49" s="20">
        <f t="shared" si="110"/>
        <v>1408</v>
      </c>
      <c r="M49" s="20">
        <f t="shared" si="110"/>
        <v>1408</v>
      </c>
      <c r="N49" s="20">
        <f t="shared" si="110"/>
        <v>1317</v>
      </c>
      <c r="O49" s="20">
        <f t="shared" si="110"/>
        <v>1008</v>
      </c>
      <c r="P49" s="20">
        <f t="shared" si="110"/>
        <v>1009</v>
      </c>
      <c r="Q49" s="20">
        <f t="shared" si="110"/>
        <v>-631</v>
      </c>
      <c r="R49" s="20">
        <f t="shared" si="110"/>
        <v>-608</v>
      </c>
      <c r="S49" s="20">
        <f t="shared" si="110"/>
        <v>-640</v>
      </c>
      <c r="T49" s="20">
        <f t="shared" si="110"/>
        <v>-628</v>
      </c>
      <c r="U49" s="20">
        <f t="shared" si="110"/>
        <v>-611</v>
      </c>
      <c r="V49" s="20">
        <f t="shared" si="110"/>
        <v>-623</v>
      </c>
      <c r="W49" s="20">
        <f t="shared" si="110"/>
        <v>-640</v>
      </c>
      <c r="X49" s="20">
        <f t="shared" si="110"/>
        <v>1407</v>
      </c>
      <c r="Y49" s="20">
        <f t="shared" si="110"/>
        <v>1412</v>
      </c>
      <c r="Z49" s="20">
        <f t="shared" si="110"/>
        <v>1397</v>
      </c>
      <c r="AA49" s="20">
        <f t="shared" si="110"/>
        <v>1466</v>
      </c>
      <c r="AB49" s="20">
        <f t="shared" si="110"/>
        <v>1420</v>
      </c>
      <c r="AC49" s="20">
        <f t="shared" si="110"/>
        <v>1373</v>
      </c>
      <c r="AD49" s="20">
        <f t="shared" si="110"/>
        <v>1398</v>
      </c>
      <c r="AE49" s="20">
        <f t="shared" si="110"/>
        <v>1408</v>
      </c>
      <c r="AF49" s="20">
        <f t="shared" si="110"/>
        <v>1397</v>
      </c>
      <c r="AG49" s="20">
        <f t="shared" si="110"/>
        <v>1413</v>
      </c>
      <c r="AH49" s="20">
        <f t="shared" si="110"/>
        <v>1413</v>
      </c>
      <c r="AI49" s="20">
        <f t="shared" si="110"/>
        <v>1411</v>
      </c>
      <c r="AJ49" s="20">
        <f t="shared" si="110"/>
        <v>1412</v>
      </c>
      <c r="AK49" s="20">
        <f t="shared" si="110"/>
        <v>1413</v>
      </c>
      <c r="AL49" s="20">
        <f t="shared" si="110"/>
        <v>1233</v>
      </c>
      <c r="AM49" s="20">
        <f t="shared" si="110"/>
        <v>1411</v>
      </c>
      <c r="AN49" s="20">
        <f t="shared" si="110"/>
        <v>-624</v>
      </c>
      <c r="AO49" s="20">
        <f t="shared" si="110"/>
        <v>1421</v>
      </c>
      <c r="AP49" s="20">
        <f t="shared" si="110"/>
        <v>-638</v>
      </c>
      <c r="AQ49" s="20">
        <f t="shared" si="110"/>
        <v>1382</v>
      </c>
      <c r="AR49" s="20">
        <f t="shared" si="110"/>
        <v>1382</v>
      </c>
      <c r="AS49" s="20">
        <f t="shared" si="110"/>
        <v>1382</v>
      </c>
      <c r="AT49" s="20">
        <f t="shared" si="110"/>
        <v>1382</v>
      </c>
      <c r="AU49" s="20">
        <f t="shared" si="110"/>
        <v>1381</v>
      </c>
      <c r="AV49" s="20">
        <f t="shared" si="110"/>
        <v>1381</v>
      </c>
      <c r="AW49" s="20">
        <f t="shared" si="110"/>
        <v>1381</v>
      </c>
      <c r="AX49" s="20">
        <f t="shared" si="110"/>
        <v>1382</v>
      </c>
      <c r="AY49" s="20">
        <f t="shared" si="110"/>
        <v>1382</v>
      </c>
      <c r="AZ49" s="20">
        <f t="shared" si="110"/>
        <v>1382</v>
      </c>
      <c r="BA49" s="20">
        <f t="shared" si="110"/>
        <v>1382</v>
      </c>
      <c r="BB49" s="20">
        <f t="shared" si="110"/>
        <v>1382</v>
      </c>
      <c r="BC49" s="20">
        <f t="shared" si="110"/>
        <v>1382</v>
      </c>
      <c r="BD49" s="20">
        <f t="shared" si="110"/>
        <v>1382</v>
      </c>
      <c r="BE49" s="20">
        <f t="shared" si="110"/>
        <v>1382</v>
      </c>
      <c r="BF49" s="20">
        <f t="shared" si="110"/>
        <v>1382</v>
      </c>
      <c r="BG49" s="20">
        <f t="shared" ref="BG49:BK49" si="111">IF(BG45&gt;354,BG44+1,BG44)</f>
        <v>1397</v>
      </c>
      <c r="BH49" s="20">
        <f t="shared" si="111"/>
        <v>-641</v>
      </c>
      <c r="BI49" s="20">
        <f t="shared" si="111"/>
        <v>-641</v>
      </c>
      <c r="BJ49" s="20">
        <f t="shared" si="111"/>
        <v>-641</v>
      </c>
      <c r="BK49" s="20">
        <f t="shared" si="111"/>
        <v>-641</v>
      </c>
    </row>
    <row r="50" spans="2:63" x14ac:dyDescent="0.25">
      <c r="C50" s="67" t="s">
        <v>564</v>
      </c>
    </row>
    <row r="51" spans="2:63" x14ac:dyDescent="0.25">
      <c r="C51" s="67" t="s">
        <v>565</v>
      </c>
      <c r="D51" s="61" t="s">
        <v>557</v>
      </c>
      <c r="E51" s="20">
        <f>IF(E45&gt;354,IF(E48&gt;18,E45-355,E45-354),E45)</f>
        <v>201</v>
      </c>
      <c r="F51" s="20">
        <f t="shared" ref="F51:BF51" si="112">IF(F45&gt;354,IF(F48&gt;18,F45-355,F45-354),F45)</f>
        <v>68</v>
      </c>
      <c r="G51" s="20">
        <f t="shared" si="112"/>
        <v>88</v>
      </c>
      <c r="H51" s="20">
        <f t="shared" si="112"/>
        <v>260</v>
      </c>
      <c r="I51" s="20">
        <f t="shared" si="112"/>
        <v>249</v>
      </c>
      <c r="J51" s="20">
        <f t="shared" si="112"/>
        <v>144</v>
      </c>
      <c r="K51" s="20">
        <f t="shared" si="112"/>
        <v>287</v>
      </c>
      <c r="L51" s="20">
        <f t="shared" si="112"/>
        <v>155</v>
      </c>
      <c r="M51" s="20">
        <f t="shared" si="112"/>
        <v>299</v>
      </c>
      <c r="N51" s="20">
        <f t="shared" si="112"/>
        <v>235</v>
      </c>
      <c r="O51" s="20">
        <f t="shared" si="112"/>
        <v>162</v>
      </c>
      <c r="P51" s="20">
        <f t="shared" si="112"/>
        <v>172</v>
      </c>
      <c r="Q51" s="20">
        <f t="shared" si="112"/>
        <v>331</v>
      </c>
      <c r="R51" s="20">
        <f t="shared" si="112"/>
        <v>115</v>
      </c>
      <c r="S51" s="20">
        <f t="shared" si="112"/>
        <v>134</v>
      </c>
      <c r="T51" s="20">
        <f t="shared" si="112"/>
        <v>92</v>
      </c>
      <c r="U51" s="20">
        <f t="shared" si="112"/>
        <v>143</v>
      </c>
      <c r="V51" s="20">
        <f t="shared" si="112"/>
        <v>182</v>
      </c>
      <c r="W51" s="20">
        <f t="shared" si="112"/>
        <v>134</v>
      </c>
      <c r="X51" s="20">
        <f t="shared" si="112"/>
        <v>217</v>
      </c>
      <c r="Y51" s="20">
        <f t="shared" si="112"/>
        <v>275</v>
      </c>
      <c r="Z51" s="20">
        <f t="shared" si="112"/>
        <v>55</v>
      </c>
      <c r="AA51" s="20">
        <f t="shared" si="112"/>
        <v>30</v>
      </c>
      <c r="AB51" s="20">
        <f t="shared" si="112"/>
        <v>260</v>
      </c>
      <c r="AC51" s="20">
        <f t="shared" si="112"/>
        <v>294</v>
      </c>
      <c r="AD51" s="20">
        <f t="shared" si="112"/>
        <v>338</v>
      </c>
      <c r="AE51" s="20">
        <f t="shared" si="112"/>
        <v>241</v>
      </c>
      <c r="AF51" s="20">
        <f t="shared" si="112"/>
        <v>58</v>
      </c>
      <c r="AG51" s="20">
        <f t="shared" si="112"/>
        <v>172</v>
      </c>
      <c r="AH51" s="20">
        <f t="shared" si="112"/>
        <v>104</v>
      </c>
      <c r="AI51" s="20">
        <f t="shared" si="112"/>
        <v>221</v>
      </c>
      <c r="AJ51" s="20">
        <f t="shared" si="112"/>
        <v>264</v>
      </c>
      <c r="AK51" s="20">
        <f t="shared" si="112"/>
        <v>304</v>
      </c>
      <c r="AL51" s="20">
        <f t="shared" si="112"/>
        <v>52</v>
      </c>
      <c r="AM51" s="20">
        <f t="shared" si="112"/>
        <v>59</v>
      </c>
      <c r="AN51" s="20">
        <f t="shared" si="112"/>
        <v>139</v>
      </c>
      <c r="AO51" s="20">
        <f t="shared" si="112"/>
        <v>1</v>
      </c>
      <c r="AP51" s="20">
        <f t="shared" si="112"/>
        <v>157</v>
      </c>
      <c r="AQ51" s="20">
        <f t="shared" si="112"/>
        <v>17</v>
      </c>
      <c r="AR51" s="20">
        <f t="shared" si="112"/>
        <v>19</v>
      </c>
      <c r="AS51" s="20">
        <f t="shared" si="112"/>
        <v>20</v>
      </c>
      <c r="AT51" s="20">
        <f t="shared" si="112"/>
        <v>21</v>
      </c>
      <c r="AU51" s="20">
        <f t="shared" si="112"/>
        <v>352</v>
      </c>
      <c r="AV51" s="20">
        <f t="shared" si="112"/>
        <v>353</v>
      </c>
      <c r="AW51" s="20">
        <f t="shared" si="112"/>
        <v>354</v>
      </c>
      <c r="AX51" s="20">
        <f t="shared" si="112"/>
        <v>1</v>
      </c>
      <c r="AY51" s="20">
        <f t="shared" si="112"/>
        <v>2</v>
      </c>
      <c r="AZ51" s="20">
        <f t="shared" si="112"/>
        <v>3</v>
      </c>
      <c r="BA51" s="20">
        <f t="shared" si="112"/>
        <v>4</v>
      </c>
      <c r="BB51" s="20">
        <f t="shared" si="112"/>
        <v>5</v>
      </c>
      <c r="BC51" s="20">
        <f t="shared" si="112"/>
        <v>6</v>
      </c>
      <c r="BD51" s="20">
        <f t="shared" si="112"/>
        <v>7</v>
      </c>
      <c r="BE51" s="20">
        <f t="shared" si="112"/>
        <v>8</v>
      </c>
      <c r="BF51" s="20">
        <f t="shared" si="112"/>
        <v>9</v>
      </c>
      <c r="BG51" s="20">
        <f t="shared" ref="BG51:BK51" si="113">IF(BG45&gt;354,IF(BG48&gt;18,BG45-355,BG45-354),BG45)</f>
        <v>58</v>
      </c>
      <c r="BH51" s="20">
        <f t="shared" si="113"/>
        <v>91</v>
      </c>
      <c r="BI51" s="20">
        <f t="shared" si="113"/>
        <v>91</v>
      </c>
      <c r="BJ51" s="20">
        <f t="shared" si="113"/>
        <v>91</v>
      </c>
      <c r="BK51" s="20">
        <f t="shared" si="113"/>
        <v>91</v>
      </c>
    </row>
    <row r="52" spans="2:63" x14ac:dyDescent="0.25">
      <c r="C52" s="67" t="s">
        <v>568</v>
      </c>
    </row>
    <row r="53" spans="2:63" x14ac:dyDescent="0.25">
      <c r="B53">
        <v>76</v>
      </c>
      <c r="C53" s="6" t="s">
        <v>559</v>
      </c>
      <c r="D53" s="70" t="s">
        <v>576</v>
      </c>
      <c r="E53" s="30">
        <f>IF(E51=0,E49-1,E49)</f>
        <v>1381</v>
      </c>
      <c r="F53" s="30">
        <f t="shared" ref="F53:BF53" si="114">IF(F51=0,F49-1,F49)</f>
        <v>1377</v>
      </c>
      <c r="G53" s="30">
        <f t="shared" si="114"/>
        <v>-613</v>
      </c>
      <c r="H53" s="30">
        <f t="shared" si="114"/>
        <v>1420</v>
      </c>
      <c r="I53" s="30">
        <f t="shared" si="114"/>
        <v>1419</v>
      </c>
      <c r="J53" s="30">
        <f t="shared" si="114"/>
        <v>1407</v>
      </c>
      <c r="K53" s="30">
        <f t="shared" si="114"/>
        <v>1407</v>
      </c>
      <c r="L53" s="30">
        <f t="shared" si="114"/>
        <v>1408</v>
      </c>
      <c r="M53" s="30">
        <f t="shared" si="114"/>
        <v>1408</v>
      </c>
      <c r="N53" s="30">
        <f t="shared" si="114"/>
        <v>1317</v>
      </c>
      <c r="O53" s="30">
        <f t="shared" si="114"/>
        <v>1008</v>
      </c>
      <c r="P53" s="30">
        <f t="shared" si="114"/>
        <v>1009</v>
      </c>
      <c r="Q53" s="30">
        <f t="shared" si="114"/>
        <v>-631</v>
      </c>
      <c r="R53" s="30">
        <f t="shared" si="114"/>
        <v>-608</v>
      </c>
      <c r="S53" s="30">
        <f t="shared" si="114"/>
        <v>-640</v>
      </c>
      <c r="T53" s="30">
        <f t="shared" si="114"/>
        <v>-628</v>
      </c>
      <c r="U53" s="30">
        <f t="shared" si="114"/>
        <v>-611</v>
      </c>
      <c r="V53" s="30">
        <f t="shared" si="114"/>
        <v>-623</v>
      </c>
      <c r="W53" s="30">
        <f t="shared" si="114"/>
        <v>-640</v>
      </c>
      <c r="X53" s="30">
        <f t="shared" si="114"/>
        <v>1407</v>
      </c>
      <c r="Y53" s="30">
        <f t="shared" si="114"/>
        <v>1412</v>
      </c>
      <c r="Z53" s="30">
        <f t="shared" si="114"/>
        <v>1397</v>
      </c>
      <c r="AA53" s="30">
        <f t="shared" si="114"/>
        <v>1466</v>
      </c>
      <c r="AB53" s="30">
        <f t="shared" si="114"/>
        <v>1420</v>
      </c>
      <c r="AC53" s="30">
        <f t="shared" si="114"/>
        <v>1373</v>
      </c>
      <c r="AD53" s="30">
        <f t="shared" si="114"/>
        <v>1398</v>
      </c>
      <c r="AE53" s="30">
        <f t="shared" si="114"/>
        <v>1408</v>
      </c>
      <c r="AF53" s="30">
        <f t="shared" si="114"/>
        <v>1397</v>
      </c>
      <c r="AG53" s="30">
        <f t="shared" si="114"/>
        <v>1413</v>
      </c>
      <c r="AH53" s="30">
        <f t="shared" si="114"/>
        <v>1413</v>
      </c>
      <c r="AI53" s="30">
        <f t="shared" si="114"/>
        <v>1411</v>
      </c>
      <c r="AJ53" s="30">
        <f t="shared" si="114"/>
        <v>1412</v>
      </c>
      <c r="AK53" s="30">
        <f t="shared" si="114"/>
        <v>1413</v>
      </c>
      <c r="AL53" s="30">
        <f t="shared" si="114"/>
        <v>1233</v>
      </c>
      <c r="AM53" s="30">
        <f t="shared" si="114"/>
        <v>1411</v>
      </c>
      <c r="AN53" s="30">
        <f t="shared" si="114"/>
        <v>-624</v>
      </c>
      <c r="AO53" s="30">
        <f t="shared" si="114"/>
        <v>1421</v>
      </c>
      <c r="AP53" s="30">
        <f t="shared" si="114"/>
        <v>-638</v>
      </c>
      <c r="AQ53" s="30">
        <f t="shared" si="114"/>
        <v>1382</v>
      </c>
      <c r="AR53" s="30">
        <f t="shared" si="114"/>
        <v>1382</v>
      </c>
      <c r="AS53" s="30">
        <f t="shared" si="114"/>
        <v>1382</v>
      </c>
      <c r="AT53" s="30">
        <f t="shared" si="114"/>
        <v>1382</v>
      </c>
      <c r="AU53" s="30">
        <f t="shared" si="114"/>
        <v>1381</v>
      </c>
      <c r="AV53" s="30">
        <f t="shared" si="114"/>
        <v>1381</v>
      </c>
      <c r="AW53" s="30">
        <f t="shared" si="114"/>
        <v>1381</v>
      </c>
      <c r="AX53" s="30">
        <f t="shared" si="114"/>
        <v>1382</v>
      </c>
      <c r="AY53" s="30">
        <f t="shared" si="114"/>
        <v>1382</v>
      </c>
      <c r="AZ53" s="30">
        <f t="shared" si="114"/>
        <v>1382</v>
      </c>
      <c r="BA53" s="30">
        <f t="shared" si="114"/>
        <v>1382</v>
      </c>
      <c r="BB53" s="30">
        <f t="shared" si="114"/>
        <v>1382</v>
      </c>
      <c r="BC53" s="30">
        <f t="shared" si="114"/>
        <v>1382</v>
      </c>
      <c r="BD53" s="30">
        <f t="shared" si="114"/>
        <v>1382</v>
      </c>
      <c r="BE53" s="30">
        <f t="shared" si="114"/>
        <v>1382</v>
      </c>
      <c r="BF53" s="30">
        <f t="shared" si="114"/>
        <v>1382</v>
      </c>
      <c r="BG53" s="30">
        <f t="shared" ref="BG53:BK53" si="115">IF(BG51=0,BG49-1,BG49)</f>
        <v>1397</v>
      </c>
      <c r="BH53" s="30">
        <f t="shared" si="115"/>
        <v>-641</v>
      </c>
      <c r="BI53" s="30">
        <f t="shared" si="115"/>
        <v>-641</v>
      </c>
      <c r="BJ53" s="30">
        <f t="shared" si="115"/>
        <v>-641</v>
      </c>
      <c r="BK53" s="30">
        <f t="shared" si="115"/>
        <v>-641</v>
      </c>
    </row>
    <row r="54" spans="2:63" x14ac:dyDescent="0.25">
      <c r="B54">
        <v>76</v>
      </c>
      <c r="C54" s="6" t="s">
        <v>558</v>
      </c>
      <c r="D54" s="70" t="s">
        <v>557</v>
      </c>
      <c r="E54" s="30">
        <f>IF(E45&gt;354,IF(E51=0,355,E51),E45)</f>
        <v>201</v>
      </c>
      <c r="F54" s="30">
        <f t="shared" ref="F54:BF54" si="116">IF(F45&gt;354,IF(F51=0,355,F51),F45)</f>
        <v>68</v>
      </c>
      <c r="G54" s="30">
        <f t="shared" si="116"/>
        <v>88</v>
      </c>
      <c r="H54" s="30">
        <f t="shared" si="116"/>
        <v>260</v>
      </c>
      <c r="I54" s="30">
        <f t="shared" si="116"/>
        <v>249</v>
      </c>
      <c r="J54" s="30">
        <f t="shared" si="116"/>
        <v>144</v>
      </c>
      <c r="K54" s="30">
        <f t="shared" si="116"/>
        <v>287</v>
      </c>
      <c r="L54" s="30">
        <f t="shared" si="116"/>
        <v>155</v>
      </c>
      <c r="M54" s="30">
        <f t="shared" si="116"/>
        <v>299</v>
      </c>
      <c r="N54" s="30">
        <f t="shared" si="116"/>
        <v>235</v>
      </c>
      <c r="O54" s="30">
        <f t="shared" si="116"/>
        <v>162</v>
      </c>
      <c r="P54" s="30">
        <f t="shared" si="116"/>
        <v>172</v>
      </c>
      <c r="Q54" s="30">
        <f t="shared" si="116"/>
        <v>331</v>
      </c>
      <c r="R54" s="30">
        <f t="shared" si="116"/>
        <v>115</v>
      </c>
      <c r="S54" s="30">
        <f t="shared" si="116"/>
        <v>134</v>
      </c>
      <c r="T54" s="30">
        <f t="shared" si="116"/>
        <v>92</v>
      </c>
      <c r="U54" s="30">
        <f t="shared" si="116"/>
        <v>143</v>
      </c>
      <c r="V54" s="30">
        <f t="shared" si="116"/>
        <v>182</v>
      </c>
      <c r="W54" s="30">
        <f t="shared" si="116"/>
        <v>134</v>
      </c>
      <c r="X54" s="30">
        <f t="shared" si="116"/>
        <v>217</v>
      </c>
      <c r="Y54" s="30">
        <f t="shared" si="116"/>
        <v>275</v>
      </c>
      <c r="Z54" s="30">
        <f t="shared" si="116"/>
        <v>55</v>
      </c>
      <c r="AA54" s="30">
        <f t="shared" si="116"/>
        <v>30</v>
      </c>
      <c r="AB54" s="30">
        <f t="shared" si="116"/>
        <v>260</v>
      </c>
      <c r="AC54" s="30">
        <f t="shared" si="116"/>
        <v>294</v>
      </c>
      <c r="AD54" s="30">
        <f t="shared" si="116"/>
        <v>338</v>
      </c>
      <c r="AE54" s="30">
        <f t="shared" si="116"/>
        <v>241</v>
      </c>
      <c r="AF54" s="30">
        <f t="shared" si="116"/>
        <v>58</v>
      </c>
      <c r="AG54" s="30">
        <f t="shared" si="116"/>
        <v>172</v>
      </c>
      <c r="AH54" s="30">
        <f t="shared" si="116"/>
        <v>104</v>
      </c>
      <c r="AI54" s="30">
        <f t="shared" si="116"/>
        <v>221</v>
      </c>
      <c r="AJ54" s="30">
        <f t="shared" si="116"/>
        <v>264</v>
      </c>
      <c r="AK54" s="30">
        <f t="shared" si="116"/>
        <v>304</v>
      </c>
      <c r="AL54" s="30">
        <f t="shared" si="116"/>
        <v>52</v>
      </c>
      <c r="AM54" s="30">
        <f t="shared" si="116"/>
        <v>59</v>
      </c>
      <c r="AN54" s="30">
        <f t="shared" si="116"/>
        <v>139</v>
      </c>
      <c r="AO54" s="30">
        <f t="shared" si="116"/>
        <v>1</v>
      </c>
      <c r="AP54" s="30">
        <f t="shared" si="116"/>
        <v>157</v>
      </c>
      <c r="AQ54" s="30">
        <f t="shared" si="116"/>
        <v>17</v>
      </c>
      <c r="AR54" s="30">
        <f t="shared" si="116"/>
        <v>19</v>
      </c>
      <c r="AS54" s="30">
        <f t="shared" si="116"/>
        <v>20</v>
      </c>
      <c r="AT54" s="30">
        <f t="shared" si="116"/>
        <v>21</v>
      </c>
      <c r="AU54" s="30">
        <f t="shared" si="116"/>
        <v>352</v>
      </c>
      <c r="AV54" s="30">
        <f t="shared" si="116"/>
        <v>353</v>
      </c>
      <c r="AW54" s="30">
        <f t="shared" si="116"/>
        <v>354</v>
      </c>
      <c r="AX54" s="30">
        <f t="shared" si="116"/>
        <v>1</v>
      </c>
      <c r="AY54" s="30">
        <f t="shared" si="116"/>
        <v>2</v>
      </c>
      <c r="AZ54" s="30">
        <f t="shared" si="116"/>
        <v>3</v>
      </c>
      <c r="BA54" s="30">
        <f t="shared" si="116"/>
        <v>4</v>
      </c>
      <c r="BB54" s="30">
        <f t="shared" si="116"/>
        <v>5</v>
      </c>
      <c r="BC54" s="30">
        <f t="shared" si="116"/>
        <v>6</v>
      </c>
      <c r="BD54" s="30">
        <f t="shared" si="116"/>
        <v>7</v>
      </c>
      <c r="BE54" s="30">
        <f t="shared" si="116"/>
        <v>8</v>
      </c>
      <c r="BF54" s="30">
        <f t="shared" si="116"/>
        <v>9</v>
      </c>
      <c r="BG54" s="30">
        <f t="shared" ref="BG54:BK54" si="117">IF(BG45&gt;354,IF(BG51=0,355,BG51),BG45)</f>
        <v>58</v>
      </c>
      <c r="BH54" s="30">
        <f t="shared" si="117"/>
        <v>91</v>
      </c>
      <c r="BI54" s="30">
        <f t="shared" si="117"/>
        <v>91</v>
      </c>
      <c r="BJ54" s="30">
        <f t="shared" si="117"/>
        <v>91</v>
      </c>
      <c r="BK54" s="30">
        <f t="shared" si="117"/>
        <v>91</v>
      </c>
    </row>
    <row r="55" spans="2:63" x14ac:dyDescent="0.25">
      <c r="B55">
        <v>76</v>
      </c>
      <c r="C55" s="6" t="s">
        <v>569</v>
      </c>
      <c r="D55" s="8" t="s">
        <v>428</v>
      </c>
      <c r="E55">
        <f>_xlfn.FLOOR.MATH((E54-1)/29.5)</f>
        <v>6</v>
      </c>
      <c r="F55">
        <f t="shared" ref="F55:BF55" si="118">_xlfn.FLOOR.MATH((F54-1)/29.5)</f>
        <v>2</v>
      </c>
      <c r="G55">
        <f t="shared" si="118"/>
        <v>2</v>
      </c>
      <c r="H55">
        <f t="shared" si="118"/>
        <v>8</v>
      </c>
      <c r="I55">
        <f t="shared" si="118"/>
        <v>8</v>
      </c>
      <c r="J55">
        <f t="shared" si="118"/>
        <v>4</v>
      </c>
      <c r="K55">
        <f t="shared" si="118"/>
        <v>9</v>
      </c>
      <c r="L55">
        <f t="shared" si="118"/>
        <v>5</v>
      </c>
      <c r="M55">
        <f t="shared" si="118"/>
        <v>10</v>
      </c>
      <c r="N55">
        <f t="shared" si="118"/>
        <v>7</v>
      </c>
      <c r="O55">
        <f t="shared" si="118"/>
        <v>5</v>
      </c>
      <c r="P55">
        <f t="shared" si="118"/>
        <v>5</v>
      </c>
      <c r="Q55">
        <f t="shared" si="118"/>
        <v>11</v>
      </c>
      <c r="R55">
        <f t="shared" si="118"/>
        <v>3</v>
      </c>
      <c r="S55">
        <f t="shared" si="118"/>
        <v>4</v>
      </c>
      <c r="T55">
        <f t="shared" si="118"/>
        <v>3</v>
      </c>
      <c r="U55">
        <f t="shared" si="118"/>
        <v>4</v>
      </c>
      <c r="V55">
        <f t="shared" si="118"/>
        <v>6</v>
      </c>
      <c r="W55">
        <f t="shared" si="118"/>
        <v>4</v>
      </c>
      <c r="X55">
        <f t="shared" si="118"/>
        <v>7</v>
      </c>
      <c r="Y55">
        <f t="shared" si="118"/>
        <v>9</v>
      </c>
      <c r="Z55">
        <f t="shared" si="118"/>
        <v>1</v>
      </c>
      <c r="AA55">
        <f t="shared" si="118"/>
        <v>0</v>
      </c>
      <c r="AB55">
        <f t="shared" si="118"/>
        <v>8</v>
      </c>
      <c r="AC55">
        <f t="shared" si="118"/>
        <v>9</v>
      </c>
      <c r="AD55">
        <f t="shared" si="118"/>
        <v>11</v>
      </c>
      <c r="AE55">
        <f t="shared" si="118"/>
        <v>8</v>
      </c>
      <c r="AF55">
        <f t="shared" si="118"/>
        <v>1</v>
      </c>
      <c r="AG55">
        <f t="shared" si="118"/>
        <v>5</v>
      </c>
      <c r="AH55">
        <f t="shared" si="118"/>
        <v>3</v>
      </c>
      <c r="AI55">
        <f t="shared" si="118"/>
        <v>7</v>
      </c>
      <c r="AJ55">
        <f t="shared" si="118"/>
        <v>8</v>
      </c>
      <c r="AK55">
        <f t="shared" si="118"/>
        <v>10</v>
      </c>
      <c r="AL55">
        <f t="shared" si="118"/>
        <v>1</v>
      </c>
      <c r="AM55">
        <f t="shared" si="118"/>
        <v>1</v>
      </c>
      <c r="AN55">
        <f t="shared" si="118"/>
        <v>4</v>
      </c>
      <c r="AO55">
        <f t="shared" si="118"/>
        <v>0</v>
      </c>
      <c r="AP55">
        <f t="shared" si="118"/>
        <v>5</v>
      </c>
      <c r="AQ55">
        <f t="shared" si="118"/>
        <v>0</v>
      </c>
      <c r="AR55">
        <f t="shared" si="118"/>
        <v>0</v>
      </c>
      <c r="AS55">
        <f t="shared" si="118"/>
        <v>0</v>
      </c>
      <c r="AT55">
        <f t="shared" si="118"/>
        <v>0</v>
      </c>
      <c r="AU55">
        <f t="shared" si="118"/>
        <v>11</v>
      </c>
      <c r="AV55">
        <f t="shared" si="118"/>
        <v>11</v>
      </c>
      <c r="AW55">
        <f t="shared" si="118"/>
        <v>11</v>
      </c>
      <c r="AX55">
        <f t="shared" si="118"/>
        <v>0</v>
      </c>
      <c r="AY55">
        <f t="shared" si="118"/>
        <v>0</v>
      </c>
      <c r="AZ55">
        <f t="shared" si="118"/>
        <v>0</v>
      </c>
      <c r="BA55">
        <f t="shared" si="118"/>
        <v>0</v>
      </c>
      <c r="BB55">
        <f t="shared" si="118"/>
        <v>0</v>
      </c>
      <c r="BC55">
        <f t="shared" si="118"/>
        <v>0</v>
      </c>
      <c r="BD55">
        <f t="shared" si="118"/>
        <v>0</v>
      </c>
      <c r="BE55">
        <f t="shared" si="118"/>
        <v>0</v>
      </c>
      <c r="BF55">
        <f t="shared" si="118"/>
        <v>0</v>
      </c>
      <c r="BG55">
        <f t="shared" ref="BG55" si="119">_xlfn.FLOOR.MATH((BG54-1)/29.5)</f>
        <v>1</v>
      </c>
      <c r="BH55">
        <f t="shared" ref="BH55" si="120">_xlfn.FLOOR.MATH((BH54-1)/29.5)</f>
        <v>3</v>
      </c>
      <c r="BI55">
        <f t="shared" ref="BI55" si="121">_xlfn.FLOOR.MATH((BI54-1)/29.5)</f>
        <v>3</v>
      </c>
      <c r="BJ55">
        <f t="shared" ref="BJ55" si="122">_xlfn.FLOOR.MATH((BJ54-1)/29.5)</f>
        <v>3</v>
      </c>
      <c r="BK55">
        <f t="shared" ref="BK55" si="123">_xlfn.FLOOR.MATH((BK54-1)/29.5)</f>
        <v>3</v>
      </c>
    </row>
    <row r="56" spans="2:63" x14ac:dyDescent="0.25">
      <c r="B56">
        <v>76</v>
      </c>
      <c r="C56" s="6" t="s">
        <v>570</v>
      </c>
      <c r="D56" s="8" t="s">
        <v>135</v>
      </c>
      <c r="E56">
        <f>E55+1</f>
        <v>7</v>
      </c>
      <c r="F56">
        <f t="shared" ref="F56:BF56" si="124">F55+1</f>
        <v>3</v>
      </c>
      <c r="G56">
        <f t="shared" si="124"/>
        <v>3</v>
      </c>
      <c r="H56">
        <f t="shared" si="124"/>
        <v>9</v>
      </c>
      <c r="I56">
        <f t="shared" si="124"/>
        <v>9</v>
      </c>
      <c r="J56">
        <f t="shared" si="124"/>
        <v>5</v>
      </c>
      <c r="K56">
        <f t="shared" si="124"/>
        <v>10</v>
      </c>
      <c r="L56">
        <f t="shared" si="124"/>
        <v>6</v>
      </c>
      <c r="M56">
        <f t="shared" si="124"/>
        <v>11</v>
      </c>
      <c r="N56">
        <f t="shared" si="124"/>
        <v>8</v>
      </c>
      <c r="O56">
        <f t="shared" si="124"/>
        <v>6</v>
      </c>
      <c r="P56">
        <f t="shared" si="124"/>
        <v>6</v>
      </c>
      <c r="Q56">
        <f t="shared" si="124"/>
        <v>12</v>
      </c>
      <c r="R56">
        <f t="shared" si="124"/>
        <v>4</v>
      </c>
      <c r="S56">
        <f t="shared" si="124"/>
        <v>5</v>
      </c>
      <c r="T56">
        <f t="shared" si="124"/>
        <v>4</v>
      </c>
      <c r="U56">
        <f t="shared" si="124"/>
        <v>5</v>
      </c>
      <c r="V56">
        <f t="shared" si="124"/>
        <v>7</v>
      </c>
      <c r="W56">
        <f t="shared" si="124"/>
        <v>5</v>
      </c>
      <c r="X56">
        <f t="shared" si="124"/>
        <v>8</v>
      </c>
      <c r="Y56">
        <f t="shared" si="124"/>
        <v>10</v>
      </c>
      <c r="Z56">
        <f t="shared" si="124"/>
        <v>2</v>
      </c>
      <c r="AA56">
        <f t="shared" si="124"/>
        <v>1</v>
      </c>
      <c r="AB56">
        <f t="shared" si="124"/>
        <v>9</v>
      </c>
      <c r="AC56">
        <f t="shared" si="124"/>
        <v>10</v>
      </c>
      <c r="AD56">
        <f t="shared" si="124"/>
        <v>12</v>
      </c>
      <c r="AE56">
        <f t="shared" si="124"/>
        <v>9</v>
      </c>
      <c r="AF56">
        <f t="shared" si="124"/>
        <v>2</v>
      </c>
      <c r="AG56">
        <f t="shared" si="124"/>
        <v>6</v>
      </c>
      <c r="AH56">
        <f t="shared" si="124"/>
        <v>4</v>
      </c>
      <c r="AI56">
        <f t="shared" si="124"/>
        <v>8</v>
      </c>
      <c r="AJ56">
        <f t="shared" si="124"/>
        <v>9</v>
      </c>
      <c r="AK56">
        <f t="shared" si="124"/>
        <v>11</v>
      </c>
      <c r="AL56">
        <f t="shared" si="124"/>
        <v>2</v>
      </c>
      <c r="AM56">
        <f t="shared" si="124"/>
        <v>2</v>
      </c>
      <c r="AN56">
        <f t="shared" si="124"/>
        <v>5</v>
      </c>
      <c r="AO56">
        <f t="shared" si="124"/>
        <v>1</v>
      </c>
      <c r="AP56">
        <f t="shared" si="124"/>
        <v>6</v>
      </c>
      <c r="AQ56">
        <f t="shared" si="124"/>
        <v>1</v>
      </c>
      <c r="AR56">
        <f t="shared" si="124"/>
        <v>1</v>
      </c>
      <c r="AS56">
        <f t="shared" si="124"/>
        <v>1</v>
      </c>
      <c r="AT56">
        <f t="shared" si="124"/>
        <v>1</v>
      </c>
      <c r="AU56">
        <f t="shared" si="124"/>
        <v>12</v>
      </c>
      <c r="AV56">
        <f t="shared" si="124"/>
        <v>12</v>
      </c>
      <c r="AW56">
        <f t="shared" si="124"/>
        <v>12</v>
      </c>
      <c r="AX56">
        <f t="shared" si="124"/>
        <v>1</v>
      </c>
      <c r="AY56">
        <f t="shared" si="124"/>
        <v>1</v>
      </c>
      <c r="AZ56">
        <f t="shared" si="124"/>
        <v>1</v>
      </c>
      <c r="BA56">
        <f t="shared" si="124"/>
        <v>1</v>
      </c>
      <c r="BB56">
        <f t="shared" si="124"/>
        <v>1</v>
      </c>
      <c r="BC56">
        <f t="shared" si="124"/>
        <v>1</v>
      </c>
      <c r="BD56">
        <f t="shared" si="124"/>
        <v>1</v>
      </c>
      <c r="BE56">
        <f t="shared" si="124"/>
        <v>1</v>
      </c>
      <c r="BF56">
        <f t="shared" si="124"/>
        <v>1</v>
      </c>
      <c r="BG56">
        <f t="shared" ref="BG56" si="125">BG55+1</f>
        <v>2</v>
      </c>
      <c r="BH56">
        <f t="shared" ref="BH56" si="126">BH55+1</f>
        <v>4</v>
      </c>
      <c r="BI56">
        <f t="shared" ref="BI56" si="127">BI55+1</f>
        <v>4</v>
      </c>
      <c r="BJ56">
        <f t="shared" ref="BJ56" si="128">BJ55+1</f>
        <v>4</v>
      </c>
      <c r="BK56">
        <f t="shared" ref="BK56" si="129">BK55+1</f>
        <v>4</v>
      </c>
    </row>
    <row r="57" spans="2:63" x14ac:dyDescent="0.25">
      <c r="B57">
        <v>76</v>
      </c>
      <c r="C57" s="6" t="s">
        <v>571</v>
      </c>
      <c r="D57" s="8" t="s">
        <v>44</v>
      </c>
      <c r="E57">
        <f>_xlfn.FLOOR.MATH(E54-29.5*E55)</f>
        <v>24</v>
      </c>
      <c r="F57">
        <f t="shared" ref="F57:BF57" si="130">_xlfn.FLOOR.MATH(F54-29.5*F55)</f>
        <v>9</v>
      </c>
      <c r="G57">
        <f t="shared" si="130"/>
        <v>29</v>
      </c>
      <c r="H57">
        <f t="shared" si="130"/>
        <v>24</v>
      </c>
      <c r="I57">
        <f t="shared" si="130"/>
        <v>13</v>
      </c>
      <c r="J57">
        <f t="shared" si="130"/>
        <v>26</v>
      </c>
      <c r="K57">
        <f t="shared" si="130"/>
        <v>21</v>
      </c>
      <c r="L57">
        <f t="shared" si="130"/>
        <v>7</v>
      </c>
      <c r="M57">
        <f t="shared" si="130"/>
        <v>4</v>
      </c>
      <c r="N57">
        <f t="shared" si="130"/>
        <v>28</v>
      </c>
      <c r="O57">
        <f t="shared" si="130"/>
        <v>14</v>
      </c>
      <c r="P57">
        <f t="shared" si="130"/>
        <v>24</v>
      </c>
      <c r="Q57">
        <f t="shared" si="130"/>
        <v>6</v>
      </c>
      <c r="R57">
        <f t="shared" si="130"/>
        <v>26</v>
      </c>
      <c r="S57">
        <f t="shared" si="130"/>
        <v>16</v>
      </c>
      <c r="T57">
        <f t="shared" si="130"/>
        <v>3</v>
      </c>
      <c r="U57">
        <f t="shared" si="130"/>
        <v>25</v>
      </c>
      <c r="V57">
        <f t="shared" si="130"/>
        <v>5</v>
      </c>
      <c r="W57">
        <f t="shared" si="130"/>
        <v>16</v>
      </c>
      <c r="X57">
        <f t="shared" si="130"/>
        <v>10</v>
      </c>
      <c r="Y57">
        <f t="shared" si="130"/>
        <v>9</v>
      </c>
      <c r="Z57">
        <f t="shared" si="130"/>
        <v>25</v>
      </c>
      <c r="AA57">
        <f t="shared" si="130"/>
        <v>30</v>
      </c>
      <c r="AB57">
        <f t="shared" si="130"/>
        <v>24</v>
      </c>
      <c r="AC57">
        <f t="shared" si="130"/>
        <v>28</v>
      </c>
      <c r="AD57">
        <f t="shared" si="130"/>
        <v>13</v>
      </c>
      <c r="AE57">
        <f t="shared" si="130"/>
        <v>5</v>
      </c>
      <c r="AF57">
        <f t="shared" si="130"/>
        <v>28</v>
      </c>
      <c r="AG57">
        <f t="shared" si="130"/>
        <v>24</v>
      </c>
      <c r="AH57">
        <f t="shared" si="130"/>
        <v>15</v>
      </c>
      <c r="AI57">
        <f t="shared" si="130"/>
        <v>14</v>
      </c>
      <c r="AJ57">
        <f t="shared" si="130"/>
        <v>28</v>
      </c>
      <c r="AK57">
        <f t="shared" si="130"/>
        <v>9</v>
      </c>
      <c r="AL57">
        <f t="shared" si="130"/>
        <v>22</v>
      </c>
      <c r="AM57">
        <f t="shared" si="130"/>
        <v>29</v>
      </c>
      <c r="AN57">
        <f t="shared" si="130"/>
        <v>21</v>
      </c>
      <c r="AO57">
        <f t="shared" si="130"/>
        <v>1</v>
      </c>
      <c r="AP57">
        <f t="shared" si="130"/>
        <v>9</v>
      </c>
      <c r="AQ57">
        <f t="shared" si="130"/>
        <v>17</v>
      </c>
      <c r="AR57">
        <f t="shared" si="130"/>
        <v>19</v>
      </c>
      <c r="AS57">
        <f t="shared" si="130"/>
        <v>20</v>
      </c>
      <c r="AT57">
        <f t="shared" si="130"/>
        <v>21</v>
      </c>
      <c r="AU57">
        <f t="shared" si="130"/>
        <v>27</v>
      </c>
      <c r="AV57">
        <f t="shared" si="130"/>
        <v>28</v>
      </c>
      <c r="AW57">
        <f t="shared" si="130"/>
        <v>29</v>
      </c>
      <c r="AX57">
        <f t="shared" si="130"/>
        <v>1</v>
      </c>
      <c r="AY57">
        <f t="shared" si="130"/>
        <v>2</v>
      </c>
      <c r="AZ57">
        <f t="shared" si="130"/>
        <v>3</v>
      </c>
      <c r="BA57">
        <f t="shared" si="130"/>
        <v>4</v>
      </c>
      <c r="BB57">
        <f t="shared" si="130"/>
        <v>5</v>
      </c>
      <c r="BC57">
        <f t="shared" si="130"/>
        <v>6</v>
      </c>
      <c r="BD57">
        <f t="shared" si="130"/>
        <v>7</v>
      </c>
      <c r="BE57">
        <f t="shared" si="130"/>
        <v>8</v>
      </c>
      <c r="BF57">
        <f t="shared" si="130"/>
        <v>9</v>
      </c>
      <c r="BG57">
        <f t="shared" ref="BG57:BK57" si="131">_xlfn.FLOOR.MATH(BG54-29.5*BG55)</f>
        <v>28</v>
      </c>
      <c r="BH57">
        <f t="shared" si="131"/>
        <v>2</v>
      </c>
      <c r="BI57">
        <f t="shared" si="131"/>
        <v>2</v>
      </c>
      <c r="BJ57">
        <f t="shared" si="131"/>
        <v>2</v>
      </c>
      <c r="BK57">
        <f t="shared" si="131"/>
        <v>2</v>
      </c>
    </row>
    <row r="58" spans="2:63" x14ac:dyDescent="0.25">
      <c r="B58">
        <v>76</v>
      </c>
      <c r="C58" s="6" t="s">
        <v>572</v>
      </c>
      <c r="D58" s="70" t="s">
        <v>574</v>
      </c>
      <c r="E58" s="30">
        <f>IF(E54=355,12,E56)</f>
        <v>7</v>
      </c>
      <c r="F58" s="30">
        <f t="shared" ref="F58:BF58" si="132">IF(F54=355,12,F56)</f>
        <v>3</v>
      </c>
      <c r="G58" s="30">
        <f t="shared" si="132"/>
        <v>3</v>
      </c>
      <c r="H58" s="30">
        <f t="shared" si="132"/>
        <v>9</v>
      </c>
      <c r="I58" s="30">
        <f t="shared" si="132"/>
        <v>9</v>
      </c>
      <c r="J58" s="30">
        <f t="shared" si="132"/>
        <v>5</v>
      </c>
      <c r="K58" s="30">
        <f t="shared" si="132"/>
        <v>10</v>
      </c>
      <c r="L58" s="30">
        <f t="shared" si="132"/>
        <v>6</v>
      </c>
      <c r="M58" s="30">
        <f t="shared" si="132"/>
        <v>11</v>
      </c>
      <c r="N58" s="30">
        <f t="shared" si="132"/>
        <v>8</v>
      </c>
      <c r="O58" s="30">
        <f t="shared" si="132"/>
        <v>6</v>
      </c>
      <c r="P58" s="30">
        <f t="shared" si="132"/>
        <v>6</v>
      </c>
      <c r="Q58" s="30">
        <f t="shared" si="132"/>
        <v>12</v>
      </c>
      <c r="R58" s="30">
        <f t="shared" si="132"/>
        <v>4</v>
      </c>
      <c r="S58" s="30">
        <f t="shared" si="132"/>
        <v>5</v>
      </c>
      <c r="T58" s="30">
        <f t="shared" si="132"/>
        <v>4</v>
      </c>
      <c r="U58" s="30">
        <f t="shared" si="132"/>
        <v>5</v>
      </c>
      <c r="V58" s="30">
        <f t="shared" si="132"/>
        <v>7</v>
      </c>
      <c r="W58" s="30">
        <f t="shared" si="132"/>
        <v>5</v>
      </c>
      <c r="X58" s="30">
        <f t="shared" si="132"/>
        <v>8</v>
      </c>
      <c r="Y58" s="30">
        <f t="shared" si="132"/>
        <v>10</v>
      </c>
      <c r="Z58" s="30">
        <f t="shared" si="132"/>
        <v>2</v>
      </c>
      <c r="AA58" s="30">
        <f t="shared" si="132"/>
        <v>1</v>
      </c>
      <c r="AB58" s="30">
        <f t="shared" si="132"/>
        <v>9</v>
      </c>
      <c r="AC58" s="30">
        <f t="shared" si="132"/>
        <v>10</v>
      </c>
      <c r="AD58" s="30">
        <f t="shared" si="132"/>
        <v>12</v>
      </c>
      <c r="AE58" s="30">
        <f t="shared" si="132"/>
        <v>9</v>
      </c>
      <c r="AF58" s="30">
        <f t="shared" si="132"/>
        <v>2</v>
      </c>
      <c r="AG58" s="30">
        <f t="shared" si="132"/>
        <v>6</v>
      </c>
      <c r="AH58" s="30">
        <f t="shared" si="132"/>
        <v>4</v>
      </c>
      <c r="AI58" s="30">
        <f t="shared" si="132"/>
        <v>8</v>
      </c>
      <c r="AJ58" s="30">
        <f t="shared" si="132"/>
        <v>9</v>
      </c>
      <c r="AK58" s="30">
        <f t="shared" si="132"/>
        <v>11</v>
      </c>
      <c r="AL58" s="30">
        <f t="shared" si="132"/>
        <v>2</v>
      </c>
      <c r="AM58" s="30">
        <f t="shared" si="132"/>
        <v>2</v>
      </c>
      <c r="AN58" s="30">
        <f t="shared" si="132"/>
        <v>5</v>
      </c>
      <c r="AO58" s="30">
        <f t="shared" si="132"/>
        <v>1</v>
      </c>
      <c r="AP58" s="30">
        <f t="shared" si="132"/>
        <v>6</v>
      </c>
      <c r="AQ58" s="30">
        <f t="shared" si="132"/>
        <v>1</v>
      </c>
      <c r="AR58" s="30">
        <f t="shared" si="132"/>
        <v>1</v>
      </c>
      <c r="AS58" s="30">
        <f t="shared" si="132"/>
        <v>1</v>
      </c>
      <c r="AT58" s="30">
        <f t="shared" si="132"/>
        <v>1</v>
      </c>
      <c r="AU58" s="30">
        <f t="shared" si="132"/>
        <v>12</v>
      </c>
      <c r="AV58" s="30">
        <f t="shared" si="132"/>
        <v>12</v>
      </c>
      <c r="AW58" s="30">
        <f t="shared" si="132"/>
        <v>12</v>
      </c>
      <c r="AX58" s="30">
        <f t="shared" si="132"/>
        <v>1</v>
      </c>
      <c r="AY58" s="30">
        <f t="shared" si="132"/>
        <v>1</v>
      </c>
      <c r="AZ58" s="30">
        <f t="shared" si="132"/>
        <v>1</v>
      </c>
      <c r="BA58" s="30">
        <f t="shared" si="132"/>
        <v>1</v>
      </c>
      <c r="BB58" s="30">
        <f t="shared" si="132"/>
        <v>1</v>
      </c>
      <c r="BC58" s="30">
        <f t="shared" si="132"/>
        <v>1</v>
      </c>
      <c r="BD58" s="30">
        <f t="shared" si="132"/>
        <v>1</v>
      </c>
      <c r="BE58" s="30">
        <f t="shared" si="132"/>
        <v>1</v>
      </c>
      <c r="BF58" s="30">
        <f t="shared" si="132"/>
        <v>1</v>
      </c>
      <c r="BG58" s="30">
        <f t="shared" ref="BG58:BK58" si="133">IF(BG54=355,12,BG56)</f>
        <v>2</v>
      </c>
      <c r="BH58" s="30">
        <f t="shared" si="133"/>
        <v>4</v>
      </c>
      <c r="BI58" s="30">
        <f t="shared" si="133"/>
        <v>4</v>
      </c>
      <c r="BJ58" s="30">
        <f t="shared" si="133"/>
        <v>4</v>
      </c>
      <c r="BK58" s="30">
        <f t="shared" si="133"/>
        <v>4</v>
      </c>
    </row>
    <row r="59" spans="2:63" x14ac:dyDescent="0.25">
      <c r="B59">
        <v>76</v>
      </c>
      <c r="C59" s="6" t="s">
        <v>573</v>
      </c>
      <c r="D59" s="70" t="s">
        <v>575</v>
      </c>
      <c r="E59" s="30">
        <f>IF(E54=355,30,E57)</f>
        <v>24</v>
      </c>
      <c r="F59" s="30">
        <f t="shared" ref="F59:BF59" si="134">IF(F54=355,30,F57)</f>
        <v>9</v>
      </c>
      <c r="G59" s="30">
        <f t="shared" si="134"/>
        <v>29</v>
      </c>
      <c r="H59" s="30">
        <f t="shared" si="134"/>
        <v>24</v>
      </c>
      <c r="I59" s="30">
        <f t="shared" si="134"/>
        <v>13</v>
      </c>
      <c r="J59" s="30">
        <f t="shared" si="134"/>
        <v>26</v>
      </c>
      <c r="K59" s="30">
        <f t="shared" si="134"/>
        <v>21</v>
      </c>
      <c r="L59" s="30">
        <f t="shared" si="134"/>
        <v>7</v>
      </c>
      <c r="M59" s="30">
        <f t="shared" si="134"/>
        <v>4</v>
      </c>
      <c r="N59" s="30">
        <f t="shared" si="134"/>
        <v>28</v>
      </c>
      <c r="O59" s="30">
        <f t="shared" si="134"/>
        <v>14</v>
      </c>
      <c r="P59" s="30">
        <f t="shared" si="134"/>
        <v>24</v>
      </c>
      <c r="Q59" s="30">
        <f t="shared" si="134"/>
        <v>6</v>
      </c>
      <c r="R59" s="30">
        <f t="shared" si="134"/>
        <v>26</v>
      </c>
      <c r="S59" s="30">
        <f t="shared" si="134"/>
        <v>16</v>
      </c>
      <c r="T59" s="30">
        <f t="shared" si="134"/>
        <v>3</v>
      </c>
      <c r="U59" s="30">
        <f t="shared" si="134"/>
        <v>25</v>
      </c>
      <c r="V59" s="30">
        <f t="shared" si="134"/>
        <v>5</v>
      </c>
      <c r="W59" s="30">
        <f t="shared" si="134"/>
        <v>16</v>
      </c>
      <c r="X59" s="30">
        <f t="shared" si="134"/>
        <v>10</v>
      </c>
      <c r="Y59" s="30">
        <f t="shared" si="134"/>
        <v>9</v>
      </c>
      <c r="Z59" s="30">
        <f t="shared" si="134"/>
        <v>25</v>
      </c>
      <c r="AA59" s="30">
        <f t="shared" si="134"/>
        <v>30</v>
      </c>
      <c r="AB59" s="30">
        <f t="shared" si="134"/>
        <v>24</v>
      </c>
      <c r="AC59" s="30">
        <f t="shared" si="134"/>
        <v>28</v>
      </c>
      <c r="AD59" s="30">
        <f t="shared" si="134"/>
        <v>13</v>
      </c>
      <c r="AE59" s="30">
        <f t="shared" si="134"/>
        <v>5</v>
      </c>
      <c r="AF59" s="30">
        <f t="shared" si="134"/>
        <v>28</v>
      </c>
      <c r="AG59" s="30">
        <f t="shared" si="134"/>
        <v>24</v>
      </c>
      <c r="AH59" s="30">
        <f t="shared" si="134"/>
        <v>15</v>
      </c>
      <c r="AI59" s="30">
        <f t="shared" si="134"/>
        <v>14</v>
      </c>
      <c r="AJ59" s="30">
        <f t="shared" si="134"/>
        <v>28</v>
      </c>
      <c r="AK59" s="30">
        <f t="shared" si="134"/>
        <v>9</v>
      </c>
      <c r="AL59" s="30">
        <f t="shared" si="134"/>
        <v>22</v>
      </c>
      <c r="AM59" s="30">
        <f t="shared" si="134"/>
        <v>29</v>
      </c>
      <c r="AN59" s="30">
        <f t="shared" si="134"/>
        <v>21</v>
      </c>
      <c r="AO59" s="30">
        <f t="shared" si="134"/>
        <v>1</v>
      </c>
      <c r="AP59" s="30">
        <f t="shared" si="134"/>
        <v>9</v>
      </c>
      <c r="AQ59" s="30">
        <f t="shared" si="134"/>
        <v>17</v>
      </c>
      <c r="AR59" s="30">
        <f t="shared" si="134"/>
        <v>19</v>
      </c>
      <c r="AS59" s="30">
        <f t="shared" si="134"/>
        <v>20</v>
      </c>
      <c r="AT59" s="30">
        <f t="shared" si="134"/>
        <v>21</v>
      </c>
      <c r="AU59" s="30">
        <f t="shared" si="134"/>
        <v>27</v>
      </c>
      <c r="AV59" s="30">
        <f t="shared" si="134"/>
        <v>28</v>
      </c>
      <c r="AW59" s="30">
        <f t="shared" si="134"/>
        <v>29</v>
      </c>
      <c r="AX59" s="30">
        <f t="shared" si="134"/>
        <v>1</v>
      </c>
      <c r="AY59" s="30">
        <f t="shared" si="134"/>
        <v>2</v>
      </c>
      <c r="AZ59" s="30">
        <f t="shared" si="134"/>
        <v>3</v>
      </c>
      <c r="BA59" s="30">
        <f t="shared" si="134"/>
        <v>4</v>
      </c>
      <c r="BB59" s="30">
        <f t="shared" si="134"/>
        <v>5</v>
      </c>
      <c r="BC59" s="30">
        <f t="shared" si="134"/>
        <v>6</v>
      </c>
      <c r="BD59" s="30">
        <f t="shared" si="134"/>
        <v>7</v>
      </c>
      <c r="BE59" s="30">
        <f t="shared" si="134"/>
        <v>8</v>
      </c>
      <c r="BF59" s="30">
        <f t="shared" si="134"/>
        <v>9</v>
      </c>
      <c r="BG59" s="30">
        <f t="shared" ref="BG59:BK59" si="135">IF(BG54=355,30,BG57)</f>
        <v>28</v>
      </c>
      <c r="BH59" s="30">
        <f t="shared" si="135"/>
        <v>2</v>
      </c>
      <c r="BI59" s="30">
        <f t="shared" si="135"/>
        <v>2</v>
      </c>
      <c r="BJ59" s="30">
        <f t="shared" si="135"/>
        <v>2</v>
      </c>
      <c r="BK59" s="30">
        <f t="shared" si="135"/>
        <v>2</v>
      </c>
    </row>
    <row r="60" spans="2:63" x14ac:dyDescent="0.25">
      <c r="C60" s="6" t="s">
        <v>592</v>
      </c>
      <c r="D60" s="70" t="s">
        <v>593</v>
      </c>
      <c r="E60" s="70" t="str">
        <f>RIGHT("0000"&amp;E53,4)&amp;"-"&amp;RIGHT("00"&amp;E58,2)&amp;"-"&amp;RIGHT("00"&amp;E59,2)</f>
        <v>1381-07-24</v>
      </c>
      <c r="F60" s="70" t="str">
        <f t="shared" ref="F60:BF60" si="136">RIGHT("0000"&amp;F53,4)&amp;"-"&amp;RIGHT("00"&amp;F58,2)&amp;"-"&amp;RIGHT("00"&amp;F59,2)</f>
        <v>1377-03-09</v>
      </c>
      <c r="G60" s="70" t="str">
        <f t="shared" si="136"/>
        <v>-613-03-29</v>
      </c>
      <c r="H60" s="70" t="str">
        <f t="shared" si="136"/>
        <v>1420-09-24</v>
      </c>
      <c r="I60" s="70" t="str">
        <f t="shared" si="136"/>
        <v>1419-09-13</v>
      </c>
      <c r="J60" s="70" t="str">
        <f t="shared" si="136"/>
        <v>1407-05-26</v>
      </c>
      <c r="K60" s="70" t="str">
        <f t="shared" si="136"/>
        <v>1407-10-21</v>
      </c>
      <c r="L60" s="70" t="str">
        <f t="shared" si="136"/>
        <v>1408-06-07</v>
      </c>
      <c r="M60" s="70" t="str">
        <f t="shared" si="136"/>
        <v>1408-11-04</v>
      </c>
      <c r="N60" s="70" t="str">
        <f t="shared" si="136"/>
        <v>1317-08-28</v>
      </c>
      <c r="O60" s="70" t="str">
        <f t="shared" si="136"/>
        <v>1008-06-14</v>
      </c>
      <c r="P60" s="70" t="str">
        <f t="shared" si="136"/>
        <v>1009-06-24</v>
      </c>
      <c r="Q60" s="70" t="str">
        <f t="shared" si="136"/>
        <v>-631-12-06</v>
      </c>
      <c r="R60" s="70" t="str">
        <f t="shared" si="136"/>
        <v>-608-04-26</v>
      </c>
      <c r="S60" s="70" t="str">
        <f t="shared" si="136"/>
        <v>-640-05-16</v>
      </c>
      <c r="T60" s="70" t="str">
        <f t="shared" si="136"/>
        <v>-628-04-03</v>
      </c>
      <c r="U60" s="70" t="str">
        <f t="shared" si="136"/>
        <v>-611-05-25</v>
      </c>
      <c r="V60" s="70" t="str">
        <f t="shared" si="136"/>
        <v>-623-07-05</v>
      </c>
      <c r="W60" s="70" t="str">
        <f t="shared" si="136"/>
        <v>-640-05-16</v>
      </c>
      <c r="X60" s="70" t="str">
        <f t="shared" si="136"/>
        <v>1407-08-10</v>
      </c>
      <c r="Y60" s="70" t="str">
        <f t="shared" si="136"/>
        <v>1412-10-09</v>
      </c>
      <c r="Z60" s="70" t="str">
        <f t="shared" si="136"/>
        <v>1397-02-25</v>
      </c>
      <c r="AA60" s="70" t="str">
        <f t="shared" si="136"/>
        <v>1466-01-30</v>
      </c>
      <c r="AB60" s="70" t="str">
        <f t="shared" si="136"/>
        <v>1420-09-24</v>
      </c>
      <c r="AC60" s="70" t="str">
        <f t="shared" si="136"/>
        <v>1373-10-28</v>
      </c>
      <c r="AD60" s="70" t="str">
        <f t="shared" si="136"/>
        <v>1398-12-13</v>
      </c>
      <c r="AE60" s="70" t="str">
        <f t="shared" si="136"/>
        <v>1408-09-05</v>
      </c>
      <c r="AF60" s="70" t="str">
        <f t="shared" si="136"/>
        <v>1397-02-28</v>
      </c>
      <c r="AG60" s="70" t="str">
        <f t="shared" si="136"/>
        <v>1413-06-24</v>
      </c>
      <c r="AH60" s="70" t="str">
        <f t="shared" si="136"/>
        <v>1413-04-15</v>
      </c>
      <c r="AI60" s="70" t="str">
        <f t="shared" si="136"/>
        <v>1411-08-14</v>
      </c>
      <c r="AJ60" s="70" t="str">
        <f t="shared" si="136"/>
        <v>1412-09-28</v>
      </c>
      <c r="AK60" s="70" t="str">
        <f t="shared" si="136"/>
        <v>1413-11-09</v>
      </c>
      <c r="AL60" s="70" t="str">
        <f t="shared" si="136"/>
        <v>1233-02-22</v>
      </c>
      <c r="AM60" s="70" t="str">
        <f t="shared" si="136"/>
        <v>1411-02-29</v>
      </c>
      <c r="AN60" s="70" t="str">
        <f t="shared" si="136"/>
        <v>-624-05-21</v>
      </c>
      <c r="AO60" s="70" t="str">
        <f t="shared" si="136"/>
        <v>1421-01-01</v>
      </c>
      <c r="AP60" s="70" t="str">
        <f t="shared" si="136"/>
        <v>-638-06-09</v>
      </c>
      <c r="AQ60" s="70" t="str">
        <f t="shared" si="136"/>
        <v>1382-01-17</v>
      </c>
      <c r="AR60" s="70" t="str">
        <f t="shared" si="136"/>
        <v>1382-01-19</v>
      </c>
      <c r="AS60" s="70" t="str">
        <f t="shared" si="136"/>
        <v>1382-01-20</v>
      </c>
      <c r="AT60" s="70" t="str">
        <f t="shared" si="136"/>
        <v>1382-01-21</v>
      </c>
      <c r="AU60" s="70" t="str">
        <f t="shared" si="136"/>
        <v>1381-12-27</v>
      </c>
      <c r="AV60" s="70" t="str">
        <f t="shared" si="136"/>
        <v>1381-12-28</v>
      </c>
      <c r="AW60" s="70" t="str">
        <f t="shared" si="136"/>
        <v>1381-12-29</v>
      </c>
      <c r="AX60" s="70" t="str">
        <f t="shared" si="136"/>
        <v>1382-01-01</v>
      </c>
      <c r="AY60" s="70" t="str">
        <f t="shared" si="136"/>
        <v>1382-01-02</v>
      </c>
      <c r="AZ60" s="70" t="str">
        <f t="shared" si="136"/>
        <v>1382-01-03</v>
      </c>
      <c r="BA60" s="70" t="str">
        <f t="shared" si="136"/>
        <v>1382-01-04</v>
      </c>
      <c r="BB60" s="70" t="str">
        <f t="shared" si="136"/>
        <v>1382-01-05</v>
      </c>
      <c r="BC60" s="70" t="str">
        <f t="shared" si="136"/>
        <v>1382-01-06</v>
      </c>
      <c r="BD60" s="70" t="str">
        <f t="shared" si="136"/>
        <v>1382-01-07</v>
      </c>
      <c r="BE60" s="70" t="str">
        <f t="shared" si="136"/>
        <v>1382-01-08</v>
      </c>
      <c r="BF60" s="70" t="str">
        <f t="shared" si="136"/>
        <v>1382-01-09</v>
      </c>
      <c r="BG60" s="70" t="str">
        <f t="shared" ref="BG60" si="137">RIGHT("0000"&amp;BG53,4)&amp;"-"&amp;RIGHT("00"&amp;BG58,2)&amp;"-"&amp;RIGHT("00"&amp;BG59,2)</f>
        <v>1397-02-28</v>
      </c>
      <c r="BH60" s="70" t="str">
        <f t="shared" ref="BH60" si="138">RIGHT("0000"&amp;BH53,4)&amp;"-"&amp;RIGHT("00"&amp;BH58,2)&amp;"-"&amp;RIGHT("00"&amp;BH59,2)</f>
        <v>-641-04-02</v>
      </c>
      <c r="BI60" s="70" t="str">
        <f t="shared" ref="BI60" si="139">RIGHT("0000"&amp;BI53,4)&amp;"-"&amp;RIGHT("00"&amp;BI58,2)&amp;"-"&amp;RIGHT("00"&amp;BI59,2)</f>
        <v>-641-04-02</v>
      </c>
      <c r="BJ60" s="70" t="str">
        <f t="shared" ref="BJ60" si="140">RIGHT("0000"&amp;BJ53,4)&amp;"-"&amp;RIGHT("00"&amp;BJ58,2)&amp;"-"&amp;RIGHT("00"&amp;BJ59,2)</f>
        <v>-641-04-02</v>
      </c>
      <c r="BK60" s="70" t="str">
        <f t="shared" ref="BK60" si="141">RIGHT("0000"&amp;BK53,4)&amp;"-"&amp;RIGHT("00"&amp;BK58,2)&amp;"-"&amp;RIGHT("00"&amp;BK59,2)</f>
        <v>-641-04-02</v>
      </c>
    </row>
    <row r="61" spans="2:63" x14ac:dyDescent="0.25">
      <c r="C61" s="6" t="s">
        <v>594</v>
      </c>
      <c r="D61" s="8" t="s">
        <v>135</v>
      </c>
      <c r="E61" s="8" t="str">
        <f>VLOOKUP(E58,Lookups!$W$8:$X$19,2,FALSE)</f>
        <v>Rajab</v>
      </c>
      <c r="F61" s="8" t="str">
        <f>VLOOKUP(F58,Lookups!$W$8:$X$19,2,FALSE)</f>
        <v>Rabi'al-Awwal</v>
      </c>
      <c r="G61" s="8" t="str">
        <f>VLOOKUP(G58,Lookups!$W$8:$X$19,2,FALSE)</f>
        <v>Rabi'al-Awwal</v>
      </c>
      <c r="H61" s="8" t="str">
        <f>VLOOKUP(H58,Lookups!$W$8:$X$19,2,FALSE)</f>
        <v>Ramadan</v>
      </c>
      <c r="I61" s="8" t="str">
        <f>VLOOKUP(I58,Lookups!$W$8:$X$19,2,FALSE)</f>
        <v>Ramadan</v>
      </c>
      <c r="J61" s="8" t="str">
        <f>VLOOKUP(J58,Lookups!$W$8:$X$19,2,FALSE)</f>
        <v>Jumada l-Ula</v>
      </c>
      <c r="K61" s="8" t="str">
        <f>VLOOKUP(K58,Lookups!$W$8:$X$19,2,FALSE)</f>
        <v>Shawwal</v>
      </c>
      <c r="L61" s="8" t="str">
        <f>VLOOKUP(L58,Lookups!$W$8:$X$19,2,FALSE)</f>
        <v>Jumada t-Tania</v>
      </c>
      <c r="M61" s="8" t="str">
        <f>VLOOKUP(M58,Lookups!$W$8:$X$19,2,FALSE)</f>
        <v>Dhu l-Qa'da</v>
      </c>
      <c r="N61" s="8" t="str">
        <f>VLOOKUP(N58,Lookups!$W$8:$X$19,2,FALSE)</f>
        <v>Sha'ban</v>
      </c>
      <c r="O61" s="8" t="str">
        <f>VLOOKUP(O58,Lookups!$W$8:$X$19,2,FALSE)</f>
        <v>Jumada t-Tania</v>
      </c>
      <c r="P61" s="8" t="str">
        <f>VLOOKUP(P58,Lookups!$W$8:$X$19,2,FALSE)</f>
        <v>Jumada t-Tania</v>
      </c>
      <c r="Q61" s="8" t="str">
        <f>VLOOKUP(Q58,Lookups!$W$8:$X$19,2,FALSE)</f>
        <v>Dhu l-Hijja</v>
      </c>
      <c r="R61" s="8" t="str">
        <f>VLOOKUP(R58,Lookups!$W$8:$X$19,2,FALSE)</f>
        <v>Rabi'ath-Thani</v>
      </c>
      <c r="S61" s="8" t="str">
        <f>VLOOKUP(S58,Lookups!$W$8:$X$19,2,FALSE)</f>
        <v>Jumada l-Ula</v>
      </c>
      <c r="T61" s="8" t="str">
        <f>VLOOKUP(T58,Lookups!$W$8:$X$19,2,FALSE)</f>
        <v>Rabi'ath-Thani</v>
      </c>
      <c r="U61" s="8" t="str">
        <f>VLOOKUP(U58,Lookups!$W$8:$X$19,2,FALSE)</f>
        <v>Jumada l-Ula</v>
      </c>
      <c r="V61" s="8" t="str">
        <f>VLOOKUP(V58,Lookups!$W$8:$X$19,2,FALSE)</f>
        <v>Rajab</v>
      </c>
      <c r="W61" s="8" t="str">
        <f>VLOOKUP(W58,Lookups!$W$8:$X$19,2,FALSE)</f>
        <v>Jumada l-Ula</v>
      </c>
      <c r="X61" s="8" t="str">
        <f>VLOOKUP(X58,Lookups!$W$8:$X$19,2,FALSE)</f>
        <v>Sha'ban</v>
      </c>
      <c r="Y61" s="8" t="str">
        <f>VLOOKUP(Y58,Lookups!$W$8:$X$19,2,FALSE)</f>
        <v>Shawwal</v>
      </c>
      <c r="Z61" s="8" t="str">
        <f>VLOOKUP(Z58,Lookups!$W$8:$X$19,2,FALSE)</f>
        <v>Safar</v>
      </c>
      <c r="AA61" s="8" t="str">
        <f>VLOOKUP(AA58,Lookups!$W$8:$X$19,2,FALSE)</f>
        <v>Muharram</v>
      </c>
      <c r="AB61" s="8" t="str">
        <f>VLOOKUP(AB58,Lookups!$W$8:$X$19,2,FALSE)</f>
        <v>Ramadan</v>
      </c>
      <c r="AC61" s="8" t="str">
        <f>VLOOKUP(AC58,Lookups!$W$8:$X$19,2,FALSE)</f>
        <v>Shawwal</v>
      </c>
      <c r="AD61" s="8" t="str">
        <f>VLOOKUP(AD58,Lookups!$W$8:$X$19,2,FALSE)</f>
        <v>Dhu l-Hijja</v>
      </c>
      <c r="AE61" s="8" t="str">
        <f>VLOOKUP(AE58,Lookups!$W$8:$X$19,2,FALSE)</f>
        <v>Ramadan</v>
      </c>
      <c r="AF61" s="8" t="str">
        <f>VLOOKUP(AF58,Lookups!$W$8:$X$19,2,FALSE)</f>
        <v>Safar</v>
      </c>
      <c r="AG61" s="8" t="str">
        <f>VLOOKUP(AG58,Lookups!$W$8:$X$19,2,FALSE)</f>
        <v>Jumada t-Tania</v>
      </c>
      <c r="AH61" s="8" t="str">
        <f>VLOOKUP(AH58,Lookups!$W$8:$X$19,2,FALSE)</f>
        <v>Rabi'ath-Thani</v>
      </c>
      <c r="AI61" s="8" t="str">
        <f>VLOOKUP(AI58,Lookups!$W$8:$X$19,2,FALSE)</f>
        <v>Sha'ban</v>
      </c>
      <c r="AJ61" s="8" t="str">
        <f>VLOOKUP(AJ58,Lookups!$W$8:$X$19,2,FALSE)</f>
        <v>Ramadan</v>
      </c>
      <c r="AK61" s="8" t="str">
        <f>VLOOKUP(AK58,Lookups!$W$8:$X$19,2,FALSE)</f>
        <v>Dhu l-Qa'da</v>
      </c>
      <c r="AL61" s="8" t="str">
        <f>VLOOKUP(AL58,Lookups!$W$8:$X$19,2,FALSE)</f>
        <v>Safar</v>
      </c>
      <c r="AM61" s="8" t="str">
        <f>VLOOKUP(AM58,Lookups!$W$8:$X$19,2,FALSE)</f>
        <v>Safar</v>
      </c>
      <c r="AN61" s="8" t="str">
        <f>VLOOKUP(AN58,Lookups!$W$8:$X$19,2,FALSE)</f>
        <v>Jumada l-Ula</v>
      </c>
      <c r="AO61" s="8" t="str">
        <f>VLOOKUP(AO58,Lookups!$W$8:$X$19,2,FALSE)</f>
        <v>Muharram</v>
      </c>
      <c r="AP61" s="8" t="str">
        <f>VLOOKUP(AP58,Lookups!$W$8:$X$19,2,FALSE)</f>
        <v>Jumada t-Tania</v>
      </c>
      <c r="AQ61" s="8" t="str">
        <f>VLOOKUP(AQ58,Lookups!$W$8:$X$19,2,FALSE)</f>
        <v>Muharram</v>
      </c>
      <c r="AR61" s="8" t="str">
        <f>VLOOKUP(AR58,Lookups!$W$8:$X$19,2,FALSE)</f>
        <v>Muharram</v>
      </c>
      <c r="AS61" s="8" t="str">
        <f>VLOOKUP(AS58,Lookups!$W$8:$X$19,2,FALSE)</f>
        <v>Muharram</v>
      </c>
      <c r="AT61" s="8" t="str">
        <f>VLOOKUP(AT58,Lookups!$W$8:$X$19,2,FALSE)</f>
        <v>Muharram</v>
      </c>
      <c r="AU61" s="8" t="str">
        <f>VLOOKUP(AU58,Lookups!$W$8:$X$19,2,FALSE)</f>
        <v>Dhu l-Hijja</v>
      </c>
      <c r="AV61" s="8" t="str">
        <f>VLOOKUP(AV58,Lookups!$W$8:$X$19,2,FALSE)</f>
        <v>Dhu l-Hijja</v>
      </c>
      <c r="AW61" s="8" t="str">
        <f>VLOOKUP(AW58,Lookups!$W$8:$X$19,2,FALSE)</f>
        <v>Dhu l-Hijja</v>
      </c>
      <c r="AX61" s="8" t="str">
        <f>VLOOKUP(AX58,Lookups!$W$8:$X$19,2,FALSE)</f>
        <v>Muharram</v>
      </c>
      <c r="AY61" s="8" t="str">
        <f>VLOOKUP(AY58,Lookups!$W$8:$X$19,2,FALSE)</f>
        <v>Muharram</v>
      </c>
      <c r="AZ61" s="8" t="str">
        <f>VLOOKUP(AZ58,Lookups!$W$8:$X$19,2,FALSE)</f>
        <v>Muharram</v>
      </c>
      <c r="BA61" s="8" t="str">
        <f>VLOOKUP(BA58,Lookups!$W$8:$X$19,2,FALSE)</f>
        <v>Muharram</v>
      </c>
      <c r="BB61" s="8" t="str">
        <f>VLOOKUP(BB58,Lookups!$W$8:$X$19,2,FALSE)</f>
        <v>Muharram</v>
      </c>
      <c r="BC61" s="8" t="str">
        <f>VLOOKUP(BC58,Lookups!$W$8:$X$19,2,FALSE)</f>
        <v>Muharram</v>
      </c>
      <c r="BD61" s="8" t="str">
        <f>VLOOKUP(BD58,Lookups!$W$8:$X$19,2,FALSE)</f>
        <v>Muharram</v>
      </c>
      <c r="BE61" s="8" t="str">
        <f>VLOOKUP(BE58,Lookups!$W$8:$X$19,2,FALSE)</f>
        <v>Muharram</v>
      </c>
      <c r="BF61" s="8" t="str">
        <f>VLOOKUP(BF58,Lookups!$W$8:$X$19,2,FALSE)</f>
        <v>Muharram</v>
      </c>
      <c r="BG61" s="8" t="str">
        <f>VLOOKUP(BG58,Lookups!$W$8:$X$19,2,FALSE)</f>
        <v>Safar</v>
      </c>
      <c r="BH61" s="8" t="str">
        <f>VLOOKUP(BH58,Lookups!$W$8:$X$19,2,FALSE)</f>
        <v>Rabi'ath-Thani</v>
      </c>
      <c r="BI61" s="8" t="str">
        <f>VLOOKUP(BI58,Lookups!$W$8:$X$19,2,FALSE)</f>
        <v>Rabi'ath-Thani</v>
      </c>
      <c r="BJ61" s="8" t="str">
        <f>VLOOKUP(BJ58,Lookups!$W$8:$X$19,2,FALSE)</f>
        <v>Rabi'ath-Thani</v>
      </c>
      <c r="BK61" s="8" t="str">
        <f>VLOOKUP(BK58,Lookups!$W$8:$X$19,2,FALSE)</f>
        <v>Rabi'ath-Thani</v>
      </c>
    </row>
    <row r="62" spans="2:63" ht="15.75" thickBot="1" x14ac:dyDescent="0.3">
      <c r="C62" s="198" t="s">
        <v>595</v>
      </c>
      <c r="D62" s="131" t="s">
        <v>596</v>
      </c>
      <c r="E62" s="202" t="str">
        <f>IF(E4&gt;=Lookups!$C$7,E59&amp;" " &amp; E61 &amp;" "&amp; RIGHT("000"&amp;E53,4)&amp; " AH","--")</f>
        <v>24 Rajab 1381 AH</v>
      </c>
      <c r="F62" s="202" t="str">
        <f>IF(F4&gt;=Lookups!$C$7,F59&amp;" " &amp; F61 &amp;" "&amp; RIGHT("000"&amp;F53,4)&amp; " AH","--")</f>
        <v>9 Rabi'al-Awwal 1377 AH</v>
      </c>
      <c r="G62" s="202" t="str">
        <f>IF(G4&gt;=Lookups!$C$7,G59&amp;" " &amp; G61 &amp;" "&amp; RIGHT("000"&amp;G53,4)&amp; " AH","--")</f>
        <v>--</v>
      </c>
      <c r="H62" s="202" t="str">
        <f>IF(H4&gt;=Lookups!$C$7,H59&amp;" " &amp; H61 &amp;" "&amp; RIGHT("000"&amp;H53,4)&amp; " AH","--")</f>
        <v>24 Ramadan 1420 AH</v>
      </c>
      <c r="I62" s="202" t="str">
        <f>IF(I4&gt;=Lookups!$C$7,I59&amp;" " &amp; I61 &amp;" "&amp; RIGHT("000"&amp;I53,4)&amp; " AH","--")</f>
        <v>13 Ramadan 1419 AH</v>
      </c>
      <c r="J62" s="202" t="str">
        <f>IF(J4&gt;=Lookups!$C$7,J59&amp;" " &amp; J61 &amp;" "&amp; RIGHT("000"&amp;J53,4)&amp; " AH","--")</f>
        <v>26 Jumada l-Ula 1407 AH</v>
      </c>
      <c r="K62" s="202" t="str">
        <f>IF(K4&gt;=Lookups!$C$7,K59&amp;" " &amp; K61 &amp;" "&amp; RIGHT("000"&amp;K53,4)&amp; " AH","--")</f>
        <v>21 Shawwal 1407 AH</v>
      </c>
      <c r="L62" s="202" t="str">
        <f>IF(L4&gt;=Lookups!$C$7,L59&amp;" " &amp; L61 &amp;" "&amp; RIGHT("000"&amp;L53,4)&amp; " AH","--")</f>
        <v>7 Jumada t-Tania 1408 AH</v>
      </c>
      <c r="M62" s="202" t="str">
        <f>IF(M4&gt;=Lookups!$C$7,M59&amp;" " &amp; M61 &amp;" "&amp; RIGHT("000"&amp;M53,4)&amp; " AH","--")</f>
        <v>4 Dhu l-Qa'da 1408 AH</v>
      </c>
      <c r="N62" s="202" t="str">
        <f>IF(N4&gt;=Lookups!$C$7,N59&amp;" " &amp; N61 &amp;" "&amp; RIGHT("000"&amp;N53,4)&amp; " AH","--")</f>
        <v>28 Sha'ban 1317 AH</v>
      </c>
      <c r="O62" s="202" t="str">
        <f>IF(O4&gt;=Lookups!$C$7,O59&amp;" " &amp; O61 &amp;" "&amp; RIGHT("000"&amp;O53,4)&amp; " AH","--")</f>
        <v>14 Jumada t-Tania 1008 AH</v>
      </c>
      <c r="P62" s="202" t="str">
        <f>IF(P4&gt;=Lookups!$C$7,P59&amp;" " &amp; P61 &amp;" "&amp; RIGHT("000"&amp;P53,4)&amp; " AH","--")</f>
        <v>24 Jumada t-Tania 1009 AH</v>
      </c>
      <c r="Q62" s="202" t="str">
        <f>IF(Q4&gt;=Lookups!$C$7,Q59&amp;" " &amp; Q61 &amp;" "&amp; RIGHT("000"&amp;Q53,4)&amp; " AH","--")</f>
        <v>6 Dhu l-Hijja -631 AH</v>
      </c>
      <c r="R62" s="202" t="str">
        <f>IF(R4&gt;=Lookups!$C$7,R59&amp;" " &amp; R61 &amp;" "&amp; RIGHT("000"&amp;R53,4)&amp; " AH","--")</f>
        <v>--</v>
      </c>
      <c r="S62" s="202" t="str">
        <f>IF(S4&gt;=Lookups!$C$7,S59&amp;" " &amp; S61 &amp;" "&amp; RIGHT("000"&amp;S53,4)&amp; " AH","--")</f>
        <v>--</v>
      </c>
      <c r="T62" s="202" t="str">
        <f>IF(T4&gt;=Lookups!$C$7,T59&amp;" " &amp; T61 &amp;" "&amp; RIGHT("000"&amp;T53,4)&amp; " AH","--")</f>
        <v>--</v>
      </c>
      <c r="U62" s="202" t="str">
        <f>IF(U4&gt;=Lookups!$C$7,U59&amp;" " &amp; U61 &amp;" "&amp; RIGHT("000"&amp;U53,4)&amp; " AH","--")</f>
        <v>--</v>
      </c>
      <c r="V62" s="202" t="str">
        <f>IF(V4&gt;=Lookups!$C$7,V59&amp;" " &amp; V61 &amp;" "&amp; RIGHT("000"&amp;V53,4)&amp; " AH","--")</f>
        <v>--</v>
      </c>
      <c r="W62" s="202" t="str">
        <f>IF(W4&gt;=Lookups!$C$7,W59&amp;" " &amp; W61 &amp;" "&amp; RIGHT("000"&amp;W53,4)&amp; " AH","--")</f>
        <v>--</v>
      </c>
      <c r="X62" s="202" t="str">
        <f>IF(X4&gt;=Lookups!$C$7,X59&amp;" " &amp; X61 &amp;" "&amp; RIGHT("000"&amp;X53,4)&amp; " AH","--")</f>
        <v>10 Sha'ban 1407 AH</v>
      </c>
      <c r="Y62" s="202" t="str">
        <f>IF(Y4&gt;=Lookups!$C$7,Y59&amp;" " &amp; Y61 &amp;" "&amp; RIGHT("000"&amp;Y53,4)&amp; " AH","--")</f>
        <v>9 Shawwal 1412 AH</v>
      </c>
      <c r="Z62" s="202" t="str">
        <f>IF(Z4&gt;=Lookups!$C$7,Z59&amp;" " &amp; Z61 &amp;" "&amp; RIGHT("000"&amp;Z53,4)&amp; " AH","--")</f>
        <v>25 Safar 1397 AH</v>
      </c>
      <c r="AA62" s="202" t="str">
        <f>IF(AA4&gt;=Lookups!$C$7,AA59&amp;" " &amp; AA61 &amp;" "&amp; RIGHT("000"&amp;AA53,4)&amp; " AH","--")</f>
        <v>30 Muharram 1466 AH</v>
      </c>
      <c r="AB62" s="202" t="str">
        <f>IF(AB4&gt;=Lookups!$C$7,AB59&amp;" " &amp; AB61 &amp;" "&amp; RIGHT("000"&amp;AB53,4)&amp; " AH","--")</f>
        <v>24 Ramadan 1420 AH</v>
      </c>
      <c r="AC62" s="202" t="str">
        <f>IF(AC4&gt;=Lookups!$C$7,AC59&amp;" " &amp; AC61 &amp;" "&amp; RIGHT("000"&amp;AC53,4)&amp; " AH","--")</f>
        <v>28 Shawwal 1373 AH</v>
      </c>
      <c r="AD62" s="202" t="str">
        <f>IF(AD4&gt;=Lookups!$C$7,AD59&amp;" " &amp; AD61 &amp;" "&amp; RIGHT("000"&amp;AD53,4)&amp; " AH","--")</f>
        <v>13 Dhu l-Hijja 1398 AH</v>
      </c>
      <c r="AE62" s="202" t="str">
        <f>IF(AE4&gt;=Lookups!$C$7,AE59&amp;" " &amp; AE61 &amp;" "&amp; RIGHT("000"&amp;AE53,4)&amp; " AH","--")</f>
        <v>5 Ramadan 1408 AH</v>
      </c>
      <c r="AF62" s="202" t="str">
        <f>IF(AF4&gt;=Lookups!$C$7,AF59&amp;" " &amp; AF61 &amp;" "&amp; RIGHT("000"&amp;AF53,4)&amp; " AH","--")</f>
        <v>28 Safar 1397 AH</v>
      </c>
      <c r="AG62" s="202" t="str">
        <f>IF(AG4&gt;=Lookups!$C$7,AG59&amp;" " &amp; AG61 &amp;" "&amp; RIGHT("000"&amp;AG53,4)&amp; " AH","--")</f>
        <v>24 Jumada t-Tania 1413 AH</v>
      </c>
      <c r="AH62" s="202" t="str">
        <f>IF(AH4&gt;=Lookups!$C$7,AH59&amp;" " &amp; AH61 &amp;" "&amp; RIGHT("000"&amp;AH53,4)&amp; " AH","--")</f>
        <v>15 Rabi'ath-Thani 1413 AH</v>
      </c>
      <c r="AI62" s="202" t="str">
        <f>IF(AI4&gt;=Lookups!$C$7,AI59&amp;" " &amp; AI61 &amp;" "&amp; RIGHT("000"&amp;AI53,4)&amp; " AH","--")</f>
        <v>14 Sha'ban 1411 AH</v>
      </c>
      <c r="AJ62" s="202" t="str">
        <f>IF(AJ4&gt;=Lookups!$C$7,AJ59&amp;" " &amp; AJ61 &amp;" "&amp; RIGHT("000"&amp;AJ53,4)&amp; " AH","--")</f>
        <v>28 Ramadan 1412 AH</v>
      </c>
      <c r="AK62" s="202" t="str">
        <f>IF(AK4&gt;=Lookups!$C$7,AK59&amp;" " &amp; AK61 &amp;" "&amp; RIGHT("000"&amp;AK53,4)&amp; " AH","--")</f>
        <v>9 Dhu l-Qa'da 1413 AH</v>
      </c>
      <c r="AL62" s="202" t="str">
        <f>IF(AL4&gt;=Lookups!$C$7,AL59&amp;" " &amp; AL61 &amp;" "&amp; RIGHT("000"&amp;AL53,4)&amp; " AH","--")</f>
        <v>22 Safar 1233 AH</v>
      </c>
      <c r="AM62" s="202" t="str">
        <f>IF(AM4&gt;=Lookups!$C$7,AM59&amp;" " &amp; AM61 &amp;" "&amp; RIGHT("000"&amp;AM53,4)&amp; " AH","--")</f>
        <v>29 Safar 1411 AH</v>
      </c>
      <c r="AN62" s="202" t="str">
        <f>IF(AN4&gt;=Lookups!$C$7,AN59&amp;" " &amp; AN61 &amp;" "&amp; RIGHT("000"&amp;AN53,4)&amp; " AH","--")</f>
        <v>21 Jumada l-Ula -624 AH</v>
      </c>
      <c r="AO62" s="202" t="str">
        <f>IF(AO4&gt;=Lookups!$C$7,AO59&amp;" " &amp; AO61 &amp;" "&amp; RIGHT("000"&amp;AO53,4)&amp; " AH","--")</f>
        <v>1 Muharram 1421 AH</v>
      </c>
      <c r="AP62" s="202" t="str">
        <f>IF(AP4&gt;=Lookups!$C$7,AP59&amp;" " &amp; AP61 &amp;" "&amp; RIGHT("000"&amp;AP53,4)&amp; " AH","--")</f>
        <v>--</v>
      </c>
      <c r="AQ62" s="202" t="str">
        <f>IF(AQ4&gt;=Lookups!$C$7,AQ59&amp;" " &amp; AQ61 &amp;" "&amp; RIGHT("000"&amp;AQ53,4)&amp; " AH","--")</f>
        <v>17 Muharram 1382 AH</v>
      </c>
      <c r="AR62" s="202" t="str">
        <f>IF(AR4&gt;=Lookups!$C$7,AR59&amp;" " &amp; AR61 &amp;" "&amp; RIGHT("000"&amp;AR53,4)&amp; " AH","--")</f>
        <v>19 Muharram 1382 AH</v>
      </c>
      <c r="AS62" s="202" t="str">
        <f>IF(AS4&gt;=Lookups!$C$7,AS59&amp;" " &amp; AS61 &amp;" "&amp; RIGHT("000"&amp;AS53,4)&amp; " AH","--")</f>
        <v>20 Muharram 1382 AH</v>
      </c>
      <c r="AT62" s="202" t="str">
        <f>IF(AT4&gt;=Lookups!$C$7,AT59&amp;" " &amp; AT61 &amp;" "&amp; RIGHT("000"&amp;AT53,4)&amp; " AH","--")</f>
        <v>21 Muharram 1382 AH</v>
      </c>
      <c r="AU62" s="202" t="str">
        <f>IF(AU4&gt;=Lookups!$C$7,AU59&amp;" " &amp; AU61 &amp;" "&amp; RIGHT("000"&amp;AU53,4)&amp; " AH","--")</f>
        <v>27 Dhu l-Hijja 1381 AH</v>
      </c>
      <c r="AV62" s="202" t="str">
        <f>IF(AV4&gt;=Lookups!$C$7,AV59&amp;" " &amp; AV61 &amp;" "&amp; RIGHT("000"&amp;AV53,4)&amp; " AH","--")</f>
        <v>28 Dhu l-Hijja 1381 AH</v>
      </c>
      <c r="AW62" s="202" t="str">
        <f>IF(AW4&gt;=Lookups!$C$7,AW59&amp;" " &amp; AW61 &amp;" "&amp; RIGHT("000"&amp;AW53,4)&amp; " AH","--")</f>
        <v>29 Dhu l-Hijja 1381 AH</v>
      </c>
      <c r="AX62" s="202" t="str">
        <f>IF(AX4&gt;=Lookups!$C$7,AX59&amp;" " &amp; AX61 &amp;" "&amp; RIGHT("000"&amp;AX53,4)&amp; " AH","--")</f>
        <v>1 Muharram 1382 AH</v>
      </c>
      <c r="AY62" s="202" t="str">
        <f>IF(AY4&gt;=Lookups!$C$7,AY59&amp;" " &amp; AY61 &amp;" "&amp; RIGHT("000"&amp;AY53,4)&amp; " AH","--")</f>
        <v>2 Muharram 1382 AH</v>
      </c>
      <c r="AZ62" s="202" t="str">
        <f>IF(AZ4&gt;=Lookups!$C$7,AZ59&amp;" " &amp; AZ61 &amp;" "&amp; RIGHT("000"&amp;AZ53,4)&amp; " AH","--")</f>
        <v>3 Muharram 1382 AH</v>
      </c>
      <c r="BA62" s="202" t="str">
        <f>IF(BA4&gt;=Lookups!$C$7,BA59&amp;" " &amp; BA61 &amp;" "&amp; RIGHT("000"&amp;BA53,4)&amp; " AH","--")</f>
        <v>4 Muharram 1382 AH</v>
      </c>
      <c r="BB62" s="202" t="str">
        <f>IF(BB4&gt;=Lookups!$C$7,BB59&amp;" " &amp; BB61 &amp;" "&amp; RIGHT("000"&amp;BB53,4)&amp; " AH","--")</f>
        <v>5 Muharram 1382 AH</v>
      </c>
      <c r="BC62" s="202" t="str">
        <f>IF(BC4&gt;=Lookups!$C$7,BC59&amp;" " &amp; BC61 &amp;" "&amp; RIGHT("000"&amp;BC53,4)&amp; " AH","--")</f>
        <v>6 Muharram 1382 AH</v>
      </c>
      <c r="BD62" s="202" t="str">
        <f>IF(BD4&gt;=Lookups!$C$7,BD59&amp;" " &amp; BD61 &amp;" "&amp; RIGHT("000"&amp;BD53,4)&amp; " AH","--")</f>
        <v>7 Muharram 1382 AH</v>
      </c>
      <c r="BE62" s="202" t="str">
        <f>IF(BE4&gt;=Lookups!$C$7,BE59&amp;" " &amp; BE61 &amp;" "&amp; RIGHT("000"&amp;BE53,4)&amp; " AH","--")</f>
        <v>8 Muharram 1382 AH</v>
      </c>
      <c r="BF62" s="202" t="str">
        <f>IF(BF4&gt;=Lookups!$C$7,BF59&amp;" " &amp; BF61 &amp;" "&amp; RIGHT("000"&amp;BF53,4)&amp; " AH","--")</f>
        <v>9 Muharram 1382 AH</v>
      </c>
      <c r="BG62" s="202" t="str">
        <f>IF(BG4&gt;=Lookups!$C$7,BG59&amp;" " &amp; BG61 &amp;" "&amp; RIGHT("000"&amp;BG53,4)&amp; " AH","--")</f>
        <v>28 Safar 1397 AH</v>
      </c>
      <c r="BH62" s="202" t="str">
        <f>IF(BH4&gt;=Lookups!$C$7,BH59&amp;" " &amp; BH61 &amp;" "&amp; RIGHT("000"&amp;BH53,4)&amp; " AH","--")</f>
        <v>--</v>
      </c>
      <c r="BI62" s="202" t="str">
        <f>IF(BI4&gt;=Lookups!$C$7,BI59&amp;" " &amp; BI61 &amp;" "&amp; RIGHT("000"&amp;BI53,4)&amp; " AH","--")</f>
        <v>--</v>
      </c>
      <c r="BJ62" s="202" t="str">
        <f>IF(BJ4&gt;=Lookups!$C$7,BJ59&amp;" " &amp; BJ61 &amp;" "&amp; RIGHT("000"&amp;BJ53,4)&amp; " AH","--")</f>
        <v>--</v>
      </c>
      <c r="BK62" s="202" t="str">
        <f>IF(BK4&gt;=Lookups!$C$7,BK59&amp;" " &amp; BK61 &amp;" "&amp; RIGHT("000"&amp;BK53,4)&amp; " AH","--")</f>
        <v>--</v>
      </c>
    </row>
    <row r="64" spans="2:63" x14ac:dyDescent="0.25">
      <c r="C64" s="35" t="s">
        <v>597</v>
      </c>
    </row>
    <row r="65" spans="2:63" x14ac:dyDescent="0.25">
      <c r="B65">
        <v>74</v>
      </c>
      <c r="C65" s="6" t="s">
        <v>598</v>
      </c>
      <c r="D65" s="8" t="s">
        <v>240</v>
      </c>
      <c r="E65">
        <f>E53</f>
        <v>1381</v>
      </c>
      <c r="F65">
        <f t="shared" ref="F65:BF65" si="142">F53</f>
        <v>1377</v>
      </c>
      <c r="G65">
        <f t="shared" si="142"/>
        <v>-613</v>
      </c>
      <c r="H65">
        <f t="shared" si="142"/>
        <v>1420</v>
      </c>
      <c r="I65">
        <f t="shared" si="142"/>
        <v>1419</v>
      </c>
      <c r="J65">
        <f t="shared" si="142"/>
        <v>1407</v>
      </c>
      <c r="K65">
        <f t="shared" si="142"/>
        <v>1407</v>
      </c>
      <c r="L65">
        <f t="shared" si="142"/>
        <v>1408</v>
      </c>
      <c r="M65">
        <f t="shared" si="142"/>
        <v>1408</v>
      </c>
      <c r="N65">
        <f t="shared" si="142"/>
        <v>1317</v>
      </c>
      <c r="O65">
        <f t="shared" si="142"/>
        <v>1008</v>
      </c>
      <c r="P65">
        <f t="shared" si="142"/>
        <v>1009</v>
      </c>
      <c r="Q65">
        <f t="shared" si="142"/>
        <v>-631</v>
      </c>
      <c r="R65">
        <f t="shared" si="142"/>
        <v>-608</v>
      </c>
      <c r="S65">
        <f t="shared" si="142"/>
        <v>-640</v>
      </c>
      <c r="T65">
        <f t="shared" si="142"/>
        <v>-628</v>
      </c>
      <c r="U65">
        <f t="shared" si="142"/>
        <v>-611</v>
      </c>
      <c r="V65">
        <f t="shared" si="142"/>
        <v>-623</v>
      </c>
      <c r="W65">
        <f t="shared" si="142"/>
        <v>-640</v>
      </c>
      <c r="X65">
        <f t="shared" si="142"/>
        <v>1407</v>
      </c>
      <c r="Y65">
        <f t="shared" si="142"/>
        <v>1412</v>
      </c>
      <c r="Z65">
        <f t="shared" si="142"/>
        <v>1397</v>
      </c>
      <c r="AA65">
        <f t="shared" si="142"/>
        <v>1466</v>
      </c>
      <c r="AB65">
        <f t="shared" si="142"/>
        <v>1420</v>
      </c>
      <c r="AC65">
        <f t="shared" si="142"/>
        <v>1373</v>
      </c>
      <c r="AD65">
        <f t="shared" si="142"/>
        <v>1398</v>
      </c>
      <c r="AE65">
        <f t="shared" si="142"/>
        <v>1408</v>
      </c>
      <c r="AF65">
        <f t="shared" si="142"/>
        <v>1397</v>
      </c>
      <c r="AG65">
        <f t="shared" si="142"/>
        <v>1413</v>
      </c>
      <c r="AH65">
        <f t="shared" si="142"/>
        <v>1413</v>
      </c>
      <c r="AI65">
        <f t="shared" si="142"/>
        <v>1411</v>
      </c>
      <c r="AJ65">
        <f t="shared" si="142"/>
        <v>1412</v>
      </c>
      <c r="AK65">
        <f t="shared" si="142"/>
        <v>1413</v>
      </c>
      <c r="AL65">
        <f t="shared" si="142"/>
        <v>1233</v>
      </c>
      <c r="AM65">
        <f t="shared" si="142"/>
        <v>1411</v>
      </c>
      <c r="AN65">
        <f t="shared" si="142"/>
        <v>-624</v>
      </c>
      <c r="AO65">
        <f t="shared" si="142"/>
        <v>1421</v>
      </c>
      <c r="AP65">
        <f t="shared" si="142"/>
        <v>-638</v>
      </c>
      <c r="AQ65">
        <f t="shared" si="142"/>
        <v>1382</v>
      </c>
      <c r="AR65">
        <f t="shared" si="142"/>
        <v>1382</v>
      </c>
      <c r="AS65">
        <f t="shared" si="142"/>
        <v>1382</v>
      </c>
      <c r="AT65">
        <f t="shared" si="142"/>
        <v>1382</v>
      </c>
      <c r="AU65">
        <f t="shared" si="142"/>
        <v>1381</v>
      </c>
      <c r="AV65">
        <f t="shared" si="142"/>
        <v>1381</v>
      </c>
      <c r="AW65">
        <f t="shared" si="142"/>
        <v>1381</v>
      </c>
      <c r="AX65">
        <f t="shared" si="142"/>
        <v>1382</v>
      </c>
      <c r="AY65">
        <f t="shared" si="142"/>
        <v>1382</v>
      </c>
      <c r="AZ65">
        <f t="shared" si="142"/>
        <v>1382</v>
      </c>
      <c r="BA65">
        <f t="shared" si="142"/>
        <v>1382</v>
      </c>
      <c r="BB65">
        <f t="shared" si="142"/>
        <v>1382</v>
      </c>
      <c r="BC65">
        <f t="shared" si="142"/>
        <v>1382</v>
      </c>
      <c r="BD65">
        <f t="shared" si="142"/>
        <v>1382</v>
      </c>
      <c r="BE65">
        <f t="shared" si="142"/>
        <v>1382</v>
      </c>
      <c r="BF65">
        <f t="shared" si="142"/>
        <v>1382</v>
      </c>
      <c r="BG65">
        <f t="shared" ref="BG65:BK65" si="143">BG53</f>
        <v>1397</v>
      </c>
      <c r="BH65">
        <f t="shared" si="143"/>
        <v>-641</v>
      </c>
      <c r="BI65">
        <f t="shared" si="143"/>
        <v>-641</v>
      </c>
      <c r="BJ65">
        <f t="shared" si="143"/>
        <v>-641</v>
      </c>
      <c r="BK65">
        <f t="shared" si="143"/>
        <v>-641</v>
      </c>
    </row>
    <row r="66" spans="2:63" x14ac:dyDescent="0.25">
      <c r="B66">
        <v>74</v>
      </c>
      <c r="C66" s="6" t="s">
        <v>599</v>
      </c>
      <c r="D66" s="8" t="s">
        <v>5</v>
      </c>
      <c r="E66">
        <f>E58</f>
        <v>7</v>
      </c>
      <c r="F66">
        <f t="shared" ref="F66:BF66" si="144">F58</f>
        <v>3</v>
      </c>
      <c r="G66">
        <f t="shared" si="144"/>
        <v>3</v>
      </c>
      <c r="H66">
        <f t="shared" si="144"/>
        <v>9</v>
      </c>
      <c r="I66">
        <f t="shared" si="144"/>
        <v>9</v>
      </c>
      <c r="J66">
        <f t="shared" si="144"/>
        <v>5</v>
      </c>
      <c r="K66">
        <f t="shared" si="144"/>
        <v>10</v>
      </c>
      <c r="L66">
        <f t="shared" si="144"/>
        <v>6</v>
      </c>
      <c r="M66">
        <f t="shared" si="144"/>
        <v>11</v>
      </c>
      <c r="N66">
        <f t="shared" si="144"/>
        <v>8</v>
      </c>
      <c r="O66">
        <f t="shared" si="144"/>
        <v>6</v>
      </c>
      <c r="P66">
        <f t="shared" si="144"/>
        <v>6</v>
      </c>
      <c r="Q66">
        <f t="shared" si="144"/>
        <v>12</v>
      </c>
      <c r="R66">
        <f t="shared" si="144"/>
        <v>4</v>
      </c>
      <c r="S66">
        <f t="shared" si="144"/>
        <v>5</v>
      </c>
      <c r="T66">
        <f t="shared" si="144"/>
        <v>4</v>
      </c>
      <c r="U66">
        <f t="shared" si="144"/>
        <v>5</v>
      </c>
      <c r="V66">
        <f t="shared" si="144"/>
        <v>7</v>
      </c>
      <c r="W66">
        <f t="shared" si="144"/>
        <v>5</v>
      </c>
      <c r="X66">
        <f t="shared" si="144"/>
        <v>8</v>
      </c>
      <c r="Y66">
        <f t="shared" si="144"/>
        <v>10</v>
      </c>
      <c r="Z66">
        <f t="shared" si="144"/>
        <v>2</v>
      </c>
      <c r="AA66">
        <f t="shared" si="144"/>
        <v>1</v>
      </c>
      <c r="AB66">
        <f t="shared" si="144"/>
        <v>9</v>
      </c>
      <c r="AC66">
        <f t="shared" si="144"/>
        <v>10</v>
      </c>
      <c r="AD66">
        <f t="shared" si="144"/>
        <v>12</v>
      </c>
      <c r="AE66">
        <f t="shared" si="144"/>
        <v>9</v>
      </c>
      <c r="AF66">
        <f t="shared" si="144"/>
        <v>2</v>
      </c>
      <c r="AG66">
        <f t="shared" si="144"/>
        <v>6</v>
      </c>
      <c r="AH66">
        <f t="shared" si="144"/>
        <v>4</v>
      </c>
      <c r="AI66">
        <f t="shared" si="144"/>
        <v>8</v>
      </c>
      <c r="AJ66">
        <f t="shared" si="144"/>
        <v>9</v>
      </c>
      <c r="AK66">
        <f t="shared" si="144"/>
        <v>11</v>
      </c>
      <c r="AL66">
        <f t="shared" si="144"/>
        <v>2</v>
      </c>
      <c r="AM66">
        <f t="shared" si="144"/>
        <v>2</v>
      </c>
      <c r="AN66">
        <f t="shared" si="144"/>
        <v>5</v>
      </c>
      <c r="AO66">
        <f t="shared" si="144"/>
        <v>1</v>
      </c>
      <c r="AP66">
        <f t="shared" si="144"/>
        <v>6</v>
      </c>
      <c r="AQ66">
        <f t="shared" si="144"/>
        <v>1</v>
      </c>
      <c r="AR66">
        <f t="shared" si="144"/>
        <v>1</v>
      </c>
      <c r="AS66">
        <f t="shared" si="144"/>
        <v>1</v>
      </c>
      <c r="AT66">
        <f t="shared" si="144"/>
        <v>1</v>
      </c>
      <c r="AU66">
        <f t="shared" si="144"/>
        <v>12</v>
      </c>
      <c r="AV66">
        <f t="shared" si="144"/>
        <v>12</v>
      </c>
      <c r="AW66">
        <f t="shared" si="144"/>
        <v>12</v>
      </c>
      <c r="AX66">
        <f t="shared" si="144"/>
        <v>1</v>
      </c>
      <c r="AY66">
        <f t="shared" si="144"/>
        <v>1</v>
      </c>
      <c r="AZ66">
        <f t="shared" si="144"/>
        <v>1</v>
      </c>
      <c r="BA66">
        <f t="shared" si="144"/>
        <v>1</v>
      </c>
      <c r="BB66">
        <f t="shared" si="144"/>
        <v>1</v>
      </c>
      <c r="BC66">
        <f t="shared" si="144"/>
        <v>1</v>
      </c>
      <c r="BD66">
        <f t="shared" si="144"/>
        <v>1</v>
      </c>
      <c r="BE66">
        <f t="shared" si="144"/>
        <v>1</v>
      </c>
      <c r="BF66">
        <f t="shared" si="144"/>
        <v>1</v>
      </c>
      <c r="BG66">
        <f t="shared" ref="BG66:BK66" si="145">BG58</f>
        <v>2</v>
      </c>
      <c r="BH66">
        <f t="shared" si="145"/>
        <v>4</v>
      </c>
      <c r="BI66">
        <f t="shared" si="145"/>
        <v>4</v>
      </c>
      <c r="BJ66">
        <f t="shared" si="145"/>
        <v>4</v>
      </c>
      <c r="BK66">
        <f t="shared" si="145"/>
        <v>4</v>
      </c>
    </row>
    <row r="67" spans="2:63" x14ac:dyDescent="0.25">
      <c r="B67">
        <v>74</v>
      </c>
      <c r="C67" s="6" t="s">
        <v>600</v>
      </c>
      <c r="D67" s="8" t="s">
        <v>34</v>
      </c>
      <c r="E67">
        <f>E59</f>
        <v>24</v>
      </c>
      <c r="F67">
        <f t="shared" ref="F67:BF67" si="146">F59</f>
        <v>9</v>
      </c>
      <c r="G67">
        <f t="shared" si="146"/>
        <v>29</v>
      </c>
      <c r="H67">
        <f t="shared" si="146"/>
        <v>24</v>
      </c>
      <c r="I67">
        <f t="shared" si="146"/>
        <v>13</v>
      </c>
      <c r="J67">
        <f t="shared" si="146"/>
        <v>26</v>
      </c>
      <c r="K67">
        <f t="shared" si="146"/>
        <v>21</v>
      </c>
      <c r="L67">
        <f t="shared" si="146"/>
        <v>7</v>
      </c>
      <c r="M67">
        <f t="shared" si="146"/>
        <v>4</v>
      </c>
      <c r="N67">
        <f t="shared" si="146"/>
        <v>28</v>
      </c>
      <c r="O67">
        <f t="shared" si="146"/>
        <v>14</v>
      </c>
      <c r="P67">
        <f t="shared" si="146"/>
        <v>24</v>
      </c>
      <c r="Q67">
        <f t="shared" si="146"/>
        <v>6</v>
      </c>
      <c r="R67">
        <f t="shared" si="146"/>
        <v>26</v>
      </c>
      <c r="S67">
        <f t="shared" si="146"/>
        <v>16</v>
      </c>
      <c r="T67">
        <f t="shared" si="146"/>
        <v>3</v>
      </c>
      <c r="U67">
        <f t="shared" si="146"/>
        <v>25</v>
      </c>
      <c r="V67">
        <f t="shared" si="146"/>
        <v>5</v>
      </c>
      <c r="W67">
        <f t="shared" si="146"/>
        <v>16</v>
      </c>
      <c r="X67">
        <f t="shared" si="146"/>
        <v>10</v>
      </c>
      <c r="Y67">
        <f t="shared" si="146"/>
        <v>9</v>
      </c>
      <c r="Z67">
        <f t="shared" si="146"/>
        <v>25</v>
      </c>
      <c r="AA67">
        <f t="shared" si="146"/>
        <v>30</v>
      </c>
      <c r="AB67">
        <f t="shared" si="146"/>
        <v>24</v>
      </c>
      <c r="AC67">
        <f t="shared" si="146"/>
        <v>28</v>
      </c>
      <c r="AD67">
        <f t="shared" si="146"/>
        <v>13</v>
      </c>
      <c r="AE67">
        <f t="shared" si="146"/>
        <v>5</v>
      </c>
      <c r="AF67">
        <f t="shared" si="146"/>
        <v>28</v>
      </c>
      <c r="AG67">
        <f t="shared" si="146"/>
        <v>24</v>
      </c>
      <c r="AH67">
        <f t="shared" si="146"/>
        <v>15</v>
      </c>
      <c r="AI67">
        <f t="shared" si="146"/>
        <v>14</v>
      </c>
      <c r="AJ67">
        <f t="shared" si="146"/>
        <v>28</v>
      </c>
      <c r="AK67">
        <f t="shared" si="146"/>
        <v>9</v>
      </c>
      <c r="AL67">
        <f t="shared" si="146"/>
        <v>22</v>
      </c>
      <c r="AM67">
        <f t="shared" si="146"/>
        <v>29</v>
      </c>
      <c r="AN67">
        <f t="shared" si="146"/>
        <v>21</v>
      </c>
      <c r="AO67">
        <f t="shared" si="146"/>
        <v>1</v>
      </c>
      <c r="AP67">
        <f t="shared" si="146"/>
        <v>9</v>
      </c>
      <c r="AQ67">
        <f t="shared" si="146"/>
        <v>17</v>
      </c>
      <c r="AR67">
        <f t="shared" si="146"/>
        <v>19</v>
      </c>
      <c r="AS67">
        <f t="shared" si="146"/>
        <v>20</v>
      </c>
      <c r="AT67">
        <f t="shared" si="146"/>
        <v>21</v>
      </c>
      <c r="AU67">
        <f t="shared" si="146"/>
        <v>27</v>
      </c>
      <c r="AV67">
        <f t="shared" si="146"/>
        <v>28</v>
      </c>
      <c r="AW67">
        <f t="shared" si="146"/>
        <v>29</v>
      </c>
      <c r="AX67">
        <f t="shared" si="146"/>
        <v>1</v>
      </c>
      <c r="AY67">
        <f t="shared" si="146"/>
        <v>2</v>
      </c>
      <c r="AZ67">
        <f t="shared" si="146"/>
        <v>3</v>
      </c>
      <c r="BA67">
        <f t="shared" si="146"/>
        <v>4</v>
      </c>
      <c r="BB67">
        <f t="shared" si="146"/>
        <v>5</v>
      </c>
      <c r="BC67">
        <f t="shared" si="146"/>
        <v>6</v>
      </c>
      <c r="BD67">
        <f t="shared" si="146"/>
        <v>7</v>
      </c>
      <c r="BE67">
        <f t="shared" si="146"/>
        <v>8</v>
      </c>
      <c r="BF67">
        <f t="shared" si="146"/>
        <v>9</v>
      </c>
      <c r="BG67">
        <f t="shared" ref="BG67:BK67" si="147">BG59</f>
        <v>28</v>
      </c>
      <c r="BH67">
        <f t="shared" si="147"/>
        <v>2</v>
      </c>
      <c r="BI67">
        <f t="shared" si="147"/>
        <v>2</v>
      </c>
      <c r="BJ67">
        <f t="shared" si="147"/>
        <v>2</v>
      </c>
      <c r="BK67">
        <f t="shared" si="147"/>
        <v>2</v>
      </c>
    </row>
    <row r="68" spans="2:63" x14ac:dyDescent="0.25">
      <c r="B68">
        <v>74</v>
      </c>
      <c r="C68" s="6" t="s">
        <v>601</v>
      </c>
      <c r="D68" s="8" t="s">
        <v>178</v>
      </c>
      <c r="E68">
        <f>E67+_xlfn.FLOOR.MATH(29.5001*(E66-1) + 0.99)</f>
        <v>201</v>
      </c>
      <c r="F68">
        <f t="shared" ref="F68:BF68" si="148">F67+_xlfn.FLOOR.MATH(29.5001*(F66-1) + 0.99)</f>
        <v>68</v>
      </c>
      <c r="G68">
        <f t="shared" si="148"/>
        <v>88</v>
      </c>
      <c r="H68">
        <f t="shared" si="148"/>
        <v>260</v>
      </c>
      <c r="I68">
        <f t="shared" si="148"/>
        <v>249</v>
      </c>
      <c r="J68">
        <f t="shared" si="148"/>
        <v>144</v>
      </c>
      <c r="K68">
        <f t="shared" si="148"/>
        <v>287</v>
      </c>
      <c r="L68">
        <f t="shared" si="148"/>
        <v>155</v>
      </c>
      <c r="M68">
        <f t="shared" si="148"/>
        <v>299</v>
      </c>
      <c r="N68">
        <f t="shared" si="148"/>
        <v>235</v>
      </c>
      <c r="O68">
        <f t="shared" si="148"/>
        <v>162</v>
      </c>
      <c r="P68">
        <f t="shared" si="148"/>
        <v>172</v>
      </c>
      <c r="Q68">
        <f t="shared" si="148"/>
        <v>331</v>
      </c>
      <c r="R68">
        <f t="shared" si="148"/>
        <v>115</v>
      </c>
      <c r="S68">
        <f t="shared" si="148"/>
        <v>134</v>
      </c>
      <c r="T68">
        <f t="shared" si="148"/>
        <v>92</v>
      </c>
      <c r="U68">
        <f t="shared" si="148"/>
        <v>143</v>
      </c>
      <c r="V68">
        <f t="shared" si="148"/>
        <v>182</v>
      </c>
      <c r="W68">
        <f t="shared" si="148"/>
        <v>134</v>
      </c>
      <c r="X68">
        <f t="shared" si="148"/>
        <v>217</v>
      </c>
      <c r="Y68">
        <f t="shared" si="148"/>
        <v>275</v>
      </c>
      <c r="Z68">
        <f t="shared" si="148"/>
        <v>55</v>
      </c>
      <c r="AA68">
        <f t="shared" si="148"/>
        <v>30</v>
      </c>
      <c r="AB68">
        <f t="shared" si="148"/>
        <v>260</v>
      </c>
      <c r="AC68">
        <f t="shared" si="148"/>
        <v>294</v>
      </c>
      <c r="AD68">
        <f t="shared" si="148"/>
        <v>338</v>
      </c>
      <c r="AE68">
        <f t="shared" si="148"/>
        <v>241</v>
      </c>
      <c r="AF68">
        <f t="shared" si="148"/>
        <v>58</v>
      </c>
      <c r="AG68">
        <f t="shared" si="148"/>
        <v>172</v>
      </c>
      <c r="AH68">
        <f t="shared" si="148"/>
        <v>104</v>
      </c>
      <c r="AI68">
        <f t="shared" si="148"/>
        <v>221</v>
      </c>
      <c r="AJ68">
        <f t="shared" si="148"/>
        <v>264</v>
      </c>
      <c r="AK68">
        <f t="shared" si="148"/>
        <v>304</v>
      </c>
      <c r="AL68">
        <f t="shared" si="148"/>
        <v>52</v>
      </c>
      <c r="AM68">
        <f t="shared" si="148"/>
        <v>59</v>
      </c>
      <c r="AN68">
        <f t="shared" si="148"/>
        <v>139</v>
      </c>
      <c r="AO68">
        <f t="shared" si="148"/>
        <v>1</v>
      </c>
      <c r="AP68">
        <f t="shared" si="148"/>
        <v>157</v>
      </c>
      <c r="AQ68">
        <f t="shared" si="148"/>
        <v>17</v>
      </c>
      <c r="AR68">
        <f t="shared" si="148"/>
        <v>19</v>
      </c>
      <c r="AS68">
        <f t="shared" si="148"/>
        <v>20</v>
      </c>
      <c r="AT68">
        <f t="shared" si="148"/>
        <v>21</v>
      </c>
      <c r="AU68">
        <f t="shared" si="148"/>
        <v>352</v>
      </c>
      <c r="AV68">
        <f t="shared" si="148"/>
        <v>353</v>
      </c>
      <c r="AW68">
        <f t="shared" si="148"/>
        <v>354</v>
      </c>
      <c r="AX68">
        <f t="shared" si="148"/>
        <v>1</v>
      </c>
      <c r="AY68">
        <f t="shared" si="148"/>
        <v>2</v>
      </c>
      <c r="AZ68">
        <f t="shared" si="148"/>
        <v>3</v>
      </c>
      <c r="BA68">
        <f t="shared" si="148"/>
        <v>4</v>
      </c>
      <c r="BB68">
        <f t="shared" si="148"/>
        <v>5</v>
      </c>
      <c r="BC68">
        <f t="shared" si="148"/>
        <v>6</v>
      </c>
      <c r="BD68">
        <f t="shared" si="148"/>
        <v>7</v>
      </c>
      <c r="BE68">
        <f t="shared" si="148"/>
        <v>8</v>
      </c>
      <c r="BF68">
        <f t="shared" si="148"/>
        <v>9</v>
      </c>
      <c r="BG68">
        <f t="shared" ref="BG68" si="149">BG67+_xlfn.FLOOR.MATH(29.5001*(BG66-1) + 0.99)</f>
        <v>58</v>
      </c>
      <c r="BH68">
        <f t="shared" ref="BH68" si="150">BH67+_xlfn.FLOOR.MATH(29.5001*(BH66-1) + 0.99)</f>
        <v>91</v>
      </c>
      <c r="BI68">
        <f t="shared" ref="BI68" si="151">BI67+_xlfn.FLOOR.MATH(29.5001*(BI66-1) + 0.99)</f>
        <v>91</v>
      </c>
      <c r="BJ68">
        <f t="shared" ref="BJ68" si="152">BJ67+_xlfn.FLOOR.MATH(29.5001*(BJ66-1) + 0.99)</f>
        <v>91</v>
      </c>
      <c r="BK68">
        <f t="shared" ref="BK68" si="153">BK67+_xlfn.FLOOR.MATH(29.5001*(BK66-1) + 0.99)</f>
        <v>91</v>
      </c>
    </row>
    <row r="69" spans="2:63" x14ac:dyDescent="0.25">
      <c r="B69">
        <v>74</v>
      </c>
      <c r="C69" s="6" t="s">
        <v>602</v>
      </c>
      <c r="D69" s="8" t="s">
        <v>431</v>
      </c>
      <c r="E69">
        <f>_xlfn.FLOOR.MATH(E65/30)</f>
        <v>46</v>
      </c>
      <c r="F69">
        <f t="shared" ref="F69:BF69" si="154">_xlfn.FLOOR.MATH(F65/30)</f>
        <v>45</v>
      </c>
      <c r="G69">
        <f t="shared" si="154"/>
        <v>-21</v>
      </c>
      <c r="H69">
        <f t="shared" si="154"/>
        <v>47</v>
      </c>
      <c r="I69">
        <f t="shared" si="154"/>
        <v>47</v>
      </c>
      <c r="J69">
        <f t="shared" si="154"/>
        <v>46</v>
      </c>
      <c r="K69">
        <f t="shared" si="154"/>
        <v>46</v>
      </c>
      <c r="L69">
        <f t="shared" si="154"/>
        <v>46</v>
      </c>
      <c r="M69">
        <f t="shared" si="154"/>
        <v>46</v>
      </c>
      <c r="N69">
        <f t="shared" si="154"/>
        <v>43</v>
      </c>
      <c r="O69">
        <f t="shared" si="154"/>
        <v>33</v>
      </c>
      <c r="P69">
        <f t="shared" si="154"/>
        <v>33</v>
      </c>
      <c r="Q69">
        <f t="shared" si="154"/>
        <v>-22</v>
      </c>
      <c r="R69">
        <f t="shared" si="154"/>
        <v>-21</v>
      </c>
      <c r="S69">
        <f t="shared" si="154"/>
        <v>-22</v>
      </c>
      <c r="T69">
        <f t="shared" si="154"/>
        <v>-21</v>
      </c>
      <c r="U69">
        <f t="shared" si="154"/>
        <v>-21</v>
      </c>
      <c r="V69">
        <f t="shared" si="154"/>
        <v>-21</v>
      </c>
      <c r="W69">
        <f t="shared" si="154"/>
        <v>-22</v>
      </c>
      <c r="X69">
        <f t="shared" si="154"/>
        <v>46</v>
      </c>
      <c r="Y69">
        <f t="shared" si="154"/>
        <v>47</v>
      </c>
      <c r="Z69">
        <f t="shared" si="154"/>
        <v>46</v>
      </c>
      <c r="AA69">
        <f t="shared" si="154"/>
        <v>48</v>
      </c>
      <c r="AB69">
        <f t="shared" si="154"/>
        <v>47</v>
      </c>
      <c r="AC69">
        <f t="shared" si="154"/>
        <v>45</v>
      </c>
      <c r="AD69">
        <f t="shared" si="154"/>
        <v>46</v>
      </c>
      <c r="AE69">
        <f t="shared" si="154"/>
        <v>46</v>
      </c>
      <c r="AF69">
        <f t="shared" si="154"/>
        <v>46</v>
      </c>
      <c r="AG69">
        <f t="shared" si="154"/>
        <v>47</v>
      </c>
      <c r="AH69">
        <f t="shared" si="154"/>
        <v>47</v>
      </c>
      <c r="AI69">
        <f t="shared" si="154"/>
        <v>47</v>
      </c>
      <c r="AJ69">
        <f t="shared" si="154"/>
        <v>47</v>
      </c>
      <c r="AK69">
        <f t="shared" si="154"/>
        <v>47</v>
      </c>
      <c r="AL69">
        <f t="shared" si="154"/>
        <v>41</v>
      </c>
      <c r="AM69">
        <f t="shared" si="154"/>
        <v>47</v>
      </c>
      <c r="AN69">
        <f t="shared" si="154"/>
        <v>-21</v>
      </c>
      <c r="AO69">
        <f t="shared" si="154"/>
        <v>47</v>
      </c>
      <c r="AP69">
        <f t="shared" si="154"/>
        <v>-22</v>
      </c>
      <c r="AQ69">
        <f t="shared" si="154"/>
        <v>46</v>
      </c>
      <c r="AR69">
        <f t="shared" si="154"/>
        <v>46</v>
      </c>
      <c r="AS69">
        <f t="shared" si="154"/>
        <v>46</v>
      </c>
      <c r="AT69">
        <f t="shared" si="154"/>
        <v>46</v>
      </c>
      <c r="AU69">
        <f t="shared" si="154"/>
        <v>46</v>
      </c>
      <c r="AV69">
        <f t="shared" si="154"/>
        <v>46</v>
      </c>
      <c r="AW69">
        <f t="shared" si="154"/>
        <v>46</v>
      </c>
      <c r="AX69">
        <f t="shared" si="154"/>
        <v>46</v>
      </c>
      <c r="AY69">
        <f t="shared" si="154"/>
        <v>46</v>
      </c>
      <c r="AZ69">
        <f t="shared" si="154"/>
        <v>46</v>
      </c>
      <c r="BA69">
        <f t="shared" si="154"/>
        <v>46</v>
      </c>
      <c r="BB69">
        <f t="shared" si="154"/>
        <v>46</v>
      </c>
      <c r="BC69">
        <f t="shared" si="154"/>
        <v>46</v>
      </c>
      <c r="BD69">
        <f t="shared" si="154"/>
        <v>46</v>
      </c>
      <c r="BE69">
        <f t="shared" si="154"/>
        <v>46</v>
      </c>
      <c r="BF69">
        <f t="shared" si="154"/>
        <v>46</v>
      </c>
      <c r="BG69">
        <f t="shared" ref="BG69:BK69" si="155">_xlfn.FLOOR.MATH(BG65/30)</f>
        <v>46</v>
      </c>
      <c r="BH69">
        <f t="shared" si="155"/>
        <v>-22</v>
      </c>
      <c r="BI69">
        <f t="shared" si="155"/>
        <v>-22</v>
      </c>
      <c r="BJ69">
        <f t="shared" si="155"/>
        <v>-22</v>
      </c>
      <c r="BK69">
        <f t="shared" si="155"/>
        <v>-22</v>
      </c>
    </row>
    <row r="70" spans="2:63" x14ac:dyDescent="0.25">
      <c r="B70">
        <v>74</v>
      </c>
      <c r="C70" s="6" t="s">
        <v>560</v>
      </c>
      <c r="D70" s="8" t="s">
        <v>45</v>
      </c>
      <c r="E70">
        <f>MOD(E65,30)</f>
        <v>1</v>
      </c>
      <c r="F70">
        <f t="shared" ref="F70:BF70" si="156">MOD(F65,30)</f>
        <v>27</v>
      </c>
      <c r="G70">
        <f t="shared" si="156"/>
        <v>17</v>
      </c>
      <c r="H70">
        <f t="shared" si="156"/>
        <v>10</v>
      </c>
      <c r="I70">
        <f t="shared" si="156"/>
        <v>9</v>
      </c>
      <c r="J70">
        <f t="shared" si="156"/>
        <v>27</v>
      </c>
      <c r="K70">
        <f t="shared" si="156"/>
        <v>27</v>
      </c>
      <c r="L70">
        <f t="shared" si="156"/>
        <v>28</v>
      </c>
      <c r="M70">
        <f t="shared" si="156"/>
        <v>28</v>
      </c>
      <c r="N70">
        <f t="shared" si="156"/>
        <v>27</v>
      </c>
      <c r="O70">
        <f t="shared" si="156"/>
        <v>18</v>
      </c>
      <c r="P70">
        <f t="shared" si="156"/>
        <v>19</v>
      </c>
      <c r="Q70">
        <f t="shared" si="156"/>
        <v>29</v>
      </c>
      <c r="R70">
        <f t="shared" si="156"/>
        <v>22</v>
      </c>
      <c r="S70">
        <f t="shared" si="156"/>
        <v>20</v>
      </c>
      <c r="T70">
        <f t="shared" si="156"/>
        <v>2</v>
      </c>
      <c r="U70">
        <f t="shared" si="156"/>
        <v>19</v>
      </c>
      <c r="V70">
        <f t="shared" si="156"/>
        <v>7</v>
      </c>
      <c r="W70">
        <f t="shared" si="156"/>
        <v>20</v>
      </c>
      <c r="X70">
        <f t="shared" si="156"/>
        <v>27</v>
      </c>
      <c r="Y70">
        <f t="shared" si="156"/>
        <v>2</v>
      </c>
      <c r="Z70">
        <f t="shared" si="156"/>
        <v>17</v>
      </c>
      <c r="AA70">
        <f t="shared" si="156"/>
        <v>26</v>
      </c>
      <c r="AB70">
        <f t="shared" si="156"/>
        <v>10</v>
      </c>
      <c r="AC70">
        <f t="shared" si="156"/>
        <v>23</v>
      </c>
      <c r="AD70">
        <f t="shared" si="156"/>
        <v>18</v>
      </c>
      <c r="AE70">
        <f t="shared" si="156"/>
        <v>28</v>
      </c>
      <c r="AF70">
        <f t="shared" si="156"/>
        <v>17</v>
      </c>
      <c r="AG70">
        <f t="shared" si="156"/>
        <v>3</v>
      </c>
      <c r="AH70">
        <f t="shared" si="156"/>
        <v>3</v>
      </c>
      <c r="AI70">
        <f t="shared" si="156"/>
        <v>1</v>
      </c>
      <c r="AJ70">
        <f t="shared" si="156"/>
        <v>2</v>
      </c>
      <c r="AK70">
        <f t="shared" si="156"/>
        <v>3</v>
      </c>
      <c r="AL70">
        <f t="shared" si="156"/>
        <v>3</v>
      </c>
      <c r="AM70">
        <f t="shared" si="156"/>
        <v>1</v>
      </c>
      <c r="AN70">
        <f t="shared" si="156"/>
        <v>6</v>
      </c>
      <c r="AO70">
        <f t="shared" si="156"/>
        <v>11</v>
      </c>
      <c r="AP70">
        <f t="shared" si="156"/>
        <v>22</v>
      </c>
      <c r="AQ70">
        <f t="shared" si="156"/>
        <v>2</v>
      </c>
      <c r="AR70">
        <f t="shared" si="156"/>
        <v>2</v>
      </c>
      <c r="AS70">
        <f t="shared" si="156"/>
        <v>2</v>
      </c>
      <c r="AT70">
        <f t="shared" si="156"/>
        <v>2</v>
      </c>
      <c r="AU70">
        <f t="shared" si="156"/>
        <v>1</v>
      </c>
      <c r="AV70">
        <f t="shared" si="156"/>
        <v>1</v>
      </c>
      <c r="AW70">
        <f t="shared" si="156"/>
        <v>1</v>
      </c>
      <c r="AX70">
        <f t="shared" si="156"/>
        <v>2</v>
      </c>
      <c r="AY70">
        <f t="shared" si="156"/>
        <v>2</v>
      </c>
      <c r="AZ70">
        <f t="shared" si="156"/>
        <v>2</v>
      </c>
      <c r="BA70">
        <f t="shared" si="156"/>
        <v>2</v>
      </c>
      <c r="BB70">
        <f t="shared" si="156"/>
        <v>2</v>
      </c>
      <c r="BC70">
        <f t="shared" si="156"/>
        <v>2</v>
      </c>
      <c r="BD70">
        <f t="shared" si="156"/>
        <v>2</v>
      </c>
      <c r="BE70">
        <f t="shared" si="156"/>
        <v>2</v>
      </c>
      <c r="BF70">
        <f t="shared" si="156"/>
        <v>2</v>
      </c>
      <c r="BG70">
        <f t="shared" ref="BG70:BK70" si="157">MOD(BG65,30)</f>
        <v>17</v>
      </c>
      <c r="BH70">
        <f t="shared" si="157"/>
        <v>19</v>
      </c>
      <c r="BI70">
        <f t="shared" si="157"/>
        <v>19</v>
      </c>
      <c r="BJ70">
        <f t="shared" si="157"/>
        <v>19</v>
      </c>
      <c r="BK70">
        <f t="shared" si="157"/>
        <v>19</v>
      </c>
    </row>
    <row r="71" spans="2:63" x14ac:dyDescent="0.25">
      <c r="B71">
        <v>74</v>
      </c>
      <c r="C71" s="6" t="s">
        <v>603</v>
      </c>
      <c r="D71" s="8" t="s">
        <v>30</v>
      </c>
      <c r="E71">
        <f>_xlfn.FLOOR.MATH((11*E70+3)/30)</f>
        <v>0</v>
      </c>
      <c r="F71">
        <f t="shared" ref="F71:BF71" si="158">_xlfn.FLOOR.MATH((11*F70+3)/30)</f>
        <v>10</v>
      </c>
      <c r="G71">
        <f t="shared" si="158"/>
        <v>6</v>
      </c>
      <c r="H71">
        <f t="shared" si="158"/>
        <v>3</v>
      </c>
      <c r="I71">
        <f t="shared" si="158"/>
        <v>3</v>
      </c>
      <c r="J71">
        <f t="shared" si="158"/>
        <v>10</v>
      </c>
      <c r="K71">
        <f t="shared" si="158"/>
        <v>10</v>
      </c>
      <c r="L71">
        <f t="shared" si="158"/>
        <v>10</v>
      </c>
      <c r="M71">
        <f t="shared" si="158"/>
        <v>10</v>
      </c>
      <c r="N71">
        <f t="shared" si="158"/>
        <v>10</v>
      </c>
      <c r="O71">
        <f t="shared" si="158"/>
        <v>6</v>
      </c>
      <c r="P71">
        <f t="shared" si="158"/>
        <v>7</v>
      </c>
      <c r="Q71">
        <f t="shared" si="158"/>
        <v>10</v>
      </c>
      <c r="R71">
        <f t="shared" si="158"/>
        <v>8</v>
      </c>
      <c r="S71">
        <f t="shared" si="158"/>
        <v>7</v>
      </c>
      <c r="T71">
        <f t="shared" si="158"/>
        <v>0</v>
      </c>
      <c r="U71">
        <f t="shared" si="158"/>
        <v>7</v>
      </c>
      <c r="V71">
        <f t="shared" si="158"/>
        <v>2</v>
      </c>
      <c r="W71">
        <f t="shared" si="158"/>
        <v>7</v>
      </c>
      <c r="X71">
        <f t="shared" si="158"/>
        <v>10</v>
      </c>
      <c r="Y71">
        <f t="shared" si="158"/>
        <v>0</v>
      </c>
      <c r="Z71">
        <f t="shared" si="158"/>
        <v>6</v>
      </c>
      <c r="AA71">
        <f t="shared" si="158"/>
        <v>9</v>
      </c>
      <c r="AB71">
        <f t="shared" si="158"/>
        <v>3</v>
      </c>
      <c r="AC71">
        <f t="shared" si="158"/>
        <v>8</v>
      </c>
      <c r="AD71">
        <f t="shared" si="158"/>
        <v>6</v>
      </c>
      <c r="AE71">
        <f t="shared" si="158"/>
        <v>10</v>
      </c>
      <c r="AF71">
        <f t="shared" si="158"/>
        <v>6</v>
      </c>
      <c r="AG71">
        <f t="shared" si="158"/>
        <v>1</v>
      </c>
      <c r="AH71">
        <f t="shared" si="158"/>
        <v>1</v>
      </c>
      <c r="AI71">
        <f t="shared" si="158"/>
        <v>0</v>
      </c>
      <c r="AJ71">
        <f t="shared" si="158"/>
        <v>0</v>
      </c>
      <c r="AK71">
        <f t="shared" si="158"/>
        <v>1</v>
      </c>
      <c r="AL71">
        <f t="shared" si="158"/>
        <v>1</v>
      </c>
      <c r="AM71">
        <f t="shared" si="158"/>
        <v>0</v>
      </c>
      <c r="AN71">
        <f t="shared" si="158"/>
        <v>2</v>
      </c>
      <c r="AO71">
        <f t="shared" si="158"/>
        <v>4</v>
      </c>
      <c r="AP71">
        <f t="shared" si="158"/>
        <v>8</v>
      </c>
      <c r="AQ71">
        <f t="shared" si="158"/>
        <v>0</v>
      </c>
      <c r="AR71">
        <f t="shared" si="158"/>
        <v>0</v>
      </c>
      <c r="AS71">
        <f t="shared" si="158"/>
        <v>0</v>
      </c>
      <c r="AT71">
        <f t="shared" si="158"/>
        <v>0</v>
      </c>
      <c r="AU71">
        <f t="shared" si="158"/>
        <v>0</v>
      </c>
      <c r="AV71">
        <f t="shared" si="158"/>
        <v>0</v>
      </c>
      <c r="AW71">
        <f t="shared" si="158"/>
        <v>0</v>
      </c>
      <c r="AX71">
        <f t="shared" si="158"/>
        <v>0</v>
      </c>
      <c r="AY71">
        <f t="shared" si="158"/>
        <v>0</v>
      </c>
      <c r="AZ71">
        <f t="shared" si="158"/>
        <v>0</v>
      </c>
      <c r="BA71">
        <f t="shared" si="158"/>
        <v>0</v>
      </c>
      <c r="BB71">
        <f t="shared" si="158"/>
        <v>0</v>
      </c>
      <c r="BC71">
        <f t="shared" si="158"/>
        <v>0</v>
      </c>
      <c r="BD71">
        <f t="shared" si="158"/>
        <v>0</v>
      </c>
      <c r="BE71">
        <f t="shared" si="158"/>
        <v>0</v>
      </c>
      <c r="BF71">
        <f t="shared" si="158"/>
        <v>0</v>
      </c>
      <c r="BG71">
        <f t="shared" ref="BG71" si="159">_xlfn.FLOOR.MATH((11*BG70+3)/30)</f>
        <v>6</v>
      </c>
      <c r="BH71">
        <f t="shared" ref="BH71" si="160">_xlfn.FLOOR.MATH((11*BH70+3)/30)</f>
        <v>7</v>
      </c>
      <c r="BI71">
        <f t="shared" ref="BI71" si="161">_xlfn.FLOOR.MATH((11*BI70+3)/30)</f>
        <v>7</v>
      </c>
      <c r="BJ71">
        <f t="shared" ref="BJ71" si="162">_xlfn.FLOOR.MATH((11*BJ70+3)/30)</f>
        <v>7</v>
      </c>
      <c r="BK71">
        <f t="shared" ref="BK71" si="163">_xlfn.FLOOR.MATH((11*BK70+3)/30)</f>
        <v>7</v>
      </c>
    </row>
    <row r="72" spans="2:63" x14ac:dyDescent="0.25">
      <c r="B72">
        <v>74</v>
      </c>
      <c r="C72" s="6" t="s">
        <v>604</v>
      </c>
      <c r="D72" s="8" t="s">
        <v>530</v>
      </c>
      <c r="E72">
        <f>404*E69+354*E70+208+E71</f>
        <v>19146</v>
      </c>
      <c r="F72">
        <f t="shared" ref="F72:BF72" si="164">404*F69+354*F70+208+F71</f>
        <v>27956</v>
      </c>
      <c r="G72">
        <f t="shared" si="164"/>
        <v>-2252</v>
      </c>
      <c r="H72">
        <f t="shared" si="164"/>
        <v>22739</v>
      </c>
      <c r="I72">
        <f t="shared" si="164"/>
        <v>22385</v>
      </c>
      <c r="J72">
        <f t="shared" si="164"/>
        <v>28360</v>
      </c>
      <c r="K72">
        <f t="shared" si="164"/>
        <v>28360</v>
      </c>
      <c r="L72">
        <f t="shared" si="164"/>
        <v>28714</v>
      </c>
      <c r="M72">
        <f t="shared" si="164"/>
        <v>28714</v>
      </c>
      <c r="N72">
        <f t="shared" si="164"/>
        <v>27148</v>
      </c>
      <c r="O72">
        <f t="shared" si="164"/>
        <v>19918</v>
      </c>
      <c r="P72">
        <f t="shared" si="164"/>
        <v>20273</v>
      </c>
      <c r="Q72">
        <f t="shared" si="164"/>
        <v>1596</v>
      </c>
      <c r="R72">
        <f t="shared" si="164"/>
        <v>-480</v>
      </c>
      <c r="S72">
        <f t="shared" si="164"/>
        <v>-1593</v>
      </c>
      <c r="T72">
        <f t="shared" si="164"/>
        <v>-7568</v>
      </c>
      <c r="U72">
        <f t="shared" si="164"/>
        <v>-1543</v>
      </c>
      <c r="V72">
        <f t="shared" si="164"/>
        <v>-5796</v>
      </c>
      <c r="W72">
        <f t="shared" si="164"/>
        <v>-1593</v>
      </c>
      <c r="X72">
        <f t="shared" si="164"/>
        <v>28360</v>
      </c>
      <c r="Y72">
        <f t="shared" si="164"/>
        <v>19904</v>
      </c>
      <c r="Z72">
        <f t="shared" si="164"/>
        <v>24816</v>
      </c>
      <c r="AA72">
        <f t="shared" si="164"/>
        <v>28813</v>
      </c>
      <c r="AB72">
        <f t="shared" si="164"/>
        <v>22739</v>
      </c>
      <c r="AC72">
        <f t="shared" si="164"/>
        <v>26538</v>
      </c>
      <c r="AD72">
        <f t="shared" si="164"/>
        <v>25170</v>
      </c>
      <c r="AE72">
        <f t="shared" si="164"/>
        <v>28714</v>
      </c>
      <c r="AF72">
        <f t="shared" si="164"/>
        <v>24816</v>
      </c>
      <c r="AG72">
        <f t="shared" si="164"/>
        <v>20259</v>
      </c>
      <c r="AH72">
        <f t="shared" si="164"/>
        <v>20259</v>
      </c>
      <c r="AI72">
        <f t="shared" si="164"/>
        <v>19550</v>
      </c>
      <c r="AJ72">
        <f t="shared" si="164"/>
        <v>19904</v>
      </c>
      <c r="AK72">
        <f t="shared" si="164"/>
        <v>20259</v>
      </c>
      <c r="AL72">
        <f t="shared" si="164"/>
        <v>17835</v>
      </c>
      <c r="AM72">
        <f t="shared" si="164"/>
        <v>19550</v>
      </c>
      <c r="AN72">
        <f t="shared" si="164"/>
        <v>-6150</v>
      </c>
      <c r="AO72">
        <f t="shared" si="164"/>
        <v>23094</v>
      </c>
      <c r="AP72">
        <f t="shared" si="164"/>
        <v>-884</v>
      </c>
      <c r="AQ72">
        <f t="shared" si="164"/>
        <v>19500</v>
      </c>
      <c r="AR72">
        <f t="shared" si="164"/>
        <v>19500</v>
      </c>
      <c r="AS72">
        <f t="shared" si="164"/>
        <v>19500</v>
      </c>
      <c r="AT72">
        <f t="shared" si="164"/>
        <v>19500</v>
      </c>
      <c r="AU72">
        <f t="shared" si="164"/>
        <v>19146</v>
      </c>
      <c r="AV72">
        <f t="shared" si="164"/>
        <v>19146</v>
      </c>
      <c r="AW72">
        <f t="shared" si="164"/>
        <v>19146</v>
      </c>
      <c r="AX72">
        <f t="shared" si="164"/>
        <v>19500</v>
      </c>
      <c r="AY72">
        <f t="shared" si="164"/>
        <v>19500</v>
      </c>
      <c r="AZ72">
        <f t="shared" si="164"/>
        <v>19500</v>
      </c>
      <c r="BA72">
        <f t="shared" si="164"/>
        <v>19500</v>
      </c>
      <c r="BB72">
        <f t="shared" si="164"/>
        <v>19500</v>
      </c>
      <c r="BC72">
        <f t="shared" si="164"/>
        <v>19500</v>
      </c>
      <c r="BD72">
        <f t="shared" si="164"/>
        <v>19500</v>
      </c>
      <c r="BE72">
        <f t="shared" si="164"/>
        <v>19500</v>
      </c>
      <c r="BF72">
        <f t="shared" si="164"/>
        <v>19500</v>
      </c>
      <c r="BG72">
        <f t="shared" ref="BG72" si="165">404*BG69+354*BG70+208+BG71</f>
        <v>24816</v>
      </c>
      <c r="BH72">
        <f t="shared" ref="BH72" si="166">404*BH69+354*BH70+208+BH71</f>
        <v>-1947</v>
      </c>
      <c r="BI72">
        <f t="shared" ref="BI72" si="167">404*BI69+354*BI70+208+BI71</f>
        <v>-1947</v>
      </c>
      <c r="BJ72">
        <f t="shared" ref="BJ72" si="168">404*BJ69+354*BJ70+208+BJ71</f>
        <v>-1947</v>
      </c>
      <c r="BK72">
        <f t="shared" ref="BK72" si="169">404*BK69+354*BK70+208+BK71</f>
        <v>-1947</v>
      </c>
    </row>
    <row r="73" spans="2:63" x14ac:dyDescent="0.25">
      <c r="B73">
        <v>74</v>
      </c>
      <c r="C73" s="6" t="s">
        <v>606</v>
      </c>
      <c r="D73" s="8" t="s">
        <v>605</v>
      </c>
      <c r="E73">
        <f>_xlfn.FLOOR.MATH(E72/1461)</f>
        <v>13</v>
      </c>
      <c r="F73">
        <f t="shared" ref="F73:BF73" si="170">_xlfn.FLOOR.MATH(F72/1461)</f>
        <v>19</v>
      </c>
      <c r="G73">
        <f t="shared" si="170"/>
        <v>-2</v>
      </c>
      <c r="H73">
        <f t="shared" si="170"/>
        <v>15</v>
      </c>
      <c r="I73">
        <f t="shared" si="170"/>
        <v>15</v>
      </c>
      <c r="J73">
        <f t="shared" si="170"/>
        <v>19</v>
      </c>
      <c r="K73">
        <f t="shared" si="170"/>
        <v>19</v>
      </c>
      <c r="L73">
        <f t="shared" si="170"/>
        <v>19</v>
      </c>
      <c r="M73">
        <f t="shared" si="170"/>
        <v>19</v>
      </c>
      <c r="N73">
        <f t="shared" si="170"/>
        <v>18</v>
      </c>
      <c r="O73">
        <f t="shared" si="170"/>
        <v>13</v>
      </c>
      <c r="P73">
        <f t="shared" si="170"/>
        <v>13</v>
      </c>
      <c r="Q73">
        <f t="shared" si="170"/>
        <v>1</v>
      </c>
      <c r="R73">
        <f t="shared" si="170"/>
        <v>-1</v>
      </c>
      <c r="S73">
        <f t="shared" si="170"/>
        <v>-2</v>
      </c>
      <c r="T73">
        <f t="shared" si="170"/>
        <v>-6</v>
      </c>
      <c r="U73">
        <f t="shared" si="170"/>
        <v>-2</v>
      </c>
      <c r="V73">
        <f t="shared" si="170"/>
        <v>-4</v>
      </c>
      <c r="W73">
        <f t="shared" si="170"/>
        <v>-2</v>
      </c>
      <c r="X73">
        <f t="shared" si="170"/>
        <v>19</v>
      </c>
      <c r="Y73">
        <f t="shared" si="170"/>
        <v>13</v>
      </c>
      <c r="Z73">
        <f t="shared" si="170"/>
        <v>16</v>
      </c>
      <c r="AA73">
        <f t="shared" si="170"/>
        <v>19</v>
      </c>
      <c r="AB73">
        <f t="shared" si="170"/>
        <v>15</v>
      </c>
      <c r="AC73">
        <f t="shared" si="170"/>
        <v>18</v>
      </c>
      <c r="AD73">
        <f t="shared" si="170"/>
        <v>17</v>
      </c>
      <c r="AE73">
        <f t="shared" si="170"/>
        <v>19</v>
      </c>
      <c r="AF73">
        <f t="shared" si="170"/>
        <v>16</v>
      </c>
      <c r="AG73">
        <f t="shared" si="170"/>
        <v>13</v>
      </c>
      <c r="AH73">
        <f t="shared" si="170"/>
        <v>13</v>
      </c>
      <c r="AI73">
        <f t="shared" si="170"/>
        <v>13</v>
      </c>
      <c r="AJ73">
        <f t="shared" si="170"/>
        <v>13</v>
      </c>
      <c r="AK73">
        <f t="shared" si="170"/>
        <v>13</v>
      </c>
      <c r="AL73">
        <f t="shared" si="170"/>
        <v>12</v>
      </c>
      <c r="AM73">
        <f t="shared" si="170"/>
        <v>13</v>
      </c>
      <c r="AN73">
        <f t="shared" si="170"/>
        <v>-5</v>
      </c>
      <c r="AO73">
        <f t="shared" si="170"/>
        <v>15</v>
      </c>
      <c r="AP73">
        <f t="shared" si="170"/>
        <v>-1</v>
      </c>
      <c r="AQ73">
        <f t="shared" si="170"/>
        <v>13</v>
      </c>
      <c r="AR73">
        <f t="shared" si="170"/>
        <v>13</v>
      </c>
      <c r="AS73">
        <f t="shared" si="170"/>
        <v>13</v>
      </c>
      <c r="AT73">
        <f t="shared" si="170"/>
        <v>13</v>
      </c>
      <c r="AU73">
        <f t="shared" si="170"/>
        <v>13</v>
      </c>
      <c r="AV73">
        <f t="shared" si="170"/>
        <v>13</v>
      </c>
      <c r="AW73">
        <f t="shared" si="170"/>
        <v>13</v>
      </c>
      <c r="AX73">
        <f t="shared" si="170"/>
        <v>13</v>
      </c>
      <c r="AY73">
        <f t="shared" si="170"/>
        <v>13</v>
      </c>
      <c r="AZ73">
        <f t="shared" si="170"/>
        <v>13</v>
      </c>
      <c r="BA73">
        <f t="shared" si="170"/>
        <v>13</v>
      </c>
      <c r="BB73">
        <f t="shared" si="170"/>
        <v>13</v>
      </c>
      <c r="BC73">
        <f t="shared" si="170"/>
        <v>13</v>
      </c>
      <c r="BD73">
        <f t="shared" si="170"/>
        <v>13</v>
      </c>
      <c r="BE73">
        <f t="shared" si="170"/>
        <v>13</v>
      </c>
      <c r="BF73">
        <f t="shared" si="170"/>
        <v>13</v>
      </c>
      <c r="BG73">
        <f t="shared" ref="BG73" si="171">_xlfn.FLOOR.MATH(BG72/1461)</f>
        <v>16</v>
      </c>
      <c r="BH73">
        <f t="shared" ref="BH73" si="172">_xlfn.FLOOR.MATH(BH72/1461)</f>
        <v>-2</v>
      </c>
      <c r="BI73">
        <f t="shared" ref="BI73" si="173">_xlfn.FLOOR.MATH(BI72/1461)</f>
        <v>-2</v>
      </c>
      <c r="BJ73">
        <f t="shared" ref="BJ73" si="174">_xlfn.FLOOR.MATH(BJ72/1461)</f>
        <v>-2</v>
      </c>
      <c r="BK73">
        <f t="shared" ref="BK73" si="175">_xlfn.FLOOR.MATH(BK72/1461)</f>
        <v>-2</v>
      </c>
    </row>
    <row r="74" spans="2:63" x14ac:dyDescent="0.25">
      <c r="B74">
        <v>74</v>
      </c>
      <c r="C74" s="6" t="s">
        <v>607</v>
      </c>
      <c r="D74" s="8" t="s">
        <v>608</v>
      </c>
      <c r="E74">
        <f>MOD(E72,1461)</f>
        <v>153</v>
      </c>
      <c r="F74">
        <f t="shared" ref="F74:BF74" si="176">MOD(F72,1461)</f>
        <v>197</v>
      </c>
      <c r="G74">
        <f t="shared" si="176"/>
        <v>670</v>
      </c>
      <c r="H74">
        <f t="shared" si="176"/>
        <v>824</v>
      </c>
      <c r="I74">
        <f t="shared" si="176"/>
        <v>470</v>
      </c>
      <c r="J74">
        <f t="shared" si="176"/>
        <v>601</v>
      </c>
      <c r="K74">
        <f t="shared" si="176"/>
        <v>601</v>
      </c>
      <c r="L74">
        <f t="shared" si="176"/>
        <v>955</v>
      </c>
      <c r="M74">
        <f t="shared" si="176"/>
        <v>955</v>
      </c>
      <c r="N74">
        <f t="shared" si="176"/>
        <v>850</v>
      </c>
      <c r="O74">
        <f t="shared" si="176"/>
        <v>925</v>
      </c>
      <c r="P74">
        <f t="shared" si="176"/>
        <v>1280</v>
      </c>
      <c r="Q74">
        <f t="shared" si="176"/>
        <v>135</v>
      </c>
      <c r="R74">
        <f t="shared" si="176"/>
        <v>981</v>
      </c>
      <c r="S74">
        <f t="shared" si="176"/>
        <v>1329</v>
      </c>
      <c r="T74">
        <f t="shared" si="176"/>
        <v>1198</v>
      </c>
      <c r="U74">
        <f t="shared" si="176"/>
        <v>1379</v>
      </c>
      <c r="V74">
        <f t="shared" si="176"/>
        <v>48</v>
      </c>
      <c r="W74">
        <f t="shared" si="176"/>
        <v>1329</v>
      </c>
      <c r="X74">
        <f t="shared" si="176"/>
        <v>601</v>
      </c>
      <c r="Y74">
        <f t="shared" si="176"/>
        <v>911</v>
      </c>
      <c r="Z74">
        <f t="shared" si="176"/>
        <v>1440</v>
      </c>
      <c r="AA74">
        <f t="shared" si="176"/>
        <v>1054</v>
      </c>
      <c r="AB74">
        <f t="shared" si="176"/>
        <v>824</v>
      </c>
      <c r="AC74">
        <f t="shared" si="176"/>
        <v>240</v>
      </c>
      <c r="AD74">
        <f t="shared" si="176"/>
        <v>333</v>
      </c>
      <c r="AE74">
        <f t="shared" si="176"/>
        <v>955</v>
      </c>
      <c r="AF74">
        <f t="shared" si="176"/>
        <v>1440</v>
      </c>
      <c r="AG74">
        <f t="shared" si="176"/>
        <v>1266</v>
      </c>
      <c r="AH74">
        <f t="shared" si="176"/>
        <v>1266</v>
      </c>
      <c r="AI74">
        <f t="shared" si="176"/>
        <v>557</v>
      </c>
      <c r="AJ74">
        <f t="shared" si="176"/>
        <v>911</v>
      </c>
      <c r="AK74">
        <f t="shared" si="176"/>
        <v>1266</v>
      </c>
      <c r="AL74">
        <f t="shared" si="176"/>
        <v>303</v>
      </c>
      <c r="AM74">
        <f t="shared" si="176"/>
        <v>557</v>
      </c>
      <c r="AN74">
        <f t="shared" si="176"/>
        <v>1155</v>
      </c>
      <c r="AO74">
        <f t="shared" si="176"/>
        <v>1179</v>
      </c>
      <c r="AP74">
        <f t="shared" si="176"/>
        <v>577</v>
      </c>
      <c r="AQ74">
        <f t="shared" si="176"/>
        <v>507</v>
      </c>
      <c r="AR74">
        <f t="shared" si="176"/>
        <v>507</v>
      </c>
      <c r="AS74">
        <f t="shared" si="176"/>
        <v>507</v>
      </c>
      <c r="AT74">
        <f t="shared" si="176"/>
        <v>507</v>
      </c>
      <c r="AU74">
        <f t="shared" si="176"/>
        <v>153</v>
      </c>
      <c r="AV74">
        <f t="shared" si="176"/>
        <v>153</v>
      </c>
      <c r="AW74">
        <f t="shared" si="176"/>
        <v>153</v>
      </c>
      <c r="AX74">
        <f t="shared" si="176"/>
        <v>507</v>
      </c>
      <c r="AY74">
        <f t="shared" si="176"/>
        <v>507</v>
      </c>
      <c r="AZ74">
        <f t="shared" si="176"/>
        <v>507</v>
      </c>
      <c r="BA74">
        <f t="shared" si="176"/>
        <v>507</v>
      </c>
      <c r="BB74">
        <f t="shared" si="176"/>
        <v>507</v>
      </c>
      <c r="BC74">
        <f t="shared" si="176"/>
        <v>507</v>
      </c>
      <c r="BD74">
        <f t="shared" si="176"/>
        <v>507</v>
      </c>
      <c r="BE74">
        <f t="shared" si="176"/>
        <v>507</v>
      </c>
      <c r="BF74">
        <f t="shared" si="176"/>
        <v>507</v>
      </c>
      <c r="BG74">
        <f t="shared" ref="BG74:BK74" si="177">MOD(BG72,1461)</f>
        <v>1440</v>
      </c>
      <c r="BH74">
        <f t="shared" si="177"/>
        <v>975</v>
      </c>
      <c r="BI74">
        <f t="shared" si="177"/>
        <v>975</v>
      </c>
      <c r="BJ74">
        <f t="shared" si="177"/>
        <v>975</v>
      </c>
      <c r="BK74">
        <f t="shared" si="177"/>
        <v>975</v>
      </c>
    </row>
    <row r="75" spans="2:63" x14ac:dyDescent="0.25">
      <c r="B75">
        <v>74</v>
      </c>
      <c r="C75" s="6" t="s">
        <v>609</v>
      </c>
      <c r="D75" s="8" t="s">
        <v>610</v>
      </c>
      <c r="E75">
        <f>621+4*_xlfn.FLOOR.MATH(7*E69+E73)</f>
        <v>1961</v>
      </c>
      <c r="F75">
        <f t="shared" ref="F75:BF75" si="178">621+4*_xlfn.FLOOR.MATH(7*F69+F73)</f>
        <v>1957</v>
      </c>
      <c r="G75">
        <f t="shared" si="178"/>
        <v>25</v>
      </c>
      <c r="H75">
        <f t="shared" si="178"/>
        <v>1997</v>
      </c>
      <c r="I75">
        <f t="shared" si="178"/>
        <v>1997</v>
      </c>
      <c r="J75">
        <f t="shared" si="178"/>
        <v>1985</v>
      </c>
      <c r="K75">
        <f t="shared" si="178"/>
        <v>1985</v>
      </c>
      <c r="L75">
        <f t="shared" si="178"/>
        <v>1985</v>
      </c>
      <c r="M75">
        <f t="shared" si="178"/>
        <v>1985</v>
      </c>
      <c r="N75">
        <f t="shared" si="178"/>
        <v>1897</v>
      </c>
      <c r="O75">
        <f t="shared" si="178"/>
        <v>1597</v>
      </c>
      <c r="P75">
        <f t="shared" si="178"/>
        <v>1597</v>
      </c>
      <c r="Q75">
        <f t="shared" si="178"/>
        <v>9</v>
      </c>
      <c r="R75">
        <f t="shared" si="178"/>
        <v>29</v>
      </c>
      <c r="S75">
        <f t="shared" si="178"/>
        <v>-3</v>
      </c>
      <c r="T75">
        <f t="shared" si="178"/>
        <v>9</v>
      </c>
      <c r="U75">
        <f t="shared" si="178"/>
        <v>25</v>
      </c>
      <c r="V75">
        <f t="shared" si="178"/>
        <v>17</v>
      </c>
      <c r="W75">
        <f t="shared" si="178"/>
        <v>-3</v>
      </c>
      <c r="X75">
        <f t="shared" si="178"/>
        <v>1985</v>
      </c>
      <c r="Y75">
        <f t="shared" si="178"/>
        <v>1989</v>
      </c>
      <c r="Z75">
        <f t="shared" si="178"/>
        <v>1973</v>
      </c>
      <c r="AA75">
        <f t="shared" si="178"/>
        <v>2041</v>
      </c>
      <c r="AB75">
        <f t="shared" si="178"/>
        <v>1997</v>
      </c>
      <c r="AC75">
        <f t="shared" si="178"/>
        <v>1953</v>
      </c>
      <c r="AD75">
        <f t="shared" si="178"/>
        <v>1977</v>
      </c>
      <c r="AE75">
        <f t="shared" si="178"/>
        <v>1985</v>
      </c>
      <c r="AF75">
        <f t="shared" si="178"/>
        <v>1973</v>
      </c>
      <c r="AG75">
        <f t="shared" si="178"/>
        <v>1989</v>
      </c>
      <c r="AH75">
        <f t="shared" si="178"/>
        <v>1989</v>
      </c>
      <c r="AI75">
        <f t="shared" si="178"/>
        <v>1989</v>
      </c>
      <c r="AJ75">
        <f t="shared" si="178"/>
        <v>1989</v>
      </c>
      <c r="AK75">
        <f t="shared" si="178"/>
        <v>1989</v>
      </c>
      <c r="AL75">
        <f t="shared" si="178"/>
        <v>1817</v>
      </c>
      <c r="AM75">
        <f t="shared" si="178"/>
        <v>1989</v>
      </c>
      <c r="AN75">
        <f t="shared" si="178"/>
        <v>13</v>
      </c>
      <c r="AO75">
        <f t="shared" si="178"/>
        <v>1997</v>
      </c>
      <c r="AP75">
        <f t="shared" si="178"/>
        <v>1</v>
      </c>
      <c r="AQ75">
        <f t="shared" si="178"/>
        <v>1961</v>
      </c>
      <c r="AR75">
        <f t="shared" si="178"/>
        <v>1961</v>
      </c>
      <c r="AS75">
        <f t="shared" si="178"/>
        <v>1961</v>
      </c>
      <c r="AT75">
        <f t="shared" si="178"/>
        <v>1961</v>
      </c>
      <c r="AU75">
        <f t="shared" si="178"/>
        <v>1961</v>
      </c>
      <c r="AV75">
        <f t="shared" si="178"/>
        <v>1961</v>
      </c>
      <c r="AW75">
        <f t="shared" si="178"/>
        <v>1961</v>
      </c>
      <c r="AX75">
        <f t="shared" si="178"/>
        <v>1961</v>
      </c>
      <c r="AY75">
        <f t="shared" si="178"/>
        <v>1961</v>
      </c>
      <c r="AZ75">
        <f t="shared" si="178"/>
        <v>1961</v>
      </c>
      <c r="BA75">
        <f t="shared" si="178"/>
        <v>1961</v>
      </c>
      <c r="BB75">
        <f t="shared" si="178"/>
        <v>1961</v>
      </c>
      <c r="BC75">
        <f t="shared" si="178"/>
        <v>1961</v>
      </c>
      <c r="BD75">
        <f t="shared" si="178"/>
        <v>1961</v>
      </c>
      <c r="BE75">
        <f t="shared" si="178"/>
        <v>1961</v>
      </c>
      <c r="BF75">
        <f t="shared" si="178"/>
        <v>1961</v>
      </c>
      <c r="BG75">
        <f t="shared" ref="BG75:BK75" si="179">621+4*_xlfn.FLOOR.MATH(7*BG69+BG73)</f>
        <v>1973</v>
      </c>
      <c r="BH75">
        <f t="shared" si="179"/>
        <v>-3</v>
      </c>
      <c r="BI75">
        <f t="shared" si="179"/>
        <v>-3</v>
      </c>
      <c r="BJ75">
        <f t="shared" si="179"/>
        <v>-3</v>
      </c>
      <c r="BK75">
        <f t="shared" si="179"/>
        <v>-3</v>
      </c>
    </row>
    <row r="76" spans="2:63" x14ac:dyDescent="0.25">
      <c r="B76">
        <v>74</v>
      </c>
      <c r="C76" s="6" t="s">
        <v>611</v>
      </c>
      <c r="D76" s="8" t="s">
        <v>177</v>
      </c>
      <c r="E76">
        <f>_xlfn.FLOOR.MATH(E74/365.2422)</f>
        <v>0</v>
      </c>
      <c r="F76">
        <f t="shared" ref="F76:BF76" si="180">_xlfn.FLOOR.MATH(F74/365.2422)</f>
        <v>0</v>
      </c>
      <c r="G76">
        <f t="shared" si="180"/>
        <v>1</v>
      </c>
      <c r="H76">
        <f t="shared" si="180"/>
        <v>2</v>
      </c>
      <c r="I76">
        <f t="shared" si="180"/>
        <v>1</v>
      </c>
      <c r="J76">
        <f t="shared" si="180"/>
        <v>1</v>
      </c>
      <c r="K76">
        <f t="shared" si="180"/>
        <v>1</v>
      </c>
      <c r="L76">
        <f t="shared" si="180"/>
        <v>2</v>
      </c>
      <c r="M76">
        <f t="shared" si="180"/>
        <v>2</v>
      </c>
      <c r="N76">
        <f t="shared" si="180"/>
        <v>2</v>
      </c>
      <c r="O76">
        <f t="shared" si="180"/>
        <v>2</v>
      </c>
      <c r="P76">
        <f t="shared" si="180"/>
        <v>3</v>
      </c>
      <c r="Q76">
        <f t="shared" si="180"/>
        <v>0</v>
      </c>
      <c r="R76">
        <f t="shared" si="180"/>
        <v>2</v>
      </c>
      <c r="S76">
        <f t="shared" si="180"/>
        <v>3</v>
      </c>
      <c r="T76">
        <f t="shared" si="180"/>
        <v>3</v>
      </c>
      <c r="U76">
        <f t="shared" si="180"/>
        <v>3</v>
      </c>
      <c r="V76">
        <f t="shared" si="180"/>
        <v>0</v>
      </c>
      <c r="W76">
        <f t="shared" si="180"/>
        <v>3</v>
      </c>
      <c r="X76">
        <f t="shared" si="180"/>
        <v>1</v>
      </c>
      <c r="Y76">
        <f t="shared" si="180"/>
        <v>2</v>
      </c>
      <c r="Z76">
        <f t="shared" si="180"/>
        <v>3</v>
      </c>
      <c r="AA76">
        <f t="shared" si="180"/>
        <v>2</v>
      </c>
      <c r="AB76">
        <f t="shared" si="180"/>
        <v>2</v>
      </c>
      <c r="AC76">
        <f t="shared" si="180"/>
        <v>0</v>
      </c>
      <c r="AD76">
        <f t="shared" si="180"/>
        <v>0</v>
      </c>
      <c r="AE76">
        <f t="shared" si="180"/>
        <v>2</v>
      </c>
      <c r="AF76">
        <f t="shared" si="180"/>
        <v>3</v>
      </c>
      <c r="AG76">
        <f t="shared" si="180"/>
        <v>3</v>
      </c>
      <c r="AH76">
        <f t="shared" si="180"/>
        <v>3</v>
      </c>
      <c r="AI76">
        <f t="shared" si="180"/>
        <v>1</v>
      </c>
      <c r="AJ76">
        <f t="shared" si="180"/>
        <v>2</v>
      </c>
      <c r="AK76">
        <f t="shared" si="180"/>
        <v>3</v>
      </c>
      <c r="AL76">
        <f t="shared" si="180"/>
        <v>0</v>
      </c>
      <c r="AM76">
        <f t="shared" si="180"/>
        <v>1</v>
      </c>
      <c r="AN76">
        <f t="shared" si="180"/>
        <v>3</v>
      </c>
      <c r="AO76">
        <f t="shared" si="180"/>
        <v>3</v>
      </c>
      <c r="AP76">
        <f t="shared" si="180"/>
        <v>1</v>
      </c>
      <c r="AQ76">
        <f t="shared" si="180"/>
        <v>1</v>
      </c>
      <c r="AR76">
        <f t="shared" si="180"/>
        <v>1</v>
      </c>
      <c r="AS76">
        <f t="shared" si="180"/>
        <v>1</v>
      </c>
      <c r="AT76">
        <f t="shared" si="180"/>
        <v>1</v>
      </c>
      <c r="AU76">
        <f t="shared" si="180"/>
        <v>0</v>
      </c>
      <c r="AV76">
        <f t="shared" si="180"/>
        <v>0</v>
      </c>
      <c r="AW76">
        <f t="shared" si="180"/>
        <v>0</v>
      </c>
      <c r="AX76">
        <f t="shared" si="180"/>
        <v>1</v>
      </c>
      <c r="AY76">
        <f t="shared" si="180"/>
        <v>1</v>
      </c>
      <c r="AZ76">
        <f t="shared" si="180"/>
        <v>1</v>
      </c>
      <c r="BA76">
        <f t="shared" si="180"/>
        <v>1</v>
      </c>
      <c r="BB76">
        <f t="shared" si="180"/>
        <v>1</v>
      </c>
      <c r="BC76">
        <f t="shared" si="180"/>
        <v>1</v>
      </c>
      <c r="BD76">
        <f t="shared" si="180"/>
        <v>1</v>
      </c>
      <c r="BE76">
        <f t="shared" si="180"/>
        <v>1</v>
      </c>
      <c r="BF76">
        <f t="shared" si="180"/>
        <v>1</v>
      </c>
      <c r="BG76">
        <f t="shared" ref="BG76:BK76" si="181">_xlfn.FLOOR.MATH(BG74/365.2422)</f>
        <v>3</v>
      </c>
      <c r="BH76">
        <f t="shared" si="181"/>
        <v>2</v>
      </c>
      <c r="BI76">
        <f t="shared" si="181"/>
        <v>2</v>
      </c>
      <c r="BJ76">
        <f t="shared" si="181"/>
        <v>2</v>
      </c>
      <c r="BK76">
        <f t="shared" si="181"/>
        <v>2</v>
      </c>
    </row>
    <row r="77" spans="2:63" x14ac:dyDescent="0.25">
      <c r="B77">
        <v>74</v>
      </c>
      <c r="C77" s="6" t="s">
        <v>612</v>
      </c>
      <c r="D77" s="8" t="s">
        <v>4</v>
      </c>
      <c r="E77">
        <f>_xlfn.FLOOR.MATH(365.2422*E76)</f>
        <v>0</v>
      </c>
      <c r="F77">
        <f t="shared" ref="F77:BF77" si="182">_xlfn.FLOOR.MATH(365.2422*F76)</f>
        <v>0</v>
      </c>
      <c r="G77">
        <f t="shared" si="182"/>
        <v>365</v>
      </c>
      <c r="H77">
        <f t="shared" si="182"/>
        <v>730</v>
      </c>
      <c r="I77">
        <f t="shared" si="182"/>
        <v>365</v>
      </c>
      <c r="J77">
        <f t="shared" si="182"/>
        <v>365</v>
      </c>
      <c r="K77">
        <f t="shared" si="182"/>
        <v>365</v>
      </c>
      <c r="L77">
        <f t="shared" si="182"/>
        <v>730</v>
      </c>
      <c r="M77">
        <f t="shared" si="182"/>
        <v>730</v>
      </c>
      <c r="N77">
        <f t="shared" si="182"/>
        <v>730</v>
      </c>
      <c r="O77">
        <f t="shared" si="182"/>
        <v>730</v>
      </c>
      <c r="P77">
        <f t="shared" si="182"/>
        <v>1095</v>
      </c>
      <c r="Q77">
        <f t="shared" si="182"/>
        <v>0</v>
      </c>
      <c r="R77">
        <f t="shared" si="182"/>
        <v>730</v>
      </c>
      <c r="S77">
        <f t="shared" si="182"/>
        <v>1095</v>
      </c>
      <c r="T77">
        <f t="shared" si="182"/>
        <v>1095</v>
      </c>
      <c r="U77">
        <f t="shared" si="182"/>
        <v>1095</v>
      </c>
      <c r="V77">
        <f t="shared" si="182"/>
        <v>0</v>
      </c>
      <c r="W77">
        <f t="shared" si="182"/>
        <v>1095</v>
      </c>
      <c r="X77">
        <f t="shared" si="182"/>
        <v>365</v>
      </c>
      <c r="Y77">
        <f t="shared" si="182"/>
        <v>730</v>
      </c>
      <c r="Z77">
        <f t="shared" si="182"/>
        <v>1095</v>
      </c>
      <c r="AA77">
        <f t="shared" si="182"/>
        <v>730</v>
      </c>
      <c r="AB77">
        <f t="shared" si="182"/>
        <v>730</v>
      </c>
      <c r="AC77">
        <f t="shared" si="182"/>
        <v>0</v>
      </c>
      <c r="AD77">
        <f t="shared" si="182"/>
        <v>0</v>
      </c>
      <c r="AE77">
        <f t="shared" si="182"/>
        <v>730</v>
      </c>
      <c r="AF77">
        <f t="shared" si="182"/>
        <v>1095</v>
      </c>
      <c r="AG77">
        <f t="shared" si="182"/>
        <v>1095</v>
      </c>
      <c r="AH77">
        <f t="shared" si="182"/>
        <v>1095</v>
      </c>
      <c r="AI77">
        <f t="shared" si="182"/>
        <v>365</v>
      </c>
      <c r="AJ77">
        <f t="shared" si="182"/>
        <v>730</v>
      </c>
      <c r="AK77">
        <f t="shared" si="182"/>
        <v>1095</v>
      </c>
      <c r="AL77">
        <f t="shared" si="182"/>
        <v>0</v>
      </c>
      <c r="AM77">
        <f t="shared" si="182"/>
        <v>365</v>
      </c>
      <c r="AN77">
        <f t="shared" si="182"/>
        <v>1095</v>
      </c>
      <c r="AO77">
        <f t="shared" si="182"/>
        <v>1095</v>
      </c>
      <c r="AP77">
        <f t="shared" si="182"/>
        <v>365</v>
      </c>
      <c r="AQ77">
        <f t="shared" si="182"/>
        <v>365</v>
      </c>
      <c r="AR77">
        <f t="shared" si="182"/>
        <v>365</v>
      </c>
      <c r="AS77">
        <f t="shared" si="182"/>
        <v>365</v>
      </c>
      <c r="AT77">
        <f t="shared" si="182"/>
        <v>365</v>
      </c>
      <c r="AU77">
        <f t="shared" si="182"/>
        <v>0</v>
      </c>
      <c r="AV77">
        <f t="shared" si="182"/>
        <v>0</v>
      </c>
      <c r="AW77">
        <f t="shared" si="182"/>
        <v>0</v>
      </c>
      <c r="AX77">
        <f t="shared" si="182"/>
        <v>365</v>
      </c>
      <c r="AY77">
        <f t="shared" si="182"/>
        <v>365</v>
      </c>
      <c r="AZ77">
        <f t="shared" si="182"/>
        <v>365</v>
      </c>
      <c r="BA77">
        <f t="shared" si="182"/>
        <v>365</v>
      </c>
      <c r="BB77">
        <f t="shared" si="182"/>
        <v>365</v>
      </c>
      <c r="BC77">
        <f t="shared" si="182"/>
        <v>365</v>
      </c>
      <c r="BD77">
        <f t="shared" si="182"/>
        <v>365</v>
      </c>
      <c r="BE77">
        <f t="shared" si="182"/>
        <v>365</v>
      </c>
      <c r="BF77">
        <f t="shared" si="182"/>
        <v>365</v>
      </c>
      <c r="BG77">
        <f t="shared" ref="BG77" si="183">_xlfn.FLOOR.MATH(365.2422*BG76)</f>
        <v>1095</v>
      </c>
      <c r="BH77">
        <f t="shared" ref="BH77" si="184">_xlfn.FLOOR.MATH(365.2422*BH76)</f>
        <v>730</v>
      </c>
      <c r="BI77">
        <f t="shared" ref="BI77" si="185">_xlfn.FLOOR.MATH(365.2422*BI76)</f>
        <v>730</v>
      </c>
      <c r="BJ77">
        <f t="shared" ref="BJ77" si="186">_xlfn.FLOOR.MATH(365.2422*BJ76)</f>
        <v>730</v>
      </c>
      <c r="BK77">
        <f t="shared" ref="BK77" si="187">_xlfn.FLOOR.MATH(365.2422*BK76)</f>
        <v>730</v>
      </c>
    </row>
    <row r="78" spans="2:63" x14ac:dyDescent="0.25">
      <c r="B78">
        <v>74</v>
      </c>
      <c r="C78" s="6" t="s">
        <v>613</v>
      </c>
      <c r="D78" s="8" t="s">
        <v>551</v>
      </c>
      <c r="E78">
        <f>E74-E77+E68-1</f>
        <v>353</v>
      </c>
      <c r="F78">
        <f t="shared" ref="F78:BF78" si="188">F74-F77+F68-1</f>
        <v>264</v>
      </c>
      <c r="G78">
        <f t="shared" si="188"/>
        <v>392</v>
      </c>
      <c r="H78">
        <f t="shared" si="188"/>
        <v>353</v>
      </c>
      <c r="I78">
        <f t="shared" si="188"/>
        <v>353</v>
      </c>
      <c r="J78">
        <f t="shared" si="188"/>
        <v>379</v>
      </c>
      <c r="K78">
        <f t="shared" si="188"/>
        <v>522</v>
      </c>
      <c r="L78">
        <f t="shared" si="188"/>
        <v>379</v>
      </c>
      <c r="M78">
        <f t="shared" si="188"/>
        <v>523</v>
      </c>
      <c r="N78">
        <f t="shared" si="188"/>
        <v>354</v>
      </c>
      <c r="O78">
        <f t="shared" si="188"/>
        <v>356</v>
      </c>
      <c r="P78">
        <f t="shared" si="188"/>
        <v>356</v>
      </c>
      <c r="Q78">
        <f t="shared" si="188"/>
        <v>465</v>
      </c>
      <c r="R78">
        <f t="shared" si="188"/>
        <v>365</v>
      </c>
      <c r="S78">
        <f t="shared" si="188"/>
        <v>367</v>
      </c>
      <c r="T78">
        <f t="shared" si="188"/>
        <v>194</v>
      </c>
      <c r="U78">
        <f t="shared" si="188"/>
        <v>426</v>
      </c>
      <c r="V78">
        <f t="shared" si="188"/>
        <v>229</v>
      </c>
      <c r="W78">
        <f t="shared" si="188"/>
        <v>367</v>
      </c>
      <c r="X78">
        <f t="shared" si="188"/>
        <v>452</v>
      </c>
      <c r="Y78">
        <f t="shared" si="188"/>
        <v>455</v>
      </c>
      <c r="Z78">
        <f t="shared" si="188"/>
        <v>399</v>
      </c>
      <c r="AA78">
        <f t="shared" si="188"/>
        <v>353</v>
      </c>
      <c r="AB78">
        <f t="shared" si="188"/>
        <v>353</v>
      </c>
      <c r="AC78">
        <f t="shared" si="188"/>
        <v>533</v>
      </c>
      <c r="AD78">
        <f t="shared" si="188"/>
        <v>670</v>
      </c>
      <c r="AE78">
        <f t="shared" si="188"/>
        <v>465</v>
      </c>
      <c r="AF78">
        <f t="shared" si="188"/>
        <v>402</v>
      </c>
      <c r="AG78">
        <f t="shared" si="188"/>
        <v>342</v>
      </c>
      <c r="AH78">
        <f t="shared" si="188"/>
        <v>274</v>
      </c>
      <c r="AI78">
        <f t="shared" si="188"/>
        <v>412</v>
      </c>
      <c r="AJ78">
        <f t="shared" si="188"/>
        <v>444</v>
      </c>
      <c r="AK78">
        <f t="shared" si="188"/>
        <v>474</v>
      </c>
      <c r="AL78">
        <f t="shared" si="188"/>
        <v>354</v>
      </c>
      <c r="AM78">
        <f t="shared" si="188"/>
        <v>250</v>
      </c>
      <c r="AN78">
        <f t="shared" si="188"/>
        <v>198</v>
      </c>
      <c r="AO78">
        <f t="shared" si="188"/>
        <v>84</v>
      </c>
      <c r="AP78">
        <f t="shared" si="188"/>
        <v>368</v>
      </c>
      <c r="AQ78">
        <f t="shared" si="188"/>
        <v>158</v>
      </c>
      <c r="AR78">
        <f t="shared" si="188"/>
        <v>160</v>
      </c>
      <c r="AS78">
        <f t="shared" si="188"/>
        <v>161</v>
      </c>
      <c r="AT78">
        <f t="shared" si="188"/>
        <v>162</v>
      </c>
      <c r="AU78">
        <f t="shared" si="188"/>
        <v>504</v>
      </c>
      <c r="AV78">
        <f t="shared" si="188"/>
        <v>505</v>
      </c>
      <c r="AW78">
        <f t="shared" si="188"/>
        <v>506</v>
      </c>
      <c r="AX78">
        <f t="shared" si="188"/>
        <v>142</v>
      </c>
      <c r="AY78">
        <f t="shared" si="188"/>
        <v>143</v>
      </c>
      <c r="AZ78">
        <f t="shared" si="188"/>
        <v>144</v>
      </c>
      <c r="BA78">
        <f t="shared" si="188"/>
        <v>145</v>
      </c>
      <c r="BB78">
        <f t="shared" si="188"/>
        <v>146</v>
      </c>
      <c r="BC78">
        <f t="shared" si="188"/>
        <v>147</v>
      </c>
      <c r="BD78">
        <f t="shared" si="188"/>
        <v>148</v>
      </c>
      <c r="BE78">
        <f t="shared" si="188"/>
        <v>149</v>
      </c>
      <c r="BF78">
        <f t="shared" si="188"/>
        <v>150</v>
      </c>
      <c r="BG78">
        <f t="shared" ref="BG78" si="189">BG74-BG77+BG68-1</f>
        <v>402</v>
      </c>
      <c r="BH78">
        <f t="shared" ref="BH78" si="190">BH74-BH77+BH68-1</f>
        <v>335</v>
      </c>
      <c r="BI78">
        <f t="shared" ref="BI78" si="191">BI74-BI77+BI68-1</f>
        <v>335</v>
      </c>
      <c r="BJ78">
        <f t="shared" ref="BJ78" si="192">BJ74-BJ77+BJ68-1</f>
        <v>335</v>
      </c>
      <c r="BK78">
        <f t="shared" ref="BK78" si="193">BK74-BK77+BK68-1</f>
        <v>335</v>
      </c>
    </row>
    <row r="79" spans="2:63" x14ac:dyDescent="0.25">
      <c r="B79">
        <v>74</v>
      </c>
      <c r="C79" s="6" t="s">
        <v>614</v>
      </c>
      <c r="D79" s="8" t="s">
        <v>302</v>
      </c>
      <c r="E79">
        <f>E75+E76</f>
        <v>1961</v>
      </c>
      <c r="F79">
        <f t="shared" ref="F79:BF79" si="194">F75+F76</f>
        <v>1957</v>
      </c>
      <c r="G79">
        <f t="shared" si="194"/>
        <v>26</v>
      </c>
      <c r="H79">
        <f t="shared" si="194"/>
        <v>1999</v>
      </c>
      <c r="I79">
        <f t="shared" si="194"/>
        <v>1998</v>
      </c>
      <c r="J79">
        <f t="shared" si="194"/>
        <v>1986</v>
      </c>
      <c r="K79">
        <f t="shared" si="194"/>
        <v>1986</v>
      </c>
      <c r="L79">
        <f t="shared" si="194"/>
        <v>1987</v>
      </c>
      <c r="M79">
        <f t="shared" si="194"/>
        <v>1987</v>
      </c>
      <c r="N79">
        <f t="shared" si="194"/>
        <v>1899</v>
      </c>
      <c r="O79">
        <f t="shared" si="194"/>
        <v>1599</v>
      </c>
      <c r="P79">
        <f t="shared" si="194"/>
        <v>1600</v>
      </c>
      <c r="Q79">
        <f t="shared" si="194"/>
        <v>9</v>
      </c>
      <c r="R79">
        <f t="shared" si="194"/>
        <v>31</v>
      </c>
      <c r="S79">
        <f t="shared" si="194"/>
        <v>0</v>
      </c>
      <c r="T79">
        <f t="shared" si="194"/>
        <v>12</v>
      </c>
      <c r="U79">
        <f t="shared" si="194"/>
        <v>28</v>
      </c>
      <c r="V79">
        <f t="shared" si="194"/>
        <v>17</v>
      </c>
      <c r="W79">
        <f t="shared" si="194"/>
        <v>0</v>
      </c>
      <c r="X79">
        <f t="shared" si="194"/>
        <v>1986</v>
      </c>
      <c r="Y79">
        <f t="shared" si="194"/>
        <v>1991</v>
      </c>
      <c r="Z79">
        <f t="shared" si="194"/>
        <v>1976</v>
      </c>
      <c r="AA79">
        <f t="shared" si="194"/>
        <v>2043</v>
      </c>
      <c r="AB79">
        <f t="shared" si="194"/>
        <v>1999</v>
      </c>
      <c r="AC79">
        <f t="shared" si="194"/>
        <v>1953</v>
      </c>
      <c r="AD79">
        <f t="shared" si="194"/>
        <v>1977</v>
      </c>
      <c r="AE79">
        <f t="shared" si="194"/>
        <v>1987</v>
      </c>
      <c r="AF79">
        <f t="shared" si="194"/>
        <v>1976</v>
      </c>
      <c r="AG79">
        <f t="shared" si="194"/>
        <v>1992</v>
      </c>
      <c r="AH79">
        <f t="shared" si="194"/>
        <v>1992</v>
      </c>
      <c r="AI79">
        <f t="shared" si="194"/>
        <v>1990</v>
      </c>
      <c r="AJ79">
        <f t="shared" si="194"/>
        <v>1991</v>
      </c>
      <c r="AK79">
        <f t="shared" si="194"/>
        <v>1992</v>
      </c>
      <c r="AL79">
        <f t="shared" si="194"/>
        <v>1817</v>
      </c>
      <c r="AM79">
        <f t="shared" si="194"/>
        <v>1990</v>
      </c>
      <c r="AN79">
        <f t="shared" si="194"/>
        <v>16</v>
      </c>
      <c r="AO79">
        <f t="shared" si="194"/>
        <v>2000</v>
      </c>
      <c r="AP79">
        <f t="shared" si="194"/>
        <v>2</v>
      </c>
      <c r="AQ79">
        <f t="shared" si="194"/>
        <v>1962</v>
      </c>
      <c r="AR79">
        <f t="shared" si="194"/>
        <v>1962</v>
      </c>
      <c r="AS79">
        <f t="shared" si="194"/>
        <v>1962</v>
      </c>
      <c r="AT79">
        <f t="shared" si="194"/>
        <v>1962</v>
      </c>
      <c r="AU79">
        <f t="shared" si="194"/>
        <v>1961</v>
      </c>
      <c r="AV79">
        <f t="shared" si="194"/>
        <v>1961</v>
      </c>
      <c r="AW79">
        <f t="shared" si="194"/>
        <v>1961</v>
      </c>
      <c r="AX79">
        <f t="shared" si="194"/>
        <v>1962</v>
      </c>
      <c r="AY79">
        <f t="shared" si="194"/>
        <v>1962</v>
      </c>
      <c r="AZ79">
        <f t="shared" si="194"/>
        <v>1962</v>
      </c>
      <c r="BA79">
        <f t="shared" si="194"/>
        <v>1962</v>
      </c>
      <c r="BB79">
        <f t="shared" si="194"/>
        <v>1962</v>
      </c>
      <c r="BC79">
        <f t="shared" si="194"/>
        <v>1962</v>
      </c>
      <c r="BD79">
        <f t="shared" si="194"/>
        <v>1962</v>
      </c>
      <c r="BE79">
        <f t="shared" si="194"/>
        <v>1962</v>
      </c>
      <c r="BF79">
        <f t="shared" si="194"/>
        <v>1962</v>
      </c>
      <c r="BG79">
        <f t="shared" ref="BG79:BK79" si="195">BG75+BG76</f>
        <v>1976</v>
      </c>
      <c r="BH79">
        <f t="shared" si="195"/>
        <v>-1</v>
      </c>
      <c r="BI79">
        <f t="shared" si="195"/>
        <v>-1</v>
      </c>
      <c r="BJ79">
        <f t="shared" si="195"/>
        <v>-1</v>
      </c>
      <c r="BK79">
        <f t="shared" si="195"/>
        <v>-1</v>
      </c>
    </row>
    <row r="80" spans="2:63" x14ac:dyDescent="0.25">
      <c r="C80" s="6" t="s">
        <v>616</v>
      </c>
      <c r="D80" s="8" t="s">
        <v>619</v>
      </c>
      <c r="E80">
        <f>IF(E78&gt;366,IF(MOD(E79,4)=0,-366,0),0)</f>
        <v>0</v>
      </c>
      <c r="F80">
        <f t="shared" ref="F80:BF80" si="196">IF(F78&gt;366,IF(MOD(F79,4)=0,-366,0),0)</f>
        <v>0</v>
      </c>
      <c r="G80">
        <f t="shared" si="196"/>
        <v>0</v>
      </c>
      <c r="H80">
        <f t="shared" si="196"/>
        <v>0</v>
      </c>
      <c r="I80">
        <f t="shared" si="196"/>
        <v>0</v>
      </c>
      <c r="J80">
        <f t="shared" si="196"/>
        <v>0</v>
      </c>
      <c r="K80">
        <f t="shared" si="196"/>
        <v>0</v>
      </c>
      <c r="L80">
        <f t="shared" si="196"/>
        <v>0</v>
      </c>
      <c r="M80">
        <f t="shared" si="196"/>
        <v>0</v>
      </c>
      <c r="N80">
        <f t="shared" si="196"/>
        <v>0</v>
      </c>
      <c r="O80">
        <f t="shared" si="196"/>
        <v>0</v>
      </c>
      <c r="P80">
        <f t="shared" si="196"/>
        <v>0</v>
      </c>
      <c r="Q80">
        <f t="shared" si="196"/>
        <v>0</v>
      </c>
      <c r="R80">
        <f t="shared" si="196"/>
        <v>0</v>
      </c>
      <c r="S80">
        <f t="shared" si="196"/>
        <v>-366</v>
      </c>
      <c r="T80">
        <f t="shared" si="196"/>
        <v>0</v>
      </c>
      <c r="U80">
        <f t="shared" si="196"/>
        <v>-366</v>
      </c>
      <c r="V80">
        <f t="shared" si="196"/>
        <v>0</v>
      </c>
      <c r="W80">
        <f t="shared" si="196"/>
        <v>-366</v>
      </c>
      <c r="X80">
        <f t="shared" si="196"/>
        <v>0</v>
      </c>
      <c r="Y80">
        <f t="shared" si="196"/>
        <v>0</v>
      </c>
      <c r="Z80">
        <f t="shared" si="196"/>
        <v>-366</v>
      </c>
      <c r="AA80">
        <f t="shared" si="196"/>
        <v>0</v>
      </c>
      <c r="AB80">
        <f t="shared" si="196"/>
        <v>0</v>
      </c>
      <c r="AC80">
        <f t="shared" si="196"/>
        <v>0</v>
      </c>
      <c r="AD80">
        <f t="shared" si="196"/>
        <v>0</v>
      </c>
      <c r="AE80">
        <f t="shared" si="196"/>
        <v>0</v>
      </c>
      <c r="AF80">
        <f t="shared" si="196"/>
        <v>-366</v>
      </c>
      <c r="AG80">
        <f t="shared" si="196"/>
        <v>0</v>
      </c>
      <c r="AH80">
        <f t="shared" si="196"/>
        <v>0</v>
      </c>
      <c r="AI80">
        <f t="shared" si="196"/>
        <v>0</v>
      </c>
      <c r="AJ80">
        <f t="shared" si="196"/>
        <v>0</v>
      </c>
      <c r="AK80">
        <f t="shared" si="196"/>
        <v>-366</v>
      </c>
      <c r="AL80">
        <f t="shared" si="196"/>
        <v>0</v>
      </c>
      <c r="AM80">
        <f t="shared" si="196"/>
        <v>0</v>
      </c>
      <c r="AN80">
        <f t="shared" si="196"/>
        <v>0</v>
      </c>
      <c r="AO80">
        <f t="shared" si="196"/>
        <v>0</v>
      </c>
      <c r="AP80">
        <f t="shared" si="196"/>
        <v>0</v>
      </c>
      <c r="AQ80">
        <f t="shared" si="196"/>
        <v>0</v>
      </c>
      <c r="AR80">
        <f t="shared" si="196"/>
        <v>0</v>
      </c>
      <c r="AS80">
        <f t="shared" si="196"/>
        <v>0</v>
      </c>
      <c r="AT80">
        <f t="shared" si="196"/>
        <v>0</v>
      </c>
      <c r="AU80">
        <f t="shared" si="196"/>
        <v>0</v>
      </c>
      <c r="AV80">
        <f t="shared" si="196"/>
        <v>0</v>
      </c>
      <c r="AW80">
        <f t="shared" si="196"/>
        <v>0</v>
      </c>
      <c r="AX80">
        <f t="shared" si="196"/>
        <v>0</v>
      </c>
      <c r="AY80">
        <f t="shared" si="196"/>
        <v>0</v>
      </c>
      <c r="AZ80">
        <f t="shared" si="196"/>
        <v>0</v>
      </c>
      <c r="BA80">
        <f t="shared" si="196"/>
        <v>0</v>
      </c>
      <c r="BB80">
        <f t="shared" si="196"/>
        <v>0</v>
      </c>
      <c r="BC80">
        <f t="shared" si="196"/>
        <v>0</v>
      </c>
      <c r="BD80">
        <f t="shared" si="196"/>
        <v>0</v>
      </c>
      <c r="BE80">
        <f t="shared" si="196"/>
        <v>0</v>
      </c>
      <c r="BF80">
        <f t="shared" si="196"/>
        <v>0</v>
      </c>
      <c r="BG80">
        <f t="shared" ref="BG80" si="197">IF(BG78&gt;366,IF(MOD(BG79,4)=0,-366,0),0)</f>
        <v>-366</v>
      </c>
      <c r="BH80">
        <f t="shared" ref="BH80" si="198">IF(BH78&gt;366,IF(MOD(BH79,4)=0,-366,0),0)</f>
        <v>0</v>
      </c>
      <c r="BI80">
        <f t="shared" ref="BI80" si="199">IF(BI78&gt;366,IF(MOD(BI79,4)=0,-366,0),0)</f>
        <v>0</v>
      </c>
      <c r="BJ80">
        <f t="shared" ref="BJ80" si="200">IF(BJ78&gt;366,IF(MOD(BJ79,4)=0,-366,0),0)</f>
        <v>0</v>
      </c>
      <c r="BK80">
        <f t="shared" ref="BK80" si="201">IF(BK78&gt;366,IF(MOD(BK79,4)=0,-366,0),0)</f>
        <v>0</v>
      </c>
    </row>
    <row r="81" spans="3:63" x14ac:dyDescent="0.25">
      <c r="C81" s="6" t="s">
        <v>617</v>
      </c>
      <c r="D81" s="8" t="s">
        <v>620</v>
      </c>
      <c r="E81">
        <f>IF(E78&gt;366,IF(MOD(E79,4)=0,1,0),0)</f>
        <v>0</v>
      </c>
      <c r="F81">
        <f t="shared" ref="F81:BF81" si="202">IF(F78&gt;366,IF(MOD(F79,4)=0,1,0),0)</f>
        <v>0</v>
      </c>
      <c r="G81">
        <f t="shared" si="202"/>
        <v>0</v>
      </c>
      <c r="H81">
        <f t="shared" si="202"/>
        <v>0</v>
      </c>
      <c r="I81">
        <f t="shared" si="202"/>
        <v>0</v>
      </c>
      <c r="J81">
        <f t="shared" si="202"/>
        <v>0</v>
      </c>
      <c r="K81">
        <f t="shared" si="202"/>
        <v>0</v>
      </c>
      <c r="L81">
        <f t="shared" si="202"/>
        <v>0</v>
      </c>
      <c r="M81">
        <f t="shared" si="202"/>
        <v>0</v>
      </c>
      <c r="N81">
        <f t="shared" si="202"/>
        <v>0</v>
      </c>
      <c r="O81">
        <f t="shared" si="202"/>
        <v>0</v>
      </c>
      <c r="P81">
        <f t="shared" si="202"/>
        <v>0</v>
      </c>
      <c r="Q81">
        <f t="shared" si="202"/>
        <v>0</v>
      </c>
      <c r="R81">
        <f t="shared" si="202"/>
        <v>0</v>
      </c>
      <c r="S81">
        <f t="shared" si="202"/>
        <v>1</v>
      </c>
      <c r="T81">
        <f t="shared" si="202"/>
        <v>0</v>
      </c>
      <c r="U81">
        <f t="shared" si="202"/>
        <v>1</v>
      </c>
      <c r="V81">
        <f t="shared" si="202"/>
        <v>0</v>
      </c>
      <c r="W81">
        <f t="shared" si="202"/>
        <v>1</v>
      </c>
      <c r="X81">
        <f t="shared" si="202"/>
        <v>0</v>
      </c>
      <c r="Y81">
        <f t="shared" si="202"/>
        <v>0</v>
      </c>
      <c r="Z81">
        <f t="shared" si="202"/>
        <v>1</v>
      </c>
      <c r="AA81">
        <f t="shared" si="202"/>
        <v>0</v>
      </c>
      <c r="AB81">
        <f t="shared" si="202"/>
        <v>0</v>
      </c>
      <c r="AC81">
        <f t="shared" si="202"/>
        <v>0</v>
      </c>
      <c r="AD81">
        <f t="shared" si="202"/>
        <v>0</v>
      </c>
      <c r="AE81">
        <f t="shared" si="202"/>
        <v>0</v>
      </c>
      <c r="AF81">
        <f t="shared" si="202"/>
        <v>1</v>
      </c>
      <c r="AG81">
        <f t="shared" si="202"/>
        <v>0</v>
      </c>
      <c r="AH81">
        <f t="shared" si="202"/>
        <v>0</v>
      </c>
      <c r="AI81">
        <f t="shared" si="202"/>
        <v>0</v>
      </c>
      <c r="AJ81">
        <f t="shared" si="202"/>
        <v>0</v>
      </c>
      <c r="AK81">
        <f t="shared" si="202"/>
        <v>1</v>
      </c>
      <c r="AL81">
        <f t="shared" si="202"/>
        <v>0</v>
      </c>
      <c r="AM81">
        <f t="shared" si="202"/>
        <v>0</v>
      </c>
      <c r="AN81">
        <f t="shared" si="202"/>
        <v>0</v>
      </c>
      <c r="AO81">
        <f t="shared" si="202"/>
        <v>0</v>
      </c>
      <c r="AP81">
        <f t="shared" si="202"/>
        <v>0</v>
      </c>
      <c r="AQ81">
        <f t="shared" si="202"/>
        <v>0</v>
      </c>
      <c r="AR81">
        <f t="shared" si="202"/>
        <v>0</v>
      </c>
      <c r="AS81">
        <f t="shared" si="202"/>
        <v>0</v>
      </c>
      <c r="AT81">
        <f t="shared" si="202"/>
        <v>0</v>
      </c>
      <c r="AU81">
        <f t="shared" si="202"/>
        <v>0</v>
      </c>
      <c r="AV81">
        <f t="shared" si="202"/>
        <v>0</v>
      </c>
      <c r="AW81">
        <f t="shared" si="202"/>
        <v>0</v>
      </c>
      <c r="AX81">
        <f t="shared" si="202"/>
        <v>0</v>
      </c>
      <c r="AY81">
        <f t="shared" si="202"/>
        <v>0</v>
      </c>
      <c r="AZ81">
        <f t="shared" si="202"/>
        <v>0</v>
      </c>
      <c r="BA81">
        <f t="shared" si="202"/>
        <v>0</v>
      </c>
      <c r="BB81">
        <f t="shared" si="202"/>
        <v>0</v>
      </c>
      <c r="BC81">
        <f t="shared" si="202"/>
        <v>0</v>
      </c>
      <c r="BD81">
        <f t="shared" si="202"/>
        <v>0</v>
      </c>
      <c r="BE81">
        <f t="shared" si="202"/>
        <v>0</v>
      </c>
      <c r="BF81">
        <f t="shared" si="202"/>
        <v>0</v>
      </c>
      <c r="BG81">
        <f t="shared" ref="BG81:BK81" si="203">IF(BG78&gt;366,IF(MOD(BG79,4)=0,1,0),0)</f>
        <v>1</v>
      </c>
      <c r="BH81">
        <f t="shared" si="203"/>
        <v>0</v>
      </c>
      <c r="BI81">
        <f t="shared" si="203"/>
        <v>0</v>
      </c>
      <c r="BJ81">
        <f t="shared" si="203"/>
        <v>0</v>
      </c>
      <c r="BK81">
        <f t="shared" si="203"/>
        <v>0</v>
      </c>
    </row>
    <row r="82" spans="3:63" x14ac:dyDescent="0.25">
      <c r="C82" s="6" t="s">
        <v>615</v>
      </c>
      <c r="D82" s="8" t="s">
        <v>621</v>
      </c>
      <c r="E82">
        <f>IF(E80&gt;365,IF(MOD(E81,4)&gt;0,-365,0),0)</f>
        <v>0</v>
      </c>
      <c r="F82">
        <f t="shared" ref="F82:BF82" si="204">IF(F80&gt;365,IF(MOD(F81,4)&gt;0,-365,0),0)</f>
        <v>0</v>
      </c>
      <c r="G82">
        <f t="shared" si="204"/>
        <v>0</v>
      </c>
      <c r="H82">
        <f t="shared" si="204"/>
        <v>0</v>
      </c>
      <c r="I82">
        <f t="shared" si="204"/>
        <v>0</v>
      </c>
      <c r="J82">
        <f t="shared" si="204"/>
        <v>0</v>
      </c>
      <c r="K82">
        <f t="shared" si="204"/>
        <v>0</v>
      </c>
      <c r="L82">
        <f t="shared" si="204"/>
        <v>0</v>
      </c>
      <c r="M82">
        <f t="shared" si="204"/>
        <v>0</v>
      </c>
      <c r="N82">
        <f t="shared" si="204"/>
        <v>0</v>
      </c>
      <c r="O82">
        <f t="shared" si="204"/>
        <v>0</v>
      </c>
      <c r="P82">
        <f t="shared" si="204"/>
        <v>0</v>
      </c>
      <c r="Q82">
        <f t="shared" si="204"/>
        <v>0</v>
      </c>
      <c r="R82">
        <f t="shared" si="204"/>
        <v>0</v>
      </c>
      <c r="S82">
        <f t="shared" si="204"/>
        <v>0</v>
      </c>
      <c r="T82">
        <f t="shared" si="204"/>
        <v>0</v>
      </c>
      <c r="U82">
        <f t="shared" si="204"/>
        <v>0</v>
      </c>
      <c r="V82">
        <f t="shared" si="204"/>
        <v>0</v>
      </c>
      <c r="W82">
        <f t="shared" si="204"/>
        <v>0</v>
      </c>
      <c r="X82">
        <f t="shared" si="204"/>
        <v>0</v>
      </c>
      <c r="Y82">
        <f t="shared" si="204"/>
        <v>0</v>
      </c>
      <c r="Z82">
        <f t="shared" si="204"/>
        <v>0</v>
      </c>
      <c r="AA82">
        <f t="shared" si="204"/>
        <v>0</v>
      </c>
      <c r="AB82">
        <f t="shared" si="204"/>
        <v>0</v>
      </c>
      <c r="AC82">
        <f t="shared" si="204"/>
        <v>0</v>
      </c>
      <c r="AD82">
        <f t="shared" si="204"/>
        <v>0</v>
      </c>
      <c r="AE82">
        <f t="shared" si="204"/>
        <v>0</v>
      </c>
      <c r="AF82">
        <f t="shared" si="204"/>
        <v>0</v>
      </c>
      <c r="AG82">
        <f t="shared" si="204"/>
        <v>0</v>
      </c>
      <c r="AH82">
        <f t="shared" si="204"/>
        <v>0</v>
      </c>
      <c r="AI82">
        <f t="shared" si="204"/>
        <v>0</v>
      </c>
      <c r="AJ82">
        <f t="shared" si="204"/>
        <v>0</v>
      </c>
      <c r="AK82">
        <f t="shared" si="204"/>
        <v>0</v>
      </c>
      <c r="AL82">
        <f t="shared" si="204"/>
        <v>0</v>
      </c>
      <c r="AM82">
        <f t="shared" si="204"/>
        <v>0</v>
      </c>
      <c r="AN82">
        <f t="shared" si="204"/>
        <v>0</v>
      </c>
      <c r="AO82">
        <f t="shared" si="204"/>
        <v>0</v>
      </c>
      <c r="AP82">
        <f t="shared" si="204"/>
        <v>0</v>
      </c>
      <c r="AQ82">
        <f t="shared" si="204"/>
        <v>0</v>
      </c>
      <c r="AR82">
        <f t="shared" si="204"/>
        <v>0</v>
      </c>
      <c r="AS82">
        <f t="shared" si="204"/>
        <v>0</v>
      </c>
      <c r="AT82">
        <f t="shared" si="204"/>
        <v>0</v>
      </c>
      <c r="AU82">
        <f t="shared" si="204"/>
        <v>0</v>
      </c>
      <c r="AV82">
        <f t="shared" si="204"/>
        <v>0</v>
      </c>
      <c r="AW82">
        <f t="shared" si="204"/>
        <v>0</v>
      </c>
      <c r="AX82">
        <f t="shared" si="204"/>
        <v>0</v>
      </c>
      <c r="AY82">
        <f t="shared" si="204"/>
        <v>0</v>
      </c>
      <c r="AZ82">
        <f t="shared" si="204"/>
        <v>0</v>
      </c>
      <c r="BA82">
        <f t="shared" si="204"/>
        <v>0</v>
      </c>
      <c r="BB82">
        <f t="shared" si="204"/>
        <v>0</v>
      </c>
      <c r="BC82">
        <f t="shared" si="204"/>
        <v>0</v>
      </c>
      <c r="BD82">
        <f t="shared" si="204"/>
        <v>0</v>
      </c>
      <c r="BE82">
        <f t="shared" si="204"/>
        <v>0</v>
      </c>
      <c r="BF82">
        <f t="shared" si="204"/>
        <v>0</v>
      </c>
      <c r="BG82">
        <f t="shared" ref="BG82" si="205">IF(BG80&gt;365,IF(MOD(BG81,4)&gt;0,-365,0),0)</f>
        <v>0</v>
      </c>
      <c r="BH82">
        <f t="shared" ref="BH82" si="206">IF(BH80&gt;365,IF(MOD(BH81,4)&gt;0,-365,0),0)</f>
        <v>0</v>
      </c>
      <c r="BI82">
        <f t="shared" ref="BI82" si="207">IF(BI80&gt;365,IF(MOD(BI81,4)&gt;0,-365,0),0)</f>
        <v>0</v>
      </c>
      <c r="BJ82">
        <f t="shared" ref="BJ82" si="208">IF(BJ80&gt;365,IF(MOD(BJ81,4)&gt;0,-365,0),0)</f>
        <v>0</v>
      </c>
      <c r="BK82">
        <f t="shared" ref="BK82" si="209">IF(BK80&gt;365,IF(MOD(BK81,4)&gt;0,-365,0),0)</f>
        <v>0</v>
      </c>
    </row>
    <row r="83" spans="3:63" x14ac:dyDescent="0.25">
      <c r="C83" s="6" t="s">
        <v>618</v>
      </c>
      <c r="D83" s="8" t="s">
        <v>622</v>
      </c>
      <c r="E83">
        <f>IF(E78&gt;366,IF(MOD(E79,4)=0,1,0),0)</f>
        <v>0</v>
      </c>
      <c r="F83">
        <f t="shared" ref="F83:BF83" si="210">IF(F78&gt;366,IF(MOD(F79,4)=0,1,0),0)</f>
        <v>0</v>
      </c>
      <c r="G83">
        <f t="shared" si="210"/>
        <v>0</v>
      </c>
      <c r="H83">
        <f t="shared" si="210"/>
        <v>0</v>
      </c>
      <c r="I83">
        <f t="shared" si="210"/>
        <v>0</v>
      </c>
      <c r="J83">
        <f t="shared" si="210"/>
        <v>0</v>
      </c>
      <c r="K83">
        <f t="shared" si="210"/>
        <v>0</v>
      </c>
      <c r="L83">
        <f t="shared" si="210"/>
        <v>0</v>
      </c>
      <c r="M83">
        <f t="shared" si="210"/>
        <v>0</v>
      </c>
      <c r="N83">
        <f t="shared" si="210"/>
        <v>0</v>
      </c>
      <c r="O83">
        <f t="shared" si="210"/>
        <v>0</v>
      </c>
      <c r="P83">
        <f t="shared" si="210"/>
        <v>0</v>
      </c>
      <c r="Q83">
        <f t="shared" si="210"/>
        <v>0</v>
      </c>
      <c r="R83">
        <f t="shared" si="210"/>
        <v>0</v>
      </c>
      <c r="S83">
        <f t="shared" si="210"/>
        <v>1</v>
      </c>
      <c r="T83">
        <f t="shared" si="210"/>
        <v>0</v>
      </c>
      <c r="U83">
        <f t="shared" si="210"/>
        <v>1</v>
      </c>
      <c r="V83">
        <f t="shared" si="210"/>
        <v>0</v>
      </c>
      <c r="W83">
        <f t="shared" si="210"/>
        <v>1</v>
      </c>
      <c r="X83">
        <f t="shared" si="210"/>
        <v>0</v>
      </c>
      <c r="Y83">
        <f t="shared" si="210"/>
        <v>0</v>
      </c>
      <c r="Z83">
        <f t="shared" si="210"/>
        <v>1</v>
      </c>
      <c r="AA83">
        <f t="shared" si="210"/>
        <v>0</v>
      </c>
      <c r="AB83">
        <f t="shared" si="210"/>
        <v>0</v>
      </c>
      <c r="AC83">
        <f t="shared" si="210"/>
        <v>0</v>
      </c>
      <c r="AD83">
        <f t="shared" si="210"/>
        <v>0</v>
      </c>
      <c r="AE83">
        <f t="shared" si="210"/>
        <v>0</v>
      </c>
      <c r="AF83">
        <f t="shared" si="210"/>
        <v>1</v>
      </c>
      <c r="AG83">
        <f t="shared" si="210"/>
        <v>0</v>
      </c>
      <c r="AH83">
        <f t="shared" si="210"/>
        <v>0</v>
      </c>
      <c r="AI83">
        <f t="shared" si="210"/>
        <v>0</v>
      </c>
      <c r="AJ83">
        <f t="shared" si="210"/>
        <v>0</v>
      </c>
      <c r="AK83">
        <f t="shared" si="210"/>
        <v>1</v>
      </c>
      <c r="AL83">
        <f t="shared" si="210"/>
        <v>0</v>
      </c>
      <c r="AM83">
        <f t="shared" si="210"/>
        <v>0</v>
      </c>
      <c r="AN83">
        <f t="shared" si="210"/>
        <v>0</v>
      </c>
      <c r="AO83">
        <f t="shared" si="210"/>
        <v>0</v>
      </c>
      <c r="AP83">
        <f t="shared" si="210"/>
        <v>0</v>
      </c>
      <c r="AQ83">
        <f t="shared" si="210"/>
        <v>0</v>
      </c>
      <c r="AR83">
        <f t="shared" si="210"/>
        <v>0</v>
      </c>
      <c r="AS83">
        <f t="shared" si="210"/>
        <v>0</v>
      </c>
      <c r="AT83">
        <f t="shared" si="210"/>
        <v>0</v>
      </c>
      <c r="AU83">
        <f t="shared" si="210"/>
        <v>0</v>
      </c>
      <c r="AV83">
        <f t="shared" si="210"/>
        <v>0</v>
      </c>
      <c r="AW83">
        <f t="shared" si="210"/>
        <v>0</v>
      </c>
      <c r="AX83">
        <f t="shared" si="210"/>
        <v>0</v>
      </c>
      <c r="AY83">
        <f t="shared" si="210"/>
        <v>0</v>
      </c>
      <c r="AZ83">
        <f t="shared" si="210"/>
        <v>0</v>
      </c>
      <c r="BA83">
        <f t="shared" si="210"/>
        <v>0</v>
      </c>
      <c r="BB83">
        <f t="shared" si="210"/>
        <v>0</v>
      </c>
      <c r="BC83">
        <f t="shared" si="210"/>
        <v>0</v>
      </c>
      <c r="BD83">
        <f t="shared" si="210"/>
        <v>0</v>
      </c>
      <c r="BE83">
        <f t="shared" si="210"/>
        <v>0</v>
      </c>
      <c r="BF83">
        <f t="shared" si="210"/>
        <v>0</v>
      </c>
      <c r="BG83">
        <f t="shared" ref="BG83:BK83" si="211">IF(BG78&gt;366,IF(MOD(BG79,4)=0,1,0),0)</f>
        <v>1</v>
      </c>
      <c r="BH83">
        <f t="shared" si="211"/>
        <v>0</v>
      </c>
      <c r="BI83">
        <f t="shared" si="211"/>
        <v>0</v>
      </c>
      <c r="BJ83">
        <f t="shared" si="211"/>
        <v>0</v>
      </c>
      <c r="BK83">
        <f t="shared" si="211"/>
        <v>0</v>
      </c>
    </row>
    <row r="84" spans="3:63" x14ac:dyDescent="0.25">
      <c r="C84" s="6" t="s">
        <v>623</v>
      </c>
    </row>
    <row r="85" spans="3:63" x14ac:dyDescent="0.25">
      <c r="C85" s="6" t="s">
        <v>624</v>
      </c>
      <c r="D85" s="8" t="s">
        <v>302</v>
      </c>
      <c r="E85">
        <f>E79+E81+E83</f>
        <v>1961</v>
      </c>
      <c r="F85">
        <f t="shared" ref="F85:BF85" si="212">F79+F81+F83</f>
        <v>1957</v>
      </c>
      <c r="G85">
        <f t="shared" si="212"/>
        <v>26</v>
      </c>
      <c r="H85">
        <f t="shared" si="212"/>
        <v>1999</v>
      </c>
      <c r="I85">
        <f t="shared" si="212"/>
        <v>1998</v>
      </c>
      <c r="J85">
        <f t="shared" si="212"/>
        <v>1986</v>
      </c>
      <c r="K85">
        <f t="shared" si="212"/>
        <v>1986</v>
      </c>
      <c r="L85">
        <f t="shared" si="212"/>
        <v>1987</v>
      </c>
      <c r="M85">
        <f t="shared" si="212"/>
        <v>1987</v>
      </c>
      <c r="N85">
        <f t="shared" si="212"/>
        <v>1899</v>
      </c>
      <c r="O85">
        <f t="shared" si="212"/>
        <v>1599</v>
      </c>
      <c r="P85">
        <f t="shared" si="212"/>
        <v>1600</v>
      </c>
      <c r="Q85">
        <f t="shared" si="212"/>
        <v>9</v>
      </c>
      <c r="R85">
        <f t="shared" si="212"/>
        <v>31</v>
      </c>
      <c r="S85">
        <f t="shared" si="212"/>
        <v>2</v>
      </c>
      <c r="T85">
        <f t="shared" si="212"/>
        <v>12</v>
      </c>
      <c r="U85">
        <f t="shared" si="212"/>
        <v>30</v>
      </c>
      <c r="V85">
        <f t="shared" si="212"/>
        <v>17</v>
      </c>
      <c r="W85">
        <f t="shared" si="212"/>
        <v>2</v>
      </c>
      <c r="X85">
        <f t="shared" si="212"/>
        <v>1986</v>
      </c>
      <c r="Y85">
        <f t="shared" si="212"/>
        <v>1991</v>
      </c>
      <c r="Z85">
        <f t="shared" si="212"/>
        <v>1978</v>
      </c>
      <c r="AA85">
        <f t="shared" si="212"/>
        <v>2043</v>
      </c>
      <c r="AB85">
        <f t="shared" si="212"/>
        <v>1999</v>
      </c>
      <c r="AC85">
        <f t="shared" si="212"/>
        <v>1953</v>
      </c>
      <c r="AD85">
        <f t="shared" si="212"/>
        <v>1977</v>
      </c>
      <c r="AE85">
        <f t="shared" si="212"/>
        <v>1987</v>
      </c>
      <c r="AF85">
        <f t="shared" si="212"/>
        <v>1978</v>
      </c>
      <c r="AG85">
        <f t="shared" si="212"/>
        <v>1992</v>
      </c>
      <c r="AH85">
        <f t="shared" si="212"/>
        <v>1992</v>
      </c>
      <c r="AI85">
        <f t="shared" si="212"/>
        <v>1990</v>
      </c>
      <c r="AJ85">
        <f t="shared" si="212"/>
        <v>1991</v>
      </c>
      <c r="AK85">
        <f t="shared" si="212"/>
        <v>1994</v>
      </c>
      <c r="AL85">
        <f t="shared" si="212"/>
        <v>1817</v>
      </c>
      <c r="AM85">
        <f t="shared" si="212"/>
        <v>1990</v>
      </c>
      <c r="AN85">
        <f t="shared" si="212"/>
        <v>16</v>
      </c>
      <c r="AO85">
        <f t="shared" si="212"/>
        <v>2000</v>
      </c>
      <c r="AP85">
        <f t="shared" si="212"/>
        <v>2</v>
      </c>
      <c r="AQ85">
        <f t="shared" si="212"/>
        <v>1962</v>
      </c>
      <c r="AR85">
        <f t="shared" si="212"/>
        <v>1962</v>
      </c>
      <c r="AS85">
        <f t="shared" si="212"/>
        <v>1962</v>
      </c>
      <c r="AT85">
        <f t="shared" si="212"/>
        <v>1962</v>
      </c>
      <c r="AU85">
        <f t="shared" si="212"/>
        <v>1961</v>
      </c>
      <c r="AV85">
        <f t="shared" si="212"/>
        <v>1961</v>
      </c>
      <c r="AW85">
        <f t="shared" si="212"/>
        <v>1961</v>
      </c>
      <c r="AX85">
        <f t="shared" si="212"/>
        <v>1962</v>
      </c>
      <c r="AY85">
        <f t="shared" si="212"/>
        <v>1962</v>
      </c>
      <c r="AZ85">
        <f t="shared" si="212"/>
        <v>1962</v>
      </c>
      <c r="BA85">
        <f t="shared" si="212"/>
        <v>1962</v>
      </c>
      <c r="BB85">
        <f t="shared" si="212"/>
        <v>1962</v>
      </c>
      <c r="BC85">
        <f t="shared" si="212"/>
        <v>1962</v>
      </c>
      <c r="BD85">
        <f t="shared" si="212"/>
        <v>1962</v>
      </c>
      <c r="BE85">
        <f t="shared" si="212"/>
        <v>1962</v>
      </c>
      <c r="BF85">
        <f t="shared" si="212"/>
        <v>1962</v>
      </c>
      <c r="BG85">
        <f t="shared" ref="BG85:BK85" si="213">BG79+BG81+BG83</f>
        <v>1978</v>
      </c>
      <c r="BH85">
        <f t="shared" si="213"/>
        <v>-1</v>
      </c>
      <c r="BI85">
        <f t="shared" si="213"/>
        <v>-1</v>
      </c>
      <c r="BJ85">
        <f t="shared" si="213"/>
        <v>-1</v>
      </c>
      <c r="BK85">
        <f t="shared" si="213"/>
        <v>-1</v>
      </c>
    </row>
    <row r="86" spans="3:63" x14ac:dyDescent="0.25">
      <c r="C86" s="6" t="s">
        <v>625</v>
      </c>
    </row>
    <row r="87" spans="3:63" x14ac:dyDescent="0.25">
      <c r="C87" s="6" t="s">
        <v>626</v>
      </c>
      <c r="D87" s="8" t="s">
        <v>551</v>
      </c>
      <c r="E87">
        <f>E78+E80+E82</f>
        <v>353</v>
      </c>
      <c r="F87">
        <f t="shared" ref="F87:BF87" si="214">F78+F80+F82</f>
        <v>264</v>
      </c>
      <c r="G87">
        <f t="shared" si="214"/>
        <v>392</v>
      </c>
      <c r="H87">
        <f t="shared" si="214"/>
        <v>353</v>
      </c>
      <c r="I87">
        <f t="shared" si="214"/>
        <v>353</v>
      </c>
      <c r="J87">
        <f t="shared" si="214"/>
        <v>379</v>
      </c>
      <c r="K87">
        <f t="shared" si="214"/>
        <v>522</v>
      </c>
      <c r="L87">
        <f t="shared" si="214"/>
        <v>379</v>
      </c>
      <c r="M87">
        <f t="shared" si="214"/>
        <v>523</v>
      </c>
      <c r="N87">
        <f t="shared" si="214"/>
        <v>354</v>
      </c>
      <c r="O87">
        <f t="shared" si="214"/>
        <v>356</v>
      </c>
      <c r="P87">
        <f t="shared" si="214"/>
        <v>356</v>
      </c>
      <c r="Q87">
        <f t="shared" si="214"/>
        <v>465</v>
      </c>
      <c r="R87">
        <f t="shared" si="214"/>
        <v>365</v>
      </c>
      <c r="S87">
        <f t="shared" si="214"/>
        <v>1</v>
      </c>
      <c r="T87">
        <f t="shared" si="214"/>
        <v>194</v>
      </c>
      <c r="U87">
        <f t="shared" si="214"/>
        <v>60</v>
      </c>
      <c r="V87">
        <f t="shared" si="214"/>
        <v>229</v>
      </c>
      <c r="W87">
        <f t="shared" si="214"/>
        <v>1</v>
      </c>
      <c r="X87">
        <f t="shared" si="214"/>
        <v>452</v>
      </c>
      <c r="Y87">
        <f t="shared" si="214"/>
        <v>455</v>
      </c>
      <c r="Z87">
        <f t="shared" si="214"/>
        <v>33</v>
      </c>
      <c r="AA87">
        <f t="shared" si="214"/>
        <v>353</v>
      </c>
      <c r="AB87">
        <f t="shared" si="214"/>
        <v>353</v>
      </c>
      <c r="AC87">
        <f t="shared" si="214"/>
        <v>533</v>
      </c>
      <c r="AD87">
        <f t="shared" si="214"/>
        <v>670</v>
      </c>
      <c r="AE87">
        <f t="shared" si="214"/>
        <v>465</v>
      </c>
      <c r="AF87">
        <f t="shared" si="214"/>
        <v>36</v>
      </c>
      <c r="AG87">
        <f t="shared" si="214"/>
        <v>342</v>
      </c>
      <c r="AH87">
        <f t="shared" si="214"/>
        <v>274</v>
      </c>
      <c r="AI87">
        <f t="shared" si="214"/>
        <v>412</v>
      </c>
      <c r="AJ87">
        <f t="shared" si="214"/>
        <v>444</v>
      </c>
      <c r="AK87">
        <f t="shared" si="214"/>
        <v>108</v>
      </c>
      <c r="AL87">
        <f t="shared" si="214"/>
        <v>354</v>
      </c>
      <c r="AM87">
        <f t="shared" si="214"/>
        <v>250</v>
      </c>
      <c r="AN87">
        <f t="shared" si="214"/>
        <v>198</v>
      </c>
      <c r="AO87">
        <f t="shared" si="214"/>
        <v>84</v>
      </c>
      <c r="AP87">
        <f t="shared" si="214"/>
        <v>368</v>
      </c>
      <c r="AQ87">
        <f t="shared" si="214"/>
        <v>158</v>
      </c>
      <c r="AR87">
        <f t="shared" si="214"/>
        <v>160</v>
      </c>
      <c r="AS87">
        <f t="shared" si="214"/>
        <v>161</v>
      </c>
      <c r="AT87">
        <f t="shared" si="214"/>
        <v>162</v>
      </c>
      <c r="AU87">
        <f t="shared" si="214"/>
        <v>504</v>
      </c>
      <c r="AV87">
        <f t="shared" si="214"/>
        <v>505</v>
      </c>
      <c r="AW87">
        <f t="shared" si="214"/>
        <v>506</v>
      </c>
      <c r="AX87">
        <f t="shared" si="214"/>
        <v>142</v>
      </c>
      <c r="AY87">
        <f t="shared" si="214"/>
        <v>143</v>
      </c>
      <c r="AZ87">
        <f t="shared" si="214"/>
        <v>144</v>
      </c>
      <c r="BA87">
        <f t="shared" si="214"/>
        <v>145</v>
      </c>
      <c r="BB87">
        <f t="shared" si="214"/>
        <v>146</v>
      </c>
      <c r="BC87">
        <f t="shared" si="214"/>
        <v>147</v>
      </c>
      <c r="BD87">
        <f t="shared" si="214"/>
        <v>148</v>
      </c>
      <c r="BE87">
        <f t="shared" si="214"/>
        <v>149</v>
      </c>
      <c r="BF87">
        <f t="shared" si="214"/>
        <v>150</v>
      </c>
      <c r="BG87">
        <f t="shared" ref="BG87:BK87" si="215">BG78+BG80+BG82</f>
        <v>36</v>
      </c>
      <c r="BH87">
        <f t="shared" si="215"/>
        <v>335</v>
      </c>
      <c r="BI87">
        <f t="shared" si="215"/>
        <v>335</v>
      </c>
      <c r="BJ87">
        <f t="shared" si="215"/>
        <v>335</v>
      </c>
      <c r="BK87">
        <f t="shared" si="215"/>
        <v>335</v>
      </c>
    </row>
    <row r="89" spans="3:63" x14ac:dyDescent="0.25">
      <c r="C89" s="6" t="s">
        <v>627</v>
      </c>
      <c r="D89" s="8" t="s">
        <v>91</v>
      </c>
      <c r="E89">
        <f>_xlfn.FLOOR.MATH(365.25*(E85-1))+1721423+E87</f>
        <v>2437666</v>
      </c>
      <c r="F89">
        <f t="shared" ref="F89:BF89" si="216">_xlfn.FLOOR.MATH(365.25*(F85-1))+1721423+F87</f>
        <v>2436116</v>
      </c>
      <c r="G89">
        <f t="shared" si="216"/>
        <v>1730946</v>
      </c>
      <c r="H89">
        <f t="shared" si="216"/>
        <v>2451545</v>
      </c>
      <c r="I89">
        <f t="shared" si="216"/>
        <v>2451180</v>
      </c>
      <c r="J89">
        <f t="shared" si="216"/>
        <v>2446823</v>
      </c>
      <c r="K89">
        <f t="shared" si="216"/>
        <v>2446966</v>
      </c>
      <c r="L89">
        <f t="shared" si="216"/>
        <v>2447188</v>
      </c>
      <c r="M89">
        <f t="shared" si="216"/>
        <v>2447332</v>
      </c>
      <c r="N89">
        <f t="shared" si="216"/>
        <v>2415021</v>
      </c>
      <c r="O89">
        <f t="shared" si="216"/>
        <v>2305448</v>
      </c>
      <c r="P89">
        <f t="shared" si="216"/>
        <v>2305813</v>
      </c>
      <c r="Q89">
        <f t="shared" si="216"/>
        <v>1724810</v>
      </c>
      <c r="R89">
        <f t="shared" si="216"/>
        <v>1732745</v>
      </c>
      <c r="S89">
        <f t="shared" si="216"/>
        <v>1721789</v>
      </c>
      <c r="T89">
        <f t="shared" si="216"/>
        <v>1725634</v>
      </c>
      <c r="U89">
        <f t="shared" si="216"/>
        <v>1732075</v>
      </c>
      <c r="V89">
        <f t="shared" si="216"/>
        <v>1727496</v>
      </c>
      <c r="W89">
        <f t="shared" si="216"/>
        <v>1721789</v>
      </c>
      <c r="X89">
        <f t="shared" si="216"/>
        <v>2446896</v>
      </c>
      <c r="Y89">
        <f t="shared" si="216"/>
        <v>2448725</v>
      </c>
      <c r="Z89">
        <f t="shared" si="216"/>
        <v>2443555</v>
      </c>
      <c r="AA89">
        <f t="shared" si="216"/>
        <v>2467616</v>
      </c>
      <c r="AB89">
        <f t="shared" si="216"/>
        <v>2451545</v>
      </c>
      <c r="AC89">
        <f t="shared" si="216"/>
        <v>2434924</v>
      </c>
      <c r="AD89">
        <f t="shared" si="216"/>
        <v>2443827</v>
      </c>
      <c r="AE89">
        <f t="shared" si="216"/>
        <v>2447274</v>
      </c>
      <c r="AF89">
        <f t="shared" si="216"/>
        <v>2443558</v>
      </c>
      <c r="AG89">
        <f t="shared" si="216"/>
        <v>2448977</v>
      </c>
      <c r="AH89">
        <f t="shared" si="216"/>
        <v>2448909</v>
      </c>
      <c r="AI89">
        <f t="shared" si="216"/>
        <v>2448317</v>
      </c>
      <c r="AJ89">
        <f t="shared" si="216"/>
        <v>2448714</v>
      </c>
      <c r="AK89">
        <f t="shared" si="216"/>
        <v>2449474</v>
      </c>
      <c r="AL89">
        <f t="shared" si="216"/>
        <v>2385071</v>
      </c>
      <c r="AM89">
        <f t="shared" si="216"/>
        <v>2448155</v>
      </c>
      <c r="AN89">
        <f t="shared" si="216"/>
        <v>1727099</v>
      </c>
      <c r="AO89">
        <f t="shared" si="216"/>
        <v>2451641</v>
      </c>
      <c r="AP89">
        <f t="shared" si="216"/>
        <v>1722156</v>
      </c>
      <c r="AQ89">
        <f t="shared" si="216"/>
        <v>2437836</v>
      </c>
      <c r="AR89">
        <f t="shared" si="216"/>
        <v>2437838</v>
      </c>
      <c r="AS89">
        <f t="shared" si="216"/>
        <v>2437839</v>
      </c>
      <c r="AT89">
        <f t="shared" si="216"/>
        <v>2437840</v>
      </c>
      <c r="AU89">
        <f t="shared" si="216"/>
        <v>2437817</v>
      </c>
      <c r="AV89">
        <f t="shared" si="216"/>
        <v>2437818</v>
      </c>
      <c r="AW89">
        <f t="shared" si="216"/>
        <v>2437819</v>
      </c>
      <c r="AX89">
        <f t="shared" si="216"/>
        <v>2437820</v>
      </c>
      <c r="AY89">
        <f t="shared" si="216"/>
        <v>2437821</v>
      </c>
      <c r="AZ89">
        <f t="shared" si="216"/>
        <v>2437822</v>
      </c>
      <c r="BA89">
        <f t="shared" si="216"/>
        <v>2437823</v>
      </c>
      <c r="BB89">
        <f t="shared" si="216"/>
        <v>2437824</v>
      </c>
      <c r="BC89">
        <f t="shared" si="216"/>
        <v>2437825</v>
      </c>
      <c r="BD89">
        <f t="shared" si="216"/>
        <v>2437826</v>
      </c>
      <c r="BE89">
        <f t="shared" si="216"/>
        <v>2437827</v>
      </c>
      <c r="BF89">
        <f t="shared" si="216"/>
        <v>2437828</v>
      </c>
      <c r="BG89">
        <f t="shared" ref="BG89:BK89" si="217">_xlfn.FLOOR.MATH(365.25*(BG85-1))+1721423+BG87</f>
        <v>2443558</v>
      </c>
      <c r="BH89">
        <f t="shared" si="217"/>
        <v>1721027</v>
      </c>
      <c r="BI89">
        <f t="shared" si="217"/>
        <v>1721027</v>
      </c>
      <c r="BJ89">
        <f t="shared" si="217"/>
        <v>1721027</v>
      </c>
      <c r="BK89">
        <f t="shared" si="217"/>
        <v>1721027</v>
      </c>
    </row>
    <row r="90" spans="3:63" x14ac:dyDescent="0.25">
      <c r="C90" s="6" t="s">
        <v>628</v>
      </c>
      <c r="D90" s="8" t="s">
        <v>74</v>
      </c>
      <c r="E90">
        <f>_xlfn.FLOOR.MATH((E89-1867216.25)/36524.25)</f>
        <v>15</v>
      </c>
      <c r="F90">
        <f t="shared" ref="F90:BF90" si="218">_xlfn.FLOOR.MATH((F89-1867216.25)/36524.25)</f>
        <v>15</v>
      </c>
      <c r="G90">
        <f t="shared" si="218"/>
        <v>-4</v>
      </c>
      <c r="H90">
        <f t="shared" si="218"/>
        <v>15</v>
      </c>
      <c r="I90">
        <f t="shared" si="218"/>
        <v>15</v>
      </c>
      <c r="J90">
        <f t="shared" si="218"/>
        <v>15</v>
      </c>
      <c r="K90">
        <f t="shared" si="218"/>
        <v>15</v>
      </c>
      <c r="L90">
        <f t="shared" si="218"/>
        <v>15</v>
      </c>
      <c r="M90">
        <f t="shared" si="218"/>
        <v>15</v>
      </c>
      <c r="N90">
        <f t="shared" si="218"/>
        <v>14</v>
      </c>
      <c r="O90">
        <f t="shared" si="218"/>
        <v>11</v>
      </c>
      <c r="P90">
        <f t="shared" si="218"/>
        <v>12</v>
      </c>
      <c r="Q90">
        <f t="shared" si="218"/>
        <v>-4</v>
      </c>
      <c r="R90">
        <f t="shared" si="218"/>
        <v>-4</v>
      </c>
      <c r="S90">
        <f t="shared" si="218"/>
        <v>-4</v>
      </c>
      <c r="T90">
        <f t="shared" si="218"/>
        <v>-4</v>
      </c>
      <c r="U90">
        <f t="shared" si="218"/>
        <v>-4</v>
      </c>
      <c r="V90">
        <f t="shared" si="218"/>
        <v>-4</v>
      </c>
      <c r="W90">
        <f t="shared" si="218"/>
        <v>-4</v>
      </c>
      <c r="X90">
        <f t="shared" si="218"/>
        <v>15</v>
      </c>
      <c r="Y90">
        <f t="shared" si="218"/>
        <v>15</v>
      </c>
      <c r="Z90">
        <f t="shared" si="218"/>
        <v>15</v>
      </c>
      <c r="AA90">
        <f t="shared" si="218"/>
        <v>16</v>
      </c>
      <c r="AB90">
        <f t="shared" si="218"/>
        <v>15</v>
      </c>
      <c r="AC90">
        <f t="shared" si="218"/>
        <v>15</v>
      </c>
      <c r="AD90">
        <f t="shared" si="218"/>
        <v>15</v>
      </c>
      <c r="AE90">
        <f t="shared" si="218"/>
        <v>15</v>
      </c>
      <c r="AF90">
        <f t="shared" si="218"/>
        <v>15</v>
      </c>
      <c r="AG90">
        <f t="shared" si="218"/>
        <v>15</v>
      </c>
      <c r="AH90">
        <f t="shared" si="218"/>
        <v>15</v>
      </c>
      <c r="AI90">
        <f t="shared" si="218"/>
        <v>15</v>
      </c>
      <c r="AJ90">
        <f t="shared" si="218"/>
        <v>15</v>
      </c>
      <c r="AK90">
        <f t="shared" si="218"/>
        <v>15</v>
      </c>
      <c r="AL90">
        <f t="shared" si="218"/>
        <v>14</v>
      </c>
      <c r="AM90">
        <f t="shared" si="218"/>
        <v>15</v>
      </c>
      <c r="AN90">
        <f t="shared" si="218"/>
        <v>-4</v>
      </c>
      <c r="AO90">
        <f t="shared" si="218"/>
        <v>16</v>
      </c>
      <c r="AP90">
        <f t="shared" si="218"/>
        <v>-4</v>
      </c>
      <c r="AQ90">
        <f t="shared" si="218"/>
        <v>15</v>
      </c>
      <c r="AR90">
        <f t="shared" si="218"/>
        <v>15</v>
      </c>
      <c r="AS90">
        <f t="shared" si="218"/>
        <v>15</v>
      </c>
      <c r="AT90">
        <f t="shared" si="218"/>
        <v>15</v>
      </c>
      <c r="AU90">
        <f t="shared" si="218"/>
        <v>15</v>
      </c>
      <c r="AV90">
        <f t="shared" si="218"/>
        <v>15</v>
      </c>
      <c r="AW90">
        <f t="shared" si="218"/>
        <v>15</v>
      </c>
      <c r="AX90">
        <f t="shared" si="218"/>
        <v>15</v>
      </c>
      <c r="AY90">
        <f t="shared" si="218"/>
        <v>15</v>
      </c>
      <c r="AZ90">
        <f t="shared" si="218"/>
        <v>15</v>
      </c>
      <c r="BA90">
        <f t="shared" si="218"/>
        <v>15</v>
      </c>
      <c r="BB90">
        <f t="shared" si="218"/>
        <v>15</v>
      </c>
      <c r="BC90">
        <f t="shared" si="218"/>
        <v>15</v>
      </c>
      <c r="BD90">
        <f t="shared" si="218"/>
        <v>15</v>
      </c>
      <c r="BE90">
        <f t="shared" si="218"/>
        <v>15</v>
      </c>
      <c r="BF90">
        <f t="shared" si="218"/>
        <v>15</v>
      </c>
      <c r="BG90">
        <f t="shared" ref="BG90" si="219">_xlfn.FLOOR.MATH((BG89-1867216.25)/36524.25)</f>
        <v>15</v>
      </c>
      <c r="BH90">
        <f t="shared" ref="BH90" si="220">_xlfn.FLOOR.MATH((BH89-1867216.25)/36524.25)</f>
        <v>-5</v>
      </c>
      <c r="BI90">
        <f t="shared" ref="BI90" si="221">_xlfn.FLOOR.MATH((BI89-1867216.25)/36524.25)</f>
        <v>-5</v>
      </c>
      <c r="BJ90">
        <f t="shared" ref="BJ90" si="222">_xlfn.FLOOR.MATH((BJ89-1867216.25)/36524.25)</f>
        <v>-5</v>
      </c>
      <c r="BK90">
        <f t="shared" ref="BK90" si="223">_xlfn.FLOOR.MATH((BK89-1867216.25)/36524.25)</f>
        <v>-5</v>
      </c>
    </row>
    <row r="91" spans="3:63" x14ac:dyDescent="0.25">
      <c r="C91" s="6" t="s">
        <v>629</v>
      </c>
      <c r="D91" s="8" t="s">
        <v>237</v>
      </c>
      <c r="E91">
        <f>E89+1+E90-_xlfn.FLOOR.MATH(E90/4)</f>
        <v>2437679</v>
      </c>
      <c r="F91">
        <f t="shared" ref="F91:BF91" si="224">F89+1+F90-_xlfn.FLOOR.MATH(F90/4)</f>
        <v>2436129</v>
      </c>
      <c r="G91">
        <f t="shared" si="224"/>
        <v>1730944</v>
      </c>
      <c r="H91">
        <f t="shared" si="224"/>
        <v>2451558</v>
      </c>
      <c r="I91">
        <f t="shared" si="224"/>
        <v>2451193</v>
      </c>
      <c r="J91">
        <f t="shared" si="224"/>
        <v>2446836</v>
      </c>
      <c r="K91">
        <f t="shared" si="224"/>
        <v>2446979</v>
      </c>
      <c r="L91">
        <f t="shared" si="224"/>
        <v>2447201</v>
      </c>
      <c r="M91">
        <f t="shared" si="224"/>
        <v>2447345</v>
      </c>
      <c r="N91">
        <f t="shared" si="224"/>
        <v>2415033</v>
      </c>
      <c r="O91">
        <f t="shared" si="224"/>
        <v>2305458</v>
      </c>
      <c r="P91">
        <f t="shared" si="224"/>
        <v>2305823</v>
      </c>
      <c r="Q91">
        <f t="shared" si="224"/>
        <v>1724808</v>
      </c>
      <c r="R91">
        <f t="shared" si="224"/>
        <v>1732743</v>
      </c>
      <c r="S91">
        <f t="shared" si="224"/>
        <v>1721787</v>
      </c>
      <c r="T91">
        <f t="shared" si="224"/>
        <v>1725632</v>
      </c>
      <c r="U91">
        <f t="shared" si="224"/>
        <v>1732073</v>
      </c>
      <c r="V91">
        <f t="shared" si="224"/>
        <v>1727494</v>
      </c>
      <c r="W91">
        <f t="shared" si="224"/>
        <v>1721787</v>
      </c>
      <c r="X91">
        <f t="shared" si="224"/>
        <v>2446909</v>
      </c>
      <c r="Y91">
        <f t="shared" si="224"/>
        <v>2448738</v>
      </c>
      <c r="Z91">
        <f t="shared" si="224"/>
        <v>2443568</v>
      </c>
      <c r="AA91">
        <f t="shared" si="224"/>
        <v>2467629</v>
      </c>
      <c r="AB91">
        <f t="shared" si="224"/>
        <v>2451558</v>
      </c>
      <c r="AC91">
        <f t="shared" si="224"/>
        <v>2434937</v>
      </c>
      <c r="AD91">
        <f t="shared" si="224"/>
        <v>2443840</v>
      </c>
      <c r="AE91">
        <f t="shared" si="224"/>
        <v>2447287</v>
      </c>
      <c r="AF91">
        <f t="shared" si="224"/>
        <v>2443571</v>
      </c>
      <c r="AG91">
        <f t="shared" si="224"/>
        <v>2448990</v>
      </c>
      <c r="AH91">
        <f t="shared" si="224"/>
        <v>2448922</v>
      </c>
      <c r="AI91">
        <f t="shared" si="224"/>
        <v>2448330</v>
      </c>
      <c r="AJ91">
        <f t="shared" si="224"/>
        <v>2448727</v>
      </c>
      <c r="AK91">
        <f t="shared" si="224"/>
        <v>2449487</v>
      </c>
      <c r="AL91">
        <f t="shared" si="224"/>
        <v>2385083</v>
      </c>
      <c r="AM91">
        <f t="shared" si="224"/>
        <v>2448168</v>
      </c>
      <c r="AN91">
        <f t="shared" si="224"/>
        <v>1727097</v>
      </c>
      <c r="AO91">
        <f t="shared" si="224"/>
        <v>2451654</v>
      </c>
      <c r="AP91">
        <f t="shared" si="224"/>
        <v>1722154</v>
      </c>
      <c r="AQ91">
        <f t="shared" si="224"/>
        <v>2437849</v>
      </c>
      <c r="AR91">
        <f t="shared" si="224"/>
        <v>2437851</v>
      </c>
      <c r="AS91">
        <f t="shared" si="224"/>
        <v>2437852</v>
      </c>
      <c r="AT91">
        <f t="shared" si="224"/>
        <v>2437853</v>
      </c>
      <c r="AU91">
        <f t="shared" si="224"/>
        <v>2437830</v>
      </c>
      <c r="AV91">
        <f t="shared" si="224"/>
        <v>2437831</v>
      </c>
      <c r="AW91">
        <f t="shared" si="224"/>
        <v>2437832</v>
      </c>
      <c r="AX91">
        <f t="shared" si="224"/>
        <v>2437833</v>
      </c>
      <c r="AY91">
        <f t="shared" si="224"/>
        <v>2437834</v>
      </c>
      <c r="AZ91">
        <f t="shared" si="224"/>
        <v>2437835</v>
      </c>
      <c r="BA91">
        <f t="shared" si="224"/>
        <v>2437836</v>
      </c>
      <c r="BB91">
        <f t="shared" si="224"/>
        <v>2437837</v>
      </c>
      <c r="BC91">
        <f t="shared" si="224"/>
        <v>2437838</v>
      </c>
      <c r="BD91">
        <f t="shared" si="224"/>
        <v>2437839</v>
      </c>
      <c r="BE91">
        <f t="shared" si="224"/>
        <v>2437840</v>
      </c>
      <c r="BF91">
        <f t="shared" si="224"/>
        <v>2437841</v>
      </c>
      <c r="BG91">
        <f t="shared" ref="BG91" si="225">BG89+1+BG90-_xlfn.FLOOR.MATH(BG90/4)</f>
        <v>2443571</v>
      </c>
      <c r="BH91">
        <f t="shared" ref="BH91" si="226">BH89+1+BH90-_xlfn.FLOOR.MATH(BH90/4)</f>
        <v>1721025</v>
      </c>
      <c r="BI91">
        <f t="shared" ref="BI91" si="227">BI89+1+BI90-_xlfn.FLOOR.MATH(BI90/4)</f>
        <v>1721025</v>
      </c>
      <c r="BJ91">
        <f t="shared" ref="BJ91" si="228">BJ89+1+BJ90-_xlfn.FLOOR.MATH(BJ90/4)</f>
        <v>1721025</v>
      </c>
      <c r="BK91">
        <f t="shared" ref="BK91" si="229">BK89+1+BK90-_xlfn.FLOOR.MATH(BK90/4)</f>
        <v>1721025</v>
      </c>
    </row>
    <row r="92" spans="3:63" x14ac:dyDescent="0.25">
      <c r="C92" s="6" t="s">
        <v>630</v>
      </c>
      <c r="D92" s="8" t="s">
        <v>237</v>
      </c>
      <c r="E92">
        <f>IF(E89&lt;2299161,E89,E91)</f>
        <v>2437679</v>
      </c>
      <c r="F92">
        <f t="shared" ref="F92:BF92" si="230">IF(F89&lt;2299161,F89,F91)</f>
        <v>2436129</v>
      </c>
      <c r="G92">
        <f t="shared" si="230"/>
        <v>1730946</v>
      </c>
      <c r="H92">
        <f t="shared" si="230"/>
        <v>2451558</v>
      </c>
      <c r="I92">
        <f t="shared" si="230"/>
        <v>2451193</v>
      </c>
      <c r="J92">
        <f t="shared" si="230"/>
        <v>2446836</v>
      </c>
      <c r="K92">
        <f t="shared" si="230"/>
        <v>2446979</v>
      </c>
      <c r="L92">
        <f t="shared" si="230"/>
        <v>2447201</v>
      </c>
      <c r="M92">
        <f t="shared" si="230"/>
        <v>2447345</v>
      </c>
      <c r="N92">
        <f t="shared" si="230"/>
        <v>2415033</v>
      </c>
      <c r="O92">
        <f t="shared" si="230"/>
        <v>2305458</v>
      </c>
      <c r="P92">
        <f t="shared" si="230"/>
        <v>2305823</v>
      </c>
      <c r="Q92">
        <f t="shared" si="230"/>
        <v>1724810</v>
      </c>
      <c r="R92">
        <f t="shared" si="230"/>
        <v>1732745</v>
      </c>
      <c r="S92">
        <f t="shared" si="230"/>
        <v>1721789</v>
      </c>
      <c r="T92">
        <f t="shared" si="230"/>
        <v>1725634</v>
      </c>
      <c r="U92">
        <f t="shared" si="230"/>
        <v>1732075</v>
      </c>
      <c r="V92">
        <f t="shared" si="230"/>
        <v>1727496</v>
      </c>
      <c r="W92">
        <f t="shared" si="230"/>
        <v>1721789</v>
      </c>
      <c r="X92">
        <f t="shared" si="230"/>
        <v>2446909</v>
      </c>
      <c r="Y92">
        <f t="shared" si="230"/>
        <v>2448738</v>
      </c>
      <c r="Z92">
        <f t="shared" si="230"/>
        <v>2443568</v>
      </c>
      <c r="AA92">
        <f t="shared" si="230"/>
        <v>2467629</v>
      </c>
      <c r="AB92">
        <f t="shared" si="230"/>
        <v>2451558</v>
      </c>
      <c r="AC92">
        <f t="shared" si="230"/>
        <v>2434937</v>
      </c>
      <c r="AD92">
        <f t="shared" si="230"/>
        <v>2443840</v>
      </c>
      <c r="AE92">
        <f t="shared" si="230"/>
        <v>2447287</v>
      </c>
      <c r="AF92">
        <f t="shared" si="230"/>
        <v>2443571</v>
      </c>
      <c r="AG92">
        <f t="shared" si="230"/>
        <v>2448990</v>
      </c>
      <c r="AH92">
        <f t="shared" si="230"/>
        <v>2448922</v>
      </c>
      <c r="AI92">
        <f t="shared" si="230"/>
        <v>2448330</v>
      </c>
      <c r="AJ92">
        <f t="shared" si="230"/>
        <v>2448727</v>
      </c>
      <c r="AK92">
        <f t="shared" si="230"/>
        <v>2449487</v>
      </c>
      <c r="AL92">
        <f t="shared" si="230"/>
        <v>2385083</v>
      </c>
      <c r="AM92">
        <f t="shared" si="230"/>
        <v>2448168</v>
      </c>
      <c r="AN92">
        <f t="shared" si="230"/>
        <v>1727099</v>
      </c>
      <c r="AO92">
        <f t="shared" si="230"/>
        <v>2451654</v>
      </c>
      <c r="AP92">
        <f t="shared" si="230"/>
        <v>1722156</v>
      </c>
      <c r="AQ92">
        <f t="shared" si="230"/>
        <v>2437849</v>
      </c>
      <c r="AR92">
        <f t="shared" si="230"/>
        <v>2437851</v>
      </c>
      <c r="AS92">
        <f t="shared" si="230"/>
        <v>2437852</v>
      </c>
      <c r="AT92">
        <f t="shared" si="230"/>
        <v>2437853</v>
      </c>
      <c r="AU92">
        <f t="shared" si="230"/>
        <v>2437830</v>
      </c>
      <c r="AV92">
        <f t="shared" si="230"/>
        <v>2437831</v>
      </c>
      <c r="AW92">
        <f t="shared" si="230"/>
        <v>2437832</v>
      </c>
      <c r="AX92">
        <f t="shared" si="230"/>
        <v>2437833</v>
      </c>
      <c r="AY92">
        <f t="shared" si="230"/>
        <v>2437834</v>
      </c>
      <c r="AZ92">
        <f t="shared" si="230"/>
        <v>2437835</v>
      </c>
      <c r="BA92">
        <f t="shared" si="230"/>
        <v>2437836</v>
      </c>
      <c r="BB92">
        <f t="shared" si="230"/>
        <v>2437837</v>
      </c>
      <c r="BC92">
        <f t="shared" si="230"/>
        <v>2437838</v>
      </c>
      <c r="BD92">
        <f t="shared" si="230"/>
        <v>2437839</v>
      </c>
      <c r="BE92">
        <f t="shared" si="230"/>
        <v>2437840</v>
      </c>
      <c r="BF92">
        <f t="shared" si="230"/>
        <v>2437841</v>
      </c>
      <c r="BG92">
        <f t="shared" ref="BG92" si="231">IF(BG89&lt;2299161,BG89,BG91)</f>
        <v>2443571</v>
      </c>
      <c r="BH92">
        <f t="shared" ref="BH92" si="232">IF(BH89&lt;2299161,BH89,BH91)</f>
        <v>1721027</v>
      </c>
      <c r="BI92">
        <f t="shared" ref="BI92" si="233">IF(BI89&lt;2299161,BI89,BI91)</f>
        <v>1721027</v>
      </c>
      <c r="BJ92">
        <f t="shared" ref="BJ92" si="234">IF(BJ89&lt;2299161,BJ89,BJ91)</f>
        <v>1721027</v>
      </c>
      <c r="BK92">
        <f t="shared" ref="BK92" si="235">IF(BK89&lt;2299161,BK89,BK91)</f>
        <v>1721027</v>
      </c>
    </row>
    <row r="93" spans="3:63" x14ac:dyDescent="0.25">
      <c r="C93" s="8" t="s">
        <v>631</v>
      </c>
      <c r="D93" s="8" t="s">
        <v>239</v>
      </c>
      <c r="E93">
        <f>E92+1524</f>
        <v>2439203</v>
      </c>
      <c r="F93">
        <f t="shared" ref="F93:BF93" si="236">F92+1524</f>
        <v>2437653</v>
      </c>
      <c r="G93">
        <f t="shared" si="236"/>
        <v>1732470</v>
      </c>
      <c r="H93">
        <f t="shared" si="236"/>
        <v>2453082</v>
      </c>
      <c r="I93">
        <f t="shared" si="236"/>
        <v>2452717</v>
      </c>
      <c r="J93">
        <f t="shared" si="236"/>
        <v>2448360</v>
      </c>
      <c r="K93">
        <f t="shared" si="236"/>
        <v>2448503</v>
      </c>
      <c r="L93">
        <f t="shared" si="236"/>
        <v>2448725</v>
      </c>
      <c r="M93">
        <f t="shared" si="236"/>
        <v>2448869</v>
      </c>
      <c r="N93">
        <f t="shared" si="236"/>
        <v>2416557</v>
      </c>
      <c r="O93">
        <f t="shared" si="236"/>
        <v>2306982</v>
      </c>
      <c r="P93">
        <f t="shared" si="236"/>
        <v>2307347</v>
      </c>
      <c r="Q93">
        <f t="shared" si="236"/>
        <v>1726334</v>
      </c>
      <c r="R93">
        <f t="shared" si="236"/>
        <v>1734269</v>
      </c>
      <c r="S93">
        <f t="shared" si="236"/>
        <v>1723313</v>
      </c>
      <c r="T93">
        <f t="shared" si="236"/>
        <v>1727158</v>
      </c>
      <c r="U93">
        <f t="shared" si="236"/>
        <v>1733599</v>
      </c>
      <c r="V93">
        <f t="shared" si="236"/>
        <v>1729020</v>
      </c>
      <c r="W93">
        <f t="shared" si="236"/>
        <v>1723313</v>
      </c>
      <c r="X93">
        <f t="shared" si="236"/>
        <v>2448433</v>
      </c>
      <c r="Y93">
        <f t="shared" si="236"/>
        <v>2450262</v>
      </c>
      <c r="Z93">
        <f t="shared" si="236"/>
        <v>2445092</v>
      </c>
      <c r="AA93">
        <f t="shared" si="236"/>
        <v>2469153</v>
      </c>
      <c r="AB93">
        <f t="shared" si="236"/>
        <v>2453082</v>
      </c>
      <c r="AC93">
        <f t="shared" si="236"/>
        <v>2436461</v>
      </c>
      <c r="AD93">
        <f t="shared" si="236"/>
        <v>2445364</v>
      </c>
      <c r="AE93">
        <f t="shared" si="236"/>
        <v>2448811</v>
      </c>
      <c r="AF93">
        <f t="shared" si="236"/>
        <v>2445095</v>
      </c>
      <c r="AG93">
        <f t="shared" si="236"/>
        <v>2450514</v>
      </c>
      <c r="AH93">
        <f t="shared" si="236"/>
        <v>2450446</v>
      </c>
      <c r="AI93">
        <f t="shared" si="236"/>
        <v>2449854</v>
      </c>
      <c r="AJ93">
        <f t="shared" si="236"/>
        <v>2450251</v>
      </c>
      <c r="AK93">
        <f t="shared" si="236"/>
        <v>2451011</v>
      </c>
      <c r="AL93">
        <f t="shared" si="236"/>
        <v>2386607</v>
      </c>
      <c r="AM93">
        <f t="shared" si="236"/>
        <v>2449692</v>
      </c>
      <c r="AN93">
        <f t="shared" si="236"/>
        <v>1728623</v>
      </c>
      <c r="AO93">
        <f t="shared" si="236"/>
        <v>2453178</v>
      </c>
      <c r="AP93">
        <f t="shared" si="236"/>
        <v>1723680</v>
      </c>
      <c r="AQ93">
        <f t="shared" si="236"/>
        <v>2439373</v>
      </c>
      <c r="AR93">
        <f t="shared" si="236"/>
        <v>2439375</v>
      </c>
      <c r="AS93">
        <f t="shared" si="236"/>
        <v>2439376</v>
      </c>
      <c r="AT93">
        <f t="shared" si="236"/>
        <v>2439377</v>
      </c>
      <c r="AU93">
        <f t="shared" si="236"/>
        <v>2439354</v>
      </c>
      <c r="AV93">
        <f t="shared" si="236"/>
        <v>2439355</v>
      </c>
      <c r="AW93">
        <f t="shared" si="236"/>
        <v>2439356</v>
      </c>
      <c r="AX93">
        <f t="shared" si="236"/>
        <v>2439357</v>
      </c>
      <c r="AY93">
        <f t="shared" si="236"/>
        <v>2439358</v>
      </c>
      <c r="AZ93">
        <f t="shared" si="236"/>
        <v>2439359</v>
      </c>
      <c r="BA93">
        <f t="shared" si="236"/>
        <v>2439360</v>
      </c>
      <c r="BB93">
        <f t="shared" si="236"/>
        <v>2439361</v>
      </c>
      <c r="BC93">
        <f t="shared" si="236"/>
        <v>2439362</v>
      </c>
      <c r="BD93">
        <f t="shared" si="236"/>
        <v>2439363</v>
      </c>
      <c r="BE93">
        <f t="shared" si="236"/>
        <v>2439364</v>
      </c>
      <c r="BF93">
        <f t="shared" si="236"/>
        <v>2439365</v>
      </c>
      <c r="BG93">
        <f t="shared" ref="BG93" si="237">BG92+1524</f>
        <v>2445095</v>
      </c>
      <c r="BH93">
        <f t="shared" ref="BH93" si="238">BH92+1524</f>
        <v>1722551</v>
      </c>
      <c r="BI93">
        <f t="shared" ref="BI93" si="239">BI92+1524</f>
        <v>1722551</v>
      </c>
      <c r="BJ93">
        <f t="shared" ref="BJ93" si="240">BJ92+1524</f>
        <v>1722551</v>
      </c>
      <c r="BK93">
        <f t="shared" ref="BK93" si="241">BK92+1524</f>
        <v>1722551</v>
      </c>
    </row>
    <row r="94" spans="3:63" x14ac:dyDescent="0.25">
      <c r="C94" s="6" t="s">
        <v>632</v>
      </c>
      <c r="D94" s="8" t="s">
        <v>52</v>
      </c>
      <c r="E94">
        <f>_xlfn.FLOOR.MATH((E93-122.1)/365.25)</f>
        <v>6677</v>
      </c>
      <c r="F94">
        <f t="shared" ref="F94:BF94" si="242">_xlfn.FLOOR.MATH((F93-122.1)/365.25)</f>
        <v>6673</v>
      </c>
      <c r="G94">
        <f t="shared" si="242"/>
        <v>4742</v>
      </c>
      <c r="H94">
        <f t="shared" si="242"/>
        <v>6715</v>
      </c>
      <c r="I94">
        <f t="shared" si="242"/>
        <v>6714</v>
      </c>
      <c r="J94">
        <f t="shared" si="242"/>
        <v>6702</v>
      </c>
      <c r="K94">
        <f t="shared" si="242"/>
        <v>6703</v>
      </c>
      <c r="L94">
        <f t="shared" si="242"/>
        <v>6703</v>
      </c>
      <c r="M94">
        <f t="shared" si="242"/>
        <v>6704</v>
      </c>
      <c r="N94">
        <f t="shared" si="242"/>
        <v>6615</v>
      </c>
      <c r="O94">
        <f t="shared" si="242"/>
        <v>6315</v>
      </c>
      <c r="P94">
        <f t="shared" si="242"/>
        <v>6316</v>
      </c>
      <c r="Q94">
        <f t="shared" si="242"/>
        <v>4726</v>
      </c>
      <c r="R94">
        <f t="shared" si="242"/>
        <v>4747</v>
      </c>
      <c r="S94">
        <f t="shared" si="242"/>
        <v>4717</v>
      </c>
      <c r="T94">
        <f t="shared" si="242"/>
        <v>4728</v>
      </c>
      <c r="U94">
        <f t="shared" si="242"/>
        <v>4746</v>
      </c>
      <c r="V94">
        <f t="shared" si="242"/>
        <v>4733</v>
      </c>
      <c r="W94">
        <f t="shared" si="242"/>
        <v>4717</v>
      </c>
      <c r="X94">
        <f t="shared" si="242"/>
        <v>6703</v>
      </c>
      <c r="Y94">
        <f t="shared" si="242"/>
        <v>6708</v>
      </c>
      <c r="Z94">
        <f t="shared" si="242"/>
        <v>6693</v>
      </c>
      <c r="AA94">
        <f t="shared" si="242"/>
        <v>6759</v>
      </c>
      <c r="AB94">
        <f t="shared" si="242"/>
        <v>6715</v>
      </c>
      <c r="AC94">
        <f t="shared" si="242"/>
        <v>6670</v>
      </c>
      <c r="AD94">
        <f t="shared" si="242"/>
        <v>6694</v>
      </c>
      <c r="AE94">
        <f t="shared" si="242"/>
        <v>6704</v>
      </c>
      <c r="AF94">
        <f t="shared" si="242"/>
        <v>6693</v>
      </c>
      <c r="AG94">
        <f t="shared" si="242"/>
        <v>6708</v>
      </c>
      <c r="AH94">
        <f t="shared" si="242"/>
        <v>6708</v>
      </c>
      <c r="AI94">
        <f t="shared" si="242"/>
        <v>6707</v>
      </c>
      <c r="AJ94">
        <f t="shared" si="242"/>
        <v>6708</v>
      </c>
      <c r="AK94">
        <f t="shared" si="242"/>
        <v>6710</v>
      </c>
      <c r="AL94">
        <f t="shared" si="242"/>
        <v>6533</v>
      </c>
      <c r="AM94">
        <f t="shared" si="242"/>
        <v>6706</v>
      </c>
      <c r="AN94">
        <f t="shared" si="242"/>
        <v>4732</v>
      </c>
      <c r="AO94">
        <f t="shared" si="242"/>
        <v>6716</v>
      </c>
      <c r="AP94">
        <f t="shared" si="242"/>
        <v>4718</v>
      </c>
      <c r="AQ94">
        <f t="shared" si="242"/>
        <v>6678</v>
      </c>
      <c r="AR94">
        <f t="shared" si="242"/>
        <v>6678</v>
      </c>
      <c r="AS94">
        <f t="shared" si="242"/>
        <v>6678</v>
      </c>
      <c r="AT94">
        <f t="shared" si="242"/>
        <v>6678</v>
      </c>
      <c r="AU94">
        <f t="shared" si="242"/>
        <v>6678</v>
      </c>
      <c r="AV94">
        <f t="shared" si="242"/>
        <v>6678</v>
      </c>
      <c r="AW94">
        <f t="shared" si="242"/>
        <v>6678</v>
      </c>
      <c r="AX94">
        <f t="shared" si="242"/>
        <v>6678</v>
      </c>
      <c r="AY94">
        <f t="shared" si="242"/>
        <v>6678</v>
      </c>
      <c r="AZ94">
        <f t="shared" si="242"/>
        <v>6678</v>
      </c>
      <c r="BA94">
        <f t="shared" si="242"/>
        <v>6678</v>
      </c>
      <c r="BB94">
        <f t="shared" si="242"/>
        <v>6678</v>
      </c>
      <c r="BC94">
        <f t="shared" si="242"/>
        <v>6678</v>
      </c>
      <c r="BD94">
        <f t="shared" si="242"/>
        <v>6678</v>
      </c>
      <c r="BE94">
        <f t="shared" si="242"/>
        <v>6678</v>
      </c>
      <c r="BF94">
        <f t="shared" si="242"/>
        <v>6678</v>
      </c>
      <c r="BG94">
        <f t="shared" ref="BG94" si="243">_xlfn.FLOOR.MATH((BG93-122.1)/365.25)</f>
        <v>6693</v>
      </c>
      <c r="BH94">
        <f t="shared" ref="BH94" si="244">_xlfn.FLOOR.MATH((BH93-122.1)/365.25)</f>
        <v>4715</v>
      </c>
      <c r="BI94">
        <f t="shared" ref="BI94" si="245">_xlfn.FLOOR.MATH((BI93-122.1)/365.25)</f>
        <v>4715</v>
      </c>
      <c r="BJ94">
        <f t="shared" ref="BJ94" si="246">_xlfn.FLOOR.MATH((BJ93-122.1)/365.25)</f>
        <v>4715</v>
      </c>
      <c r="BK94">
        <f t="shared" ref="BK94" si="247">_xlfn.FLOOR.MATH((BK93-122.1)/365.25)</f>
        <v>4715</v>
      </c>
    </row>
    <row r="95" spans="3:63" x14ac:dyDescent="0.25">
      <c r="C95" s="6" t="s">
        <v>633</v>
      </c>
      <c r="D95" s="8" t="s">
        <v>44</v>
      </c>
      <c r="E95">
        <f>_xlfn.FLOOR.MATH(E94*365.25)</f>
        <v>2438774</v>
      </c>
      <c r="F95">
        <f t="shared" ref="F95:BF95" si="248">_xlfn.FLOOR.MATH(F94*365.25)</f>
        <v>2437313</v>
      </c>
      <c r="G95">
        <f t="shared" si="248"/>
        <v>1732015</v>
      </c>
      <c r="H95">
        <f t="shared" si="248"/>
        <v>2452653</v>
      </c>
      <c r="I95">
        <f t="shared" si="248"/>
        <v>2452288</v>
      </c>
      <c r="J95">
        <f t="shared" si="248"/>
        <v>2447905</v>
      </c>
      <c r="K95">
        <f t="shared" si="248"/>
        <v>2448270</v>
      </c>
      <c r="L95">
        <f t="shared" si="248"/>
        <v>2448270</v>
      </c>
      <c r="M95">
        <f t="shared" si="248"/>
        <v>2448636</v>
      </c>
      <c r="N95">
        <f t="shared" si="248"/>
        <v>2416128</v>
      </c>
      <c r="O95">
        <f t="shared" si="248"/>
        <v>2306553</v>
      </c>
      <c r="P95">
        <f t="shared" si="248"/>
        <v>2306919</v>
      </c>
      <c r="Q95">
        <f t="shared" si="248"/>
        <v>1726171</v>
      </c>
      <c r="R95">
        <f t="shared" si="248"/>
        <v>1733841</v>
      </c>
      <c r="S95">
        <f t="shared" si="248"/>
        <v>1722884</v>
      </c>
      <c r="T95">
        <f t="shared" si="248"/>
        <v>1726902</v>
      </c>
      <c r="U95">
        <f t="shared" si="248"/>
        <v>1733476</v>
      </c>
      <c r="V95">
        <f t="shared" si="248"/>
        <v>1728728</v>
      </c>
      <c r="W95">
        <f t="shared" si="248"/>
        <v>1722884</v>
      </c>
      <c r="X95">
        <f t="shared" si="248"/>
        <v>2448270</v>
      </c>
      <c r="Y95">
        <f t="shared" si="248"/>
        <v>2450097</v>
      </c>
      <c r="Z95">
        <f t="shared" si="248"/>
        <v>2444618</v>
      </c>
      <c r="AA95">
        <f t="shared" si="248"/>
        <v>2468724</v>
      </c>
      <c r="AB95">
        <f t="shared" si="248"/>
        <v>2452653</v>
      </c>
      <c r="AC95">
        <f t="shared" si="248"/>
        <v>2436217</v>
      </c>
      <c r="AD95">
        <f t="shared" si="248"/>
        <v>2444983</v>
      </c>
      <c r="AE95">
        <f t="shared" si="248"/>
        <v>2448636</v>
      </c>
      <c r="AF95">
        <f t="shared" si="248"/>
        <v>2444618</v>
      </c>
      <c r="AG95">
        <f t="shared" si="248"/>
        <v>2450097</v>
      </c>
      <c r="AH95">
        <f t="shared" si="248"/>
        <v>2450097</v>
      </c>
      <c r="AI95">
        <f t="shared" si="248"/>
        <v>2449731</v>
      </c>
      <c r="AJ95">
        <f t="shared" si="248"/>
        <v>2450097</v>
      </c>
      <c r="AK95">
        <f t="shared" si="248"/>
        <v>2450827</v>
      </c>
      <c r="AL95">
        <f t="shared" si="248"/>
        <v>2386178</v>
      </c>
      <c r="AM95">
        <f t="shared" si="248"/>
        <v>2449366</v>
      </c>
      <c r="AN95">
        <f t="shared" si="248"/>
        <v>1728363</v>
      </c>
      <c r="AO95">
        <f t="shared" si="248"/>
        <v>2453019</v>
      </c>
      <c r="AP95">
        <f t="shared" si="248"/>
        <v>1723249</v>
      </c>
      <c r="AQ95">
        <f t="shared" si="248"/>
        <v>2439139</v>
      </c>
      <c r="AR95">
        <f t="shared" si="248"/>
        <v>2439139</v>
      </c>
      <c r="AS95">
        <f t="shared" si="248"/>
        <v>2439139</v>
      </c>
      <c r="AT95">
        <f t="shared" si="248"/>
        <v>2439139</v>
      </c>
      <c r="AU95">
        <f t="shared" si="248"/>
        <v>2439139</v>
      </c>
      <c r="AV95">
        <f t="shared" si="248"/>
        <v>2439139</v>
      </c>
      <c r="AW95">
        <f t="shared" si="248"/>
        <v>2439139</v>
      </c>
      <c r="AX95">
        <f t="shared" si="248"/>
        <v>2439139</v>
      </c>
      <c r="AY95">
        <f t="shared" si="248"/>
        <v>2439139</v>
      </c>
      <c r="AZ95">
        <f t="shared" si="248"/>
        <v>2439139</v>
      </c>
      <c r="BA95">
        <f t="shared" si="248"/>
        <v>2439139</v>
      </c>
      <c r="BB95">
        <f t="shared" si="248"/>
        <v>2439139</v>
      </c>
      <c r="BC95">
        <f t="shared" si="248"/>
        <v>2439139</v>
      </c>
      <c r="BD95">
        <f t="shared" si="248"/>
        <v>2439139</v>
      </c>
      <c r="BE95">
        <f t="shared" si="248"/>
        <v>2439139</v>
      </c>
      <c r="BF95">
        <f t="shared" si="248"/>
        <v>2439139</v>
      </c>
      <c r="BG95">
        <f t="shared" ref="BG95" si="249">_xlfn.FLOOR.MATH(BG94*365.25)</f>
        <v>2444618</v>
      </c>
      <c r="BH95">
        <f t="shared" ref="BH95" si="250">_xlfn.FLOOR.MATH(BH94*365.25)</f>
        <v>1722153</v>
      </c>
      <c r="BI95">
        <f t="shared" ref="BI95" si="251">_xlfn.FLOOR.MATH(BI94*365.25)</f>
        <v>1722153</v>
      </c>
      <c r="BJ95">
        <f t="shared" ref="BJ95" si="252">_xlfn.FLOOR.MATH(BJ94*365.25)</f>
        <v>1722153</v>
      </c>
      <c r="BK95">
        <f t="shared" ref="BK95" si="253">_xlfn.FLOOR.MATH(BK94*365.25)</f>
        <v>1722153</v>
      </c>
    </row>
    <row r="96" spans="3:63" x14ac:dyDescent="0.25">
      <c r="C96" s="6" t="s">
        <v>634</v>
      </c>
      <c r="D96" s="8" t="s">
        <v>313</v>
      </c>
      <c r="E96">
        <f>_xlfn.FLOOR.MATH((E93-E95)/30.6001)</f>
        <v>14</v>
      </c>
      <c r="F96">
        <f t="shared" ref="F96:BF96" si="254">_xlfn.FLOOR.MATH((F93-F95)/30.6001)</f>
        <v>11</v>
      </c>
      <c r="G96">
        <f t="shared" si="254"/>
        <v>14</v>
      </c>
      <c r="H96">
        <f t="shared" si="254"/>
        <v>14</v>
      </c>
      <c r="I96">
        <f t="shared" si="254"/>
        <v>14</v>
      </c>
      <c r="J96">
        <f t="shared" si="254"/>
        <v>14</v>
      </c>
      <c r="K96">
        <f t="shared" si="254"/>
        <v>7</v>
      </c>
      <c r="L96">
        <f t="shared" si="254"/>
        <v>14</v>
      </c>
      <c r="M96">
        <f t="shared" si="254"/>
        <v>7</v>
      </c>
      <c r="N96">
        <f t="shared" si="254"/>
        <v>14</v>
      </c>
      <c r="O96">
        <f t="shared" si="254"/>
        <v>14</v>
      </c>
      <c r="P96">
        <f t="shared" si="254"/>
        <v>13</v>
      </c>
      <c r="Q96">
        <f t="shared" si="254"/>
        <v>5</v>
      </c>
      <c r="R96">
        <f t="shared" si="254"/>
        <v>13</v>
      </c>
      <c r="S96">
        <f t="shared" si="254"/>
        <v>14</v>
      </c>
      <c r="T96">
        <f t="shared" si="254"/>
        <v>8</v>
      </c>
      <c r="U96">
        <f t="shared" si="254"/>
        <v>4</v>
      </c>
      <c r="V96">
        <f t="shared" si="254"/>
        <v>9</v>
      </c>
      <c r="W96">
        <f t="shared" si="254"/>
        <v>14</v>
      </c>
      <c r="X96">
        <f t="shared" si="254"/>
        <v>5</v>
      </c>
      <c r="Y96">
        <f t="shared" si="254"/>
        <v>5</v>
      </c>
      <c r="Z96">
        <f t="shared" si="254"/>
        <v>15</v>
      </c>
      <c r="AA96">
        <f t="shared" si="254"/>
        <v>14</v>
      </c>
      <c r="AB96">
        <f t="shared" si="254"/>
        <v>14</v>
      </c>
      <c r="AC96">
        <f t="shared" si="254"/>
        <v>7</v>
      </c>
      <c r="AD96">
        <f t="shared" si="254"/>
        <v>12</v>
      </c>
      <c r="AE96">
        <f t="shared" si="254"/>
        <v>5</v>
      </c>
      <c r="AF96">
        <f t="shared" si="254"/>
        <v>15</v>
      </c>
      <c r="AG96">
        <f t="shared" si="254"/>
        <v>13</v>
      </c>
      <c r="AH96">
        <f t="shared" si="254"/>
        <v>11</v>
      </c>
      <c r="AI96">
        <f t="shared" si="254"/>
        <v>4</v>
      </c>
      <c r="AJ96">
        <f t="shared" si="254"/>
        <v>5</v>
      </c>
      <c r="AK96">
        <f t="shared" si="254"/>
        <v>6</v>
      </c>
      <c r="AL96">
        <f t="shared" si="254"/>
        <v>14</v>
      </c>
      <c r="AM96">
        <f t="shared" si="254"/>
        <v>10</v>
      </c>
      <c r="AN96">
        <f t="shared" si="254"/>
        <v>8</v>
      </c>
      <c r="AO96">
        <f t="shared" si="254"/>
        <v>5</v>
      </c>
      <c r="AP96">
        <f t="shared" si="254"/>
        <v>14</v>
      </c>
      <c r="AQ96">
        <f t="shared" si="254"/>
        <v>7</v>
      </c>
      <c r="AR96">
        <f t="shared" si="254"/>
        <v>7</v>
      </c>
      <c r="AS96">
        <f t="shared" si="254"/>
        <v>7</v>
      </c>
      <c r="AT96">
        <f t="shared" si="254"/>
        <v>7</v>
      </c>
      <c r="AU96">
        <f t="shared" si="254"/>
        <v>7</v>
      </c>
      <c r="AV96">
        <f t="shared" si="254"/>
        <v>7</v>
      </c>
      <c r="AW96">
        <f t="shared" si="254"/>
        <v>7</v>
      </c>
      <c r="AX96">
        <f t="shared" si="254"/>
        <v>7</v>
      </c>
      <c r="AY96">
        <f t="shared" si="254"/>
        <v>7</v>
      </c>
      <c r="AZ96">
        <f t="shared" si="254"/>
        <v>7</v>
      </c>
      <c r="BA96">
        <f t="shared" si="254"/>
        <v>7</v>
      </c>
      <c r="BB96">
        <f t="shared" si="254"/>
        <v>7</v>
      </c>
      <c r="BC96">
        <f t="shared" si="254"/>
        <v>7</v>
      </c>
      <c r="BD96">
        <f t="shared" si="254"/>
        <v>7</v>
      </c>
      <c r="BE96">
        <f t="shared" si="254"/>
        <v>7</v>
      </c>
      <c r="BF96">
        <f t="shared" si="254"/>
        <v>7</v>
      </c>
      <c r="BG96">
        <f t="shared" ref="BG96" si="255">_xlfn.FLOOR.MATH((BG93-BG95)/30.6001)</f>
        <v>15</v>
      </c>
      <c r="BH96">
        <f t="shared" ref="BH96" si="256">_xlfn.FLOOR.MATH((BH93-BH95)/30.6001)</f>
        <v>13</v>
      </c>
      <c r="BI96">
        <f t="shared" ref="BI96" si="257">_xlfn.FLOOR.MATH((BI93-BI95)/30.6001)</f>
        <v>13</v>
      </c>
      <c r="BJ96">
        <f t="shared" ref="BJ96" si="258">_xlfn.FLOOR.MATH((BJ93-BJ95)/30.6001)</f>
        <v>13</v>
      </c>
      <c r="BK96">
        <f t="shared" ref="BK96" si="259">_xlfn.FLOOR.MATH((BK93-BK95)/30.6001)</f>
        <v>13</v>
      </c>
    </row>
    <row r="97" spans="3:63" x14ac:dyDescent="0.25">
      <c r="C97" s="6" t="s">
        <v>635</v>
      </c>
      <c r="D97" s="171" t="s">
        <v>384</v>
      </c>
      <c r="E97" s="200">
        <f>E93-E95-_xlfn.FLOOR.MATH(30.6001*E96)</f>
        <v>1</v>
      </c>
      <c r="F97" s="200">
        <f t="shared" ref="F97:BF97" si="260">F93-F95-_xlfn.FLOOR.MATH(30.6001*F96)</f>
        <v>4</v>
      </c>
      <c r="G97" s="200">
        <f t="shared" si="260"/>
        <v>27</v>
      </c>
      <c r="H97" s="200">
        <f t="shared" si="260"/>
        <v>1</v>
      </c>
      <c r="I97" s="200">
        <f t="shared" si="260"/>
        <v>1</v>
      </c>
      <c r="J97" s="200">
        <f t="shared" si="260"/>
        <v>27</v>
      </c>
      <c r="K97" s="200">
        <f t="shared" si="260"/>
        <v>19</v>
      </c>
      <c r="L97" s="200">
        <f t="shared" si="260"/>
        <v>27</v>
      </c>
      <c r="M97" s="200">
        <f t="shared" si="260"/>
        <v>19</v>
      </c>
      <c r="N97" s="200">
        <f t="shared" si="260"/>
        <v>1</v>
      </c>
      <c r="O97" s="200">
        <f t="shared" si="260"/>
        <v>1</v>
      </c>
      <c r="P97" s="200">
        <f t="shared" si="260"/>
        <v>31</v>
      </c>
      <c r="Q97" s="200">
        <f t="shared" si="260"/>
        <v>10</v>
      </c>
      <c r="R97" s="200">
        <f t="shared" si="260"/>
        <v>31</v>
      </c>
      <c r="S97" s="200">
        <f t="shared" si="260"/>
        <v>1</v>
      </c>
      <c r="T97" s="200">
        <f t="shared" si="260"/>
        <v>12</v>
      </c>
      <c r="U97" s="200">
        <f t="shared" si="260"/>
        <v>1</v>
      </c>
      <c r="V97" s="200">
        <f t="shared" si="260"/>
        <v>17</v>
      </c>
      <c r="W97" s="200">
        <f t="shared" si="260"/>
        <v>1</v>
      </c>
      <c r="X97" s="200">
        <f t="shared" si="260"/>
        <v>10</v>
      </c>
      <c r="Y97" s="200">
        <f t="shared" si="260"/>
        <v>12</v>
      </c>
      <c r="Z97" s="200">
        <f t="shared" si="260"/>
        <v>15</v>
      </c>
      <c r="AA97" s="200">
        <f t="shared" si="260"/>
        <v>1</v>
      </c>
      <c r="AB97" s="200">
        <f t="shared" si="260"/>
        <v>1</v>
      </c>
      <c r="AC97" s="200">
        <f t="shared" si="260"/>
        <v>30</v>
      </c>
      <c r="AD97" s="200">
        <f t="shared" si="260"/>
        <v>14</v>
      </c>
      <c r="AE97" s="200">
        <f t="shared" si="260"/>
        <v>22</v>
      </c>
      <c r="AF97" s="200">
        <f t="shared" si="260"/>
        <v>18</v>
      </c>
      <c r="AG97" s="200">
        <f t="shared" si="260"/>
        <v>20</v>
      </c>
      <c r="AH97" s="200">
        <f t="shared" si="260"/>
        <v>13</v>
      </c>
      <c r="AI97" s="200">
        <f t="shared" si="260"/>
        <v>1</v>
      </c>
      <c r="AJ97" s="200">
        <f t="shared" si="260"/>
        <v>1</v>
      </c>
      <c r="AK97" s="200">
        <f t="shared" si="260"/>
        <v>1</v>
      </c>
      <c r="AL97" s="200">
        <f t="shared" si="260"/>
        <v>1</v>
      </c>
      <c r="AM97" s="200">
        <f t="shared" si="260"/>
        <v>20</v>
      </c>
      <c r="AN97" s="200">
        <f t="shared" si="260"/>
        <v>16</v>
      </c>
      <c r="AO97" s="200">
        <f t="shared" si="260"/>
        <v>6</v>
      </c>
      <c r="AP97" s="200">
        <f t="shared" si="260"/>
        <v>3</v>
      </c>
      <c r="AQ97" s="200">
        <f t="shared" si="260"/>
        <v>20</v>
      </c>
      <c r="AR97" s="200">
        <f t="shared" si="260"/>
        <v>22</v>
      </c>
      <c r="AS97" s="200">
        <f t="shared" si="260"/>
        <v>23</v>
      </c>
      <c r="AT97" s="200">
        <f t="shared" si="260"/>
        <v>24</v>
      </c>
      <c r="AU97" s="200">
        <f t="shared" si="260"/>
        <v>1</v>
      </c>
      <c r="AV97" s="200">
        <f t="shared" si="260"/>
        <v>2</v>
      </c>
      <c r="AW97" s="200">
        <f t="shared" si="260"/>
        <v>3</v>
      </c>
      <c r="AX97" s="200">
        <f t="shared" si="260"/>
        <v>4</v>
      </c>
      <c r="AY97" s="200">
        <f t="shared" si="260"/>
        <v>5</v>
      </c>
      <c r="AZ97" s="200">
        <f t="shared" si="260"/>
        <v>6</v>
      </c>
      <c r="BA97" s="200">
        <f t="shared" si="260"/>
        <v>7</v>
      </c>
      <c r="BB97" s="200">
        <f t="shared" si="260"/>
        <v>8</v>
      </c>
      <c r="BC97" s="200">
        <f t="shared" si="260"/>
        <v>9</v>
      </c>
      <c r="BD97" s="200">
        <f t="shared" si="260"/>
        <v>10</v>
      </c>
      <c r="BE97" s="200">
        <f t="shared" si="260"/>
        <v>11</v>
      </c>
      <c r="BF97" s="200">
        <f t="shared" si="260"/>
        <v>12</v>
      </c>
      <c r="BG97" s="200">
        <f t="shared" ref="BG97" si="261">BG93-BG95-_xlfn.FLOOR.MATH(30.6001*BG96)</f>
        <v>18</v>
      </c>
      <c r="BH97" s="200">
        <f t="shared" ref="BH97" si="262">BH93-BH95-_xlfn.FLOOR.MATH(30.6001*BH96)</f>
        <v>1</v>
      </c>
      <c r="BI97" s="200">
        <f t="shared" ref="BI97" si="263">BI93-BI95-_xlfn.FLOOR.MATH(30.6001*BI96)</f>
        <v>1</v>
      </c>
      <c r="BJ97" s="200">
        <f t="shared" ref="BJ97" si="264">BJ93-BJ95-_xlfn.FLOOR.MATH(30.6001*BJ96)</f>
        <v>1</v>
      </c>
      <c r="BK97" s="200">
        <f t="shared" ref="BK97" si="265">BK93-BK95-_xlfn.FLOOR.MATH(30.6001*BK96)</f>
        <v>1</v>
      </c>
    </row>
    <row r="98" spans="3:63" x14ac:dyDescent="0.25">
      <c r="C98" s="6" t="s">
        <v>420</v>
      </c>
    </row>
    <row r="99" spans="3:63" x14ac:dyDescent="0.25">
      <c r="C99" s="6" t="s">
        <v>421</v>
      </c>
      <c r="D99" s="171" t="s">
        <v>574</v>
      </c>
      <c r="E99" s="200">
        <f>IF(E96&lt;14,E96-1,E96-13)</f>
        <v>1</v>
      </c>
      <c r="F99" s="200">
        <f t="shared" ref="F99:BF99" si="266">IF(F96&lt;14,F96-1,F96-13)</f>
        <v>10</v>
      </c>
      <c r="G99" s="200">
        <f t="shared" si="266"/>
        <v>1</v>
      </c>
      <c r="H99" s="200">
        <f t="shared" si="266"/>
        <v>1</v>
      </c>
      <c r="I99" s="200">
        <f t="shared" si="266"/>
        <v>1</v>
      </c>
      <c r="J99" s="200">
        <f t="shared" si="266"/>
        <v>1</v>
      </c>
      <c r="K99" s="200">
        <f t="shared" si="266"/>
        <v>6</v>
      </c>
      <c r="L99" s="200">
        <f t="shared" si="266"/>
        <v>1</v>
      </c>
      <c r="M99" s="200">
        <f t="shared" si="266"/>
        <v>6</v>
      </c>
      <c r="N99" s="200">
        <f t="shared" si="266"/>
        <v>1</v>
      </c>
      <c r="O99" s="200">
        <f t="shared" si="266"/>
        <v>1</v>
      </c>
      <c r="P99" s="200">
        <f t="shared" si="266"/>
        <v>12</v>
      </c>
      <c r="Q99" s="200">
        <f t="shared" si="266"/>
        <v>4</v>
      </c>
      <c r="R99" s="200">
        <f t="shared" si="266"/>
        <v>12</v>
      </c>
      <c r="S99" s="200">
        <f t="shared" si="266"/>
        <v>1</v>
      </c>
      <c r="T99" s="200">
        <f t="shared" si="266"/>
        <v>7</v>
      </c>
      <c r="U99" s="200">
        <f t="shared" si="266"/>
        <v>3</v>
      </c>
      <c r="V99" s="200">
        <f t="shared" si="266"/>
        <v>8</v>
      </c>
      <c r="W99" s="200">
        <f t="shared" si="266"/>
        <v>1</v>
      </c>
      <c r="X99" s="200">
        <f t="shared" si="266"/>
        <v>4</v>
      </c>
      <c r="Y99" s="200">
        <f t="shared" si="266"/>
        <v>4</v>
      </c>
      <c r="Z99" s="200">
        <f t="shared" si="266"/>
        <v>2</v>
      </c>
      <c r="AA99" s="200">
        <f t="shared" si="266"/>
        <v>1</v>
      </c>
      <c r="AB99" s="200">
        <f t="shared" si="266"/>
        <v>1</v>
      </c>
      <c r="AC99" s="200">
        <f t="shared" si="266"/>
        <v>6</v>
      </c>
      <c r="AD99" s="200">
        <f t="shared" si="266"/>
        <v>11</v>
      </c>
      <c r="AE99" s="200">
        <f t="shared" si="266"/>
        <v>4</v>
      </c>
      <c r="AF99" s="200">
        <f t="shared" si="266"/>
        <v>2</v>
      </c>
      <c r="AG99" s="200">
        <f t="shared" si="266"/>
        <v>12</v>
      </c>
      <c r="AH99" s="200">
        <f t="shared" si="266"/>
        <v>10</v>
      </c>
      <c r="AI99" s="200">
        <f t="shared" si="266"/>
        <v>3</v>
      </c>
      <c r="AJ99" s="200">
        <f t="shared" si="266"/>
        <v>4</v>
      </c>
      <c r="AK99" s="200">
        <f t="shared" si="266"/>
        <v>5</v>
      </c>
      <c r="AL99" s="200">
        <f t="shared" si="266"/>
        <v>1</v>
      </c>
      <c r="AM99" s="200">
        <f t="shared" si="266"/>
        <v>9</v>
      </c>
      <c r="AN99" s="200">
        <f t="shared" si="266"/>
        <v>7</v>
      </c>
      <c r="AO99" s="200">
        <f t="shared" si="266"/>
        <v>4</v>
      </c>
      <c r="AP99" s="200">
        <f t="shared" si="266"/>
        <v>1</v>
      </c>
      <c r="AQ99" s="200">
        <f t="shared" si="266"/>
        <v>6</v>
      </c>
      <c r="AR99" s="200">
        <f t="shared" si="266"/>
        <v>6</v>
      </c>
      <c r="AS99" s="200">
        <f t="shared" si="266"/>
        <v>6</v>
      </c>
      <c r="AT99" s="200">
        <f t="shared" si="266"/>
        <v>6</v>
      </c>
      <c r="AU99" s="200">
        <f t="shared" si="266"/>
        <v>6</v>
      </c>
      <c r="AV99" s="200">
        <f t="shared" si="266"/>
        <v>6</v>
      </c>
      <c r="AW99" s="200">
        <f t="shared" si="266"/>
        <v>6</v>
      </c>
      <c r="AX99" s="200">
        <f t="shared" si="266"/>
        <v>6</v>
      </c>
      <c r="AY99" s="200">
        <f t="shared" si="266"/>
        <v>6</v>
      </c>
      <c r="AZ99" s="200">
        <f t="shared" si="266"/>
        <v>6</v>
      </c>
      <c r="BA99" s="200">
        <f t="shared" si="266"/>
        <v>6</v>
      </c>
      <c r="BB99" s="200">
        <f t="shared" si="266"/>
        <v>6</v>
      </c>
      <c r="BC99" s="200">
        <f t="shared" si="266"/>
        <v>6</v>
      </c>
      <c r="BD99" s="200">
        <f t="shared" si="266"/>
        <v>6</v>
      </c>
      <c r="BE99" s="200">
        <f t="shared" si="266"/>
        <v>6</v>
      </c>
      <c r="BF99" s="200">
        <f t="shared" si="266"/>
        <v>6</v>
      </c>
      <c r="BG99" s="200">
        <f t="shared" ref="BG99:BK99" si="267">IF(BG96&lt;14,BG96-1,BG96-13)</f>
        <v>2</v>
      </c>
      <c r="BH99" s="200">
        <f t="shared" si="267"/>
        <v>12</v>
      </c>
      <c r="BI99" s="200">
        <f t="shared" si="267"/>
        <v>12</v>
      </c>
      <c r="BJ99" s="200">
        <f t="shared" si="267"/>
        <v>12</v>
      </c>
      <c r="BK99" s="200">
        <f t="shared" si="267"/>
        <v>12</v>
      </c>
    </row>
    <row r="100" spans="3:63" x14ac:dyDescent="0.25">
      <c r="C100" s="6" t="s">
        <v>637</v>
      </c>
    </row>
    <row r="101" spans="3:63" x14ac:dyDescent="0.25">
      <c r="C101" s="6" t="s">
        <v>638</v>
      </c>
      <c r="D101" s="171" t="s">
        <v>136</v>
      </c>
      <c r="E101" s="200">
        <f>IF(E99&gt;2,E94-4716,E94-4715)</f>
        <v>1962</v>
      </c>
      <c r="F101" s="200">
        <f t="shared" ref="F101:BF101" si="268">IF(F99&gt;2,F94-4716,F94-4715)</f>
        <v>1957</v>
      </c>
      <c r="G101" s="200">
        <f t="shared" si="268"/>
        <v>27</v>
      </c>
      <c r="H101" s="200">
        <f t="shared" si="268"/>
        <v>2000</v>
      </c>
      <c r="I101" s="200">
        <f t="shared" si="268"/>
        <v>1999</v>
      </c>
      <c r="J101" s="200">
        <f t="shared" si="268"/>
        <v>1987</v>
      </c>
      <c r="K101" s="200">
        <f t="shared" si="268"/>
        <v>1987</v>
      </c>
      <c r="L101" s="200">
        <f t="shared" si="268"/>
        <v>1988</v>
      </c>
      <c r="M101" s="200">
        <f t="shared" si="268"/>
        <v>1988</v>
      </c>
      <c r="N101" s="200">
        <f t="shared" si="268"/>
        <v>1900</v>
      </c>
      <c r="O101" s="200">
        <f t="shared" si="268"/>
        <v>1600</v>
      </c>
      <c r="P101" s="200">
        <f t="shared" si="268"/>
        <v>1600</v>
      </c>
      <c r="Q101" s="200">
        <f t="shared" si="268"/>
        <v>10</v>
      </c>
      <c r="R101" s="200">
        <f t="shared" si="268"/>
        <v>31</v>
      </c>
      <c r="S101" s="200">
        <f t="shared" si="268"/>
        <v>2</v>
      </c>
      <c r="T101" s="200">
        <f t="shared" si="268"/>
        <v>12</v>
      </c>
      <c r="U101" s="200">
        <f t="shared" si="268"/>
        <v>30</v>
      </c>
      <c r="V101" s="200">
        <f t="shared" si="268"/>
        <v>17</v>
      </c>
      <c r="W101" s="200">
        <f t="shared" si="268"/>
        <v>2</v>
      </c>
      <c r="X101" s="200">
        <f t="shared" si="268"/>
        <v>1987</v>
      </c>
      <c r="Y101" s="200">
        <f t="shared" si="268"/>
        <v>1992</v>
      </c>
      <c r="Z101" s="200">
        <f t="shared" si="268"/>
        <v>1978</v>
      </c>
      <c r="AA101" s="200">
        <f t="shared" si="268"/>
        <v>2044</v>
      </c>
      <c r="AB101" s="200">
        <f t="shared" si="268"/>
        <v>2000</v>
      </c>
      <c r="AC101" s="200">
        <f t="shared" si="268"/>
        <v>1954</v>
      </c>
      <c r="AD101" s="200">
        <f t="shared" si="268"/>
        <v>1978</v>
      </c>
      <c r="AE101" s="200">
        <f t="shared" si="268"/>
        <v>1988</v>
      </c>
      <c r="AF101" s="200">
        <f t="shared" si="268"/>
        <v>1978</v>
      </c>
      <c r="AG101" s="200">
        <f t="shared" si="268"/>
        <v>1992</v>
      </c>
      <c r="AH101" s="200">
        <f t="shared" si="268"/>
        <v>1992</v>
      </c>
      <c r="AI101" s="200">
        <f t="shared" si="268"/>
        <v>1991</v>
      </c>
      <c r="AJ101" s="200">
        <f t="shared" si="268"/>
        <v>1992</v>
      </c>
      <c r="AK101" s="200">
        <f t="shared" si="268"/>
        <v>1994</v>
      </c>
      <c r="AL101" s="200">
        <f t="shared" si="268"/>
        <v>1818</v>
      </c>
      <c r="AM101" s="200">
        <f t="shared" si="268"/>
        <v>1990</v>
      </c>
      <c r="AN101" s="200">
        <f t="shared" si="268"/>
        <v>16</v>
      </c>
      <c r="AO101" s="200">
        <f t="shared" si="268"/>
        <v>2000</v>
      </c>
      <c r="AP101" s="200">
        <f t="shared" si="268"/>
        <v>3</v>
      </c>
      <c r="AQ101" s="200">
        <f t="shared" si="268"/>
        <v>1962</v>
      </c>
      <c r="AR101" s="200">
        <f t="shared" si="268"/>
        <v>1962</v>
      </c>
      <c r="AS101" s="200">
        <f t="shared" si="268"/>
        <v>1962</v>
      </c>
      <c r="AT101" s="200">
        <f t="shared" si="268"/>
        <v>1962</v>
      </c>
      <c r="AU101" s="200">
        <f t="shared" si="268"/>
        <v>1962</v>
      </c>
      <c r="AV101" s="200">
        <f t="shared" si="268"/>
        <v>1962</v>
      </c>
      <c r="AW101" s="200">
        <f t="shared" si="268"/>
        <v>1962</v>
      </c>
      <c r="AX101" s="200">
        <f t="shared" si="268"/>
        <v>1962</v>
      </c>
      <c r="AY101" s="200">
        <f t="shared" si="268"/>
        <v>1962</v>
      </c>
      <c r="AZ101" s="200">
        <f t="shared" si="268"/>
        <v>1962</v>
      </c>
      <c r="BA101" s="200">
        <f t="shared" si="268"/>
        <v>1962</v>
      </c>
      <c r="BB101" s="200">
        <f t="shared" si="268"/>
        <v>1962</v>
      </c>
      <c r="BC101" s="200">
        <f t="shared" si="268"/>
        <v>1962</v>
      </c>
      <c r="BD101" s="200">
        <f t="shared" si="268"/>
        <v>1962</v>
      </c>
      <c r="BE101" s="200">
        <f t="shared" si="268"/>
        <v>1962</v>
      </c>
      <c r="BF101" s="200">
        <f t="shared" si="268"/>
        <v>1962</v>
      </c>
      <c r="BG101" s="200">
        <f t="shared" ref="BG101:BK101" si="269">IF(BG99&gt;2,BG94-4716,BG94-4715)</f>
        <v>1978</v>
      </c>
      <c r="BH101" s="200">
        <f t="shared" si="269"/>
        <v>-1</v>
      </c>
      <c r="BI101" s="200">
        <f t="shared" si="269"/>
        <v>-1</v>
      </c>
      <c r="BJ101" s="200">
        <f t="shared" si="269"/>
        <v>-1</v>
      </c>
      <c r="BK101" s="200">
        <f t="shared" si="269"/>
        <v>-1</v>
      </c>
    </row>
    <row r="102" spans="3:63" x14ac:dyDescent="0.25">
      <c r="C102" s="6"/>
    </row>
    <row r="103" spans="3:63" x14ac:dyDescent="0.25">
      <c r="C103" s="6" t="s">
        <v>639</v>
      </c>
      <c r="D103" s="199" t="s">
        <v>640</v>
      </c>
      <c r="E103" s="201">
        <f>IF(E4&gt;=Lookups!$C$7,IF(E101&gt;1899,DATE(E101,E99,E97),RIGHT("000"&amp;E101,4)&amp;"-"&amp;RIGHT("00"&amp;E99,2)&amp;"-"&amp;RIGHT("00"&amp;E97,2)),"--")</f>
        <v>22647</v>
      </c>
      <c r="F103" s="201">
        <f>IF(F4&gt;=Lookups!$C$7,IF(F101&gt;1899,DATE(F101,F99,F97),RIGHT("000"&amp;F101,4)&amp;"-"&amp;RIGHT("00"&amp;F99,2)&amp;"-"&amp;RIGHT("00"&amp;F97,2)),"--")</f>
        <v>21097</v>
      </c>
      <c r="G103" s="201" t="str">
        <f>IF(G4&gt;=Lookups!$C$7,IF(G101&gt;1899,DATE(G101,G99,G97),RIGHT("000"&amp;G101,4)&amp;"-"&amp;RIGHT("00"&amp;G99,2)&amp;"-"&amp;RIGHT("00"&amp;G97,2)),"--")</f>
        <v>--</v>
      </c>
      <c r="H103" s="201">
        <f>IF(H4&gt;=Lookups!$C$7,IF(H101&gt;1899,DATE(H101,H99,H97),RIGHT("000"&amp;H101,4)&amp;"-"&amp;RIGHT("00"&amp;H99,2)&amp;"-"&amp;RIGHT("00"&amp;H97,2)),"--")</f>
        <v>36526</v>
      </c>
      <c r="I103" s="201">
        <f>IF(I4&gt;=Lookups!$C$7,IF(I101&gt;1899,DATE(I101,I99,I97),RIGHT("000"&amp;I101,4)&amp;"-"&amp;RIGHT("00"&amp;I99,2)&amp;"-"&amp;RIGHT("00"&amp;I97,2)),"--")</f>
        <v>36161</v>
      </c>
      <c r="J103" s="201">
        <f>IF(J4&gt;=Lookups!$C$7,IF(J101&gt;1899,DATE(J101,J99,J97),RIGHT("000"&amp;J101,4)&amp;"-"&amp;RIGHT("00"&amp;J99,2)&amp;"-"&amp;RIGHT("00"&amp;J97,2)),"--")</f>
        <v>31804</v>
      </c>
      <c r="K103" s="201">
        <f>IF(K4&gt;=Lookups!$C$7,IF(K101&gt;1899,DATE(K101,K99,K97),RIGHT("000"&amp;K101,4)&amp;"-"&amp;RIGHT("00"&amp;K99,2)&amp;"-"&amp;RIGHT("00"&amp;K97,2)),"--")</f>
        <v>31947</v>
      </c>
      <c r="L103" s="201">
        <f>IF(L4&gt;=Lookups!$C$7,IF(L101&gt;1899,DATE(L101,L99,L97),RIGHT("000"&amp;L101,4)&amp;"-"&amp;RIGHT("00"&amp;L99,2)&amp;"-"&amp;RIGHT("00"&amp;L97,2)),"--")</f>
        <v>32169</v>
      </c>
      <c r="M103" s="201">
        <f>IF(M4&gt;=Lookups!$C$7,IF(M101&gt;1899,DATE(M101,M99,M97),RIGHT("000"&amp;M101,4)&amp;"-"&amp;RIGHT("00"&amp;M99,2)&amp;"-"&amp;RIGHT("00"&amp;M97,2)),"--")</f>
        <v>32313</v>
      </c>
      <c r="N103" s="201">
        <f>IF(N4&gt;=Lookups!$C$7,IF(N101&gt;1899,DATE(N101,N99,N97),RIGHT("000"&amp;N101,4)&amp;"-"&amp;RIGHT("00"&amp;N99,2)&amp;"-"&amp;RIGHT("00"&amp;N97,2)),"--")</f>
        <v>1</v>
      </c>
      <c r="O103" s="201" t="str">
        <f>IF(O4&gt;=Lookups!$C$7,IF(O101&gt;1899,DATE(O101,O99,O97),RIGHT("000"&amp;O101,4)&amp;"-"&amp;RIGHT("00"&amp;O99,2)&amp;"-"&amp;RIGHT("00"&amp;O97,2)),"--")</f>
        <v>1600-01-01</v>
      </c>
      <c r="P103" s="201" t="str">
        <f>IF(P4&gt;=Lookups!$C$7,IF(P101&gt;1899,DATE(P101,P99,P97),RIGHT("000"&amp;P101,4)&amp;"-"&amp;RIGHT("00"&amp;P99,2)&amp;"-"&amp;RIGHT("00"&amp;P97,2)),"--")</f>
        <v>1600-12-31</v>
      </c>
      <c r="Q103" s="201" t="str">
        <f>IF(Q4&gt;=Lookups!$C$7,IF(Q101&gt;1899,DATE(Q101,Q99,Q97),RIGHT("000"&amp;Q101,4)&amp;"-"&amp;RIGHT("00"&amp;Q99,2)&amp;"-"&amp;RIGHT("00"&amp;Q97,2)),"--")</f>
        <v>0010-04-10</v>
      </c>
      <c r="R103" s="201" t="str">
        <f>IF(R4&gt;=Lookups!$C$7,IF(R101&gt;1899,DATE(R101,R99,R97),RIGHT("000"&amp;R101,4)&amp;"-"&amp;RIGHT("00"&amp;R99,2)&amp;"-"&amp;RIGHT("00"&amp;R97,2)),"--")</f>
        <v>--</v>
      </c>
      <c r="S103" s="201" t="str">
        <f>IF(S4&gt;=Lookups!$C$7,IF(S101&gt;1899,DATE(S101,S99,S97),RIGHT("000"&amp;S101,4)&amp;"-"&amp;RIGHT("00"&amp;S99,2)&amp;"-"&amp;RIGHT("00"&amp;S97,2)),"--")</f>
        <v>--</v>
      </c>
      <c r="T103" s="201" t="str">
        <f>IF(T4&gt;=Lookups!$C$7,IF(T101&gt;1899,DATE(T101,T99,T97),RIGHT("000"&amp;T101,4)&amp;"-"&amp;RIGHT("00"&amp;T99,2)&amp;"-"&amp;RIGHT("00"&amp;T97,2)),"--")</f>
        <v>--</v>
      </c>
      <c r="U103" s="201" t="str">
        <f>IF(U4&gt;=Lookups!$C$7,IF(U101&gt;1899,DATE(U101,U99,U97),RIGHT("000"&amp;U101,4)&amp;"-"&amp;RIGHT("00"&amp;U99,2)&amp;"-"&amp;RIGHT("00"&amp;U97,2)),"--")</f>
        <v>--</v>
      </c>
      <c r="V103" s="201" t="str">
        <f>IF(V4&gt;=Lookups!$C$7,IF(V101&gt;1899,DATE(V101,V99,V97),RIGHT("000"&amp;V101,4)&amp;"-"&amp;RIGHT("00"&amp;V99,2)&amp;"-"&amp;RIGHT("00"&amp;V97,2)),"--")</f>
        <v>--</v>
      </c>
      <c r="W103" s="201" t="str">
        <f>IF(W4&gt;=Lookups!$C$7,IF(W101&gt;1899,DATE(W101,W99,W97),RIGHT("000"&amp;W101,4)&amp;"-"&amp;RIGHT("00"&amp;W99,2)&amp;"-"&amp;RIGHT("00"&amp;W97,2)),"--")</f>
        <v>--</v>
      </c>
      <c r="X103" s="201">
        <f>IF(X4&gt;=Lookups!$C$7,IF(X101&gt;1899,DATE(X101,X99,X97),RIGHT("000"&amp;X101,4)&amp;"-"&amp;RIGHT("00"&amp;X99,2)&amp;"-"&amp;RIGHT("00"&amp;X97,2)),"--")</f>
        <v>31877</v>
      </c>
      <c r="Y103" s="201">
        <f>IF(Y4&gt;=Lookups!$C$7,IF(Y101&gt;1899,DATE(Y101,Y99,Y97),RIGHT("000"&amp;Y101,4)&amp;"-"&amp;RIGHT("00"&amp;Y99,2)&amp;"-"&amp;RIGHT("00"&amp;Y97,2)),"--")</f>
        <v>33706</v>
      </c>
      <c r="Z103" s="201">
        <f>IF(Z4&gt;=Lookups!$C$7,IF(Z101&gt;1899,DATE(Z101,Z99,Z97),RIGHT("000"&amp;Z101,4)&amp;"-"&amp;RIGHT("00"&amp;Z99,2)&amp;"-"&amp;RIGHT("00"&amp;Z97,2)),"--")</f>
        <v>28536</v>
      </c>
      <c r="AA103" s="201">
        <f>IF(AA4&gt;=Lookups!$C$7,IF(AA101&gt;1899,DATE(AA101,AA99,AA97),RIGHT("000"&amp;AA101,4)&amp;"-"&amp;RIGHT("00"&amp;AA99,2)&amp;"-"&amp;RIGHT("00"&amp;AA97,2)),"--")</f>
        <v>52597</v>
      </c>
      <c r="AB103" s="201">
        <f>IF(AB4&gt;=Lookups!$C$7,IF(AB101&gt;1899,DATE(AB101,AB99,AB97),RIGHT("000"&amp;AB101,4)&amp;"-"&amp;RIGHT("00"&amp;AB99,2)&amp;"-"&amp;RIGHT("00"&amp;AB97,2)),"--")</f>
        <v>36526</v>
      </c>
      <c r="AC103" s="201">
        <f>IF(AC4&gt;=Lookups!$C$7,IF(AC101&gt;1899,DATE(AC101,AC99,AC97),RIGHT("000"&amp;AC101,4)&amp;"-"&amp;RIGHT("00"&amp;AC99,2)&amp;"-"&amp;RIGHT("00"&amp;AC97,2)),"--")</f>
        <v>19905</v>
      </c>
      <c r="AD103" s="201">
        <f>IF(AD4&gt;=Lookups!$C$7,IF(AD101&gt;1899,DATE(AD101,AD99,AD97),RIGHT("000"&amp;AD101,4)&amp;"-"&amp;RIGHT("00"&amp;AD99,2)&amp;"-"&amp;RIGHT("00"&amp;AD97,2)),"--")</f>
        <v>28808</v>
      </c>
      <c r="AE103" s="201">
        <f>IF(AE4&gt;=Lookups!$C$7,IF(AE101&gt;1899,DATE(AE101,AE99,AE97),RIGHT("000"&amp;AE101,4)&amp;"-"&amp;RIGHT("00"&amp;AE99,2)&amp;"-"&amp;RIGHT("00"&amp;AE97,2)),"--")</f>
        <v>32255</v>
      </c>
      <c r="AF103" s="201">
        <f>IF(AF4&gt;=Lookups!$C$7,IF(AF101&gt;1899,DATE(AF101,AF99,AF97),RIGHT("000"&amp;AF101,4)&amp;"-"&amp;RIGHT("00"&amp;AF99,2)&amp;"-"&amp;RIGHT("00"&amp;AF97,2)),"--")</f>
        <v>28539</v>
      </c>
      <c r="AG103" s="201">
        <f>IF(AG4&gt;=Lookups!$C$7,IF(AG101&gt;1899,DATE(AG101,AG99,AG97),RIGHT("000"&amp;AG101,4)&amp;"-"&amp;RIGHT("00"&amp;AG99,2)&amp;"-"&amp;RIGHT("00"&amp;AG97,2)),"--")</f>
        <v>33958</v>
      </c>
      <c r="AH103" s="201">
        <f>IF(AH4&gt;=Lookups!$C$7,IF(AH101&gt;1899,DATE(AH101,AH99,AH97),RIGHT("000"&amp;AH101,4)&amp;"-"&amp;RIGHT("00"&amp;AH99,2)&amp;"-"&amp;RIGHT("00"&amp;AH97,2)),"--")</f>
        <v>33890</v>
      </c>
      <c r="AI103" s="201">
        <f>IF(AI4&gt;=Lookups!$C$7,IF(AI101&gt;1899,DATE(AI101,AI99,AI97),RIGHT("000"&amp;AI101,4)&amp;"-"&amp;RIGHT("00"&amp;AI99,2)&amp;"-"&amp;RIGHT("00"&amp;AI97,2)),"--")</f>
        <v>33298</v>
      </c>
      <c r="AJ103" s="201">
        <f>IF(AJ4&gt;=Lookups!$C$7,IF(AJ101&gt;1899,DATE(AJ101,AJ99,AJ97),RIGHT("000"&amp;AJ101,4)&amp;"-"&amp;RIGHT("00"&amp;AJ99,2)&amp;"-"&amp;RIGHT("00"&amp;AJ97,2)),"--")</f>
        <v>33695</v>
      </c>
      <c r="AK103" s="201">
        <f>IF(AK4&gt;=Lookups!$C$7,IF(AK101&gt;1899,DATE(AK101,AK99,AK97),RIGHT("000"&amp;AK101,4)&amp;"-"&amp;RIGHT("00"&amp;AK99,2)&amp;"-"&amp;RIGHT("00"&amp;AK97,2)),"--")</f>
        <v>34455</v>
      </c>
      <c r="AL103" s="201" t="str">
        <f>IF(AL4&gt;=Lookups!$C$7,IF(AL101&gt;1899,DATE(AL101,AL99,AL97),RIGHT("000"&amp;AL101,4)&amp;"-"&amp;RIGHT("00"&amp;AL99,2)&amp;"-"&amp;RIGHT("00"&amp;AL97,2)),"--")</f>
        <v>1818-01-01</v>
      </c>
      <c r="AM103" s="201">
        <f>IF(AM4&gt;=Lookups!$C$7,IF(AM101&gt;1899,DATE(AM101,AM99,AM97),RIGHT("000"&amp;AM101,4)&amp;"-"&amp;RIGHT("00"&amp;AM99,2)&amp;"-"&amp;RIGHT("00"&amp;AM97,2)),"--")</f>
        <v>33136</v>
      </c>
      <c r="AN103" s="201" t="str">
        <f>IF(AN4&gt;=Lookups!$C$7,IF(AN101&gt;1899,DATE(AN101,AN99,AN97),RIGHT("000"&amp;AN101,4)&amp;"-"&amp;RIGHT("00"&amp;AN99,2)&amp;"-"&amp;RIGHT("00"&amp;AN97,2)),"--")</f>
        <v>0016-07-16</v>
      </c>
      <c r="AO103" s="201">
        <f>IF(AO4&gt;=Lookups!$C$7,IF(AO101&gt;1899,DATE(AO101,AO99,AO97),RIGHT("000"&amp;AO101,4)&amp;"-"&amp;RIGHT("00"&amp;AO99,2)&amp;"-"&amp;RIGHT("00"&amp;AO97,2)),"--")</f>
        <v>36622</v>
      </c>
      <c r="AP103" s="201" t="str">
        <f>IF(AP4&gt;=Lookups!$C$7,IF(AP101&gt;1899,DATE(AP101,AP99,AP97),RIGHT("000"&amp;AP101,4)&amp;"-"&amp;RIGHT("00"&amp;AP99,2)&amp;"-"&amp;RIGHT("00"&amp;AP97,2)),"--")</f>
        <v>--</v>
      </c>
      <c r="AQ103" s="201">
        <f>IF(AQ4&gt;=Lookups!$C$7,IF(AQ101&gt;1899,DATE(AQ101,AQ99,AQ97),RIGHT("000"&amp;AQ101,4)&amp;"-"&amp;RIGHT("00"&amp;AQ99,2)&amp;"-"&amp;RIGHT("00"&amp;AQ97,2)),"--")</f>
        <v>22817</v>
      </c>
      <c r="AR103" s="201">
        <f>IF(AR4&gt;=Lookups!$C$7,IF(AR101&gt;1899,DATE(AR101,AR99,AR97),RIGHT("000"&amp;AR101,4)&amp;"-"&amp;RIGHT("00"&amp;AR99,2)&amp;"-"&amp;RIGHT("00"&amp;AR97,2)),"--")</f>
        <v>22819</v>
      </c>
      <c r="AS103" s="201">
        <f>IF(AS4&gt;=Lookups!$C$7,IF(AS101&gt;1899,DATE(AS101,AS99,AS97),RIGHT("000"&amp;AS101,4)&amp;"-"&amp;RIGHT("00"&amp;AS99,2)&amp;"-"&amp;RIGHT("00"&amp;AS97,2)),"--")</f>
        <v>22820</v>
      </c>
      <c r="AT103" s="201">
        <f>IF(AT4&gt;=Lookups!$C$7,IF(AT101&gt;1899,DATE(AT101,AT99,AT97),RIGHT("000"&amp;AT101,4)&amp;"-"&amp;RIGHT("00"&amp;AT99,2)&amp;"-"&amp;RIGHT("00"&amp;AT97,2)),"--")</f>
        <v>22821</v>
      </c>
      <c r="AU103" s="201">
        <f>IF(AU4&gt;=Lookups!$C$7,IF(AU101&gt;1899,DATE(AU101,AU99,AU97),RIGHT("000"&amp;AU101,4)&amp;"-"&amp;RIGHT("00"&amp;AU99,2)&amp;"-"&amp;RIGHT("00"&amp;AU97,2)),"--")</f>
        <v>22798</v>
      </c>
      <c r="AV103" s="201">
        <f>IF(AV4&gt;=Lookups!$C$7,IF(AV101&gt;1899,DATE(AV101,AV99,AV97),RIGHT("000"&amp;AV101,4)&amp;"-"&amp;RIGHT("00"&amp;AV99,2)&amp;"-"&amp;RIGHT("00"&amp;AV97,2)),"--")</f>
        <v>22799</v>
      </c>
      <c r="AW103" s="201">
        <f>IF(AW4&gt;=Lookups!$C$7,IF(AW101&gt;1899,DATE(AW101,AW99,AW97),RIGHT("000"&amp;AW101,4)&amp;"-"&amp;RIGHT("00"&amp;AW99,2)&amp;"-"&amp;RIGHT("00"&amp;AW97,2)),"--")</f>
        <v>22800</v>
      </c>
      <c r="AX103" s="201">
        <f>IF(AX4&gt;=Lookups!$C$7,IF(AX101&gt;1899,DATE(AX101,AX99,AX97),RIGHT("000"&amp;AX101,4)&amp;"-"&amp;RIGHT("00"&amp;AX99,2)&amp;"-"&amp;RIGHT("00"&amp;AX97,2)),"--")</f>
        <v>22801</v>
      </c>
      <c r="AY103" s="201">
        <f>IF(AY4&gt;=Lookups!$C$7,IF(AY101&gt;1899,DATE(AY101,AY99,AY97),RIGHT("000"&amp;AY101,4)&amp;"-"&amp;RIGHT("00"&amp;AY99,2)&amp;"-"&amp;RIGHT("00"&amp;AY97,2)),"--")</f>
        <v>22802</v>
      </c>
      <c r="AZ103" s="201">
        <f>IF(AZ4&gt;=Lookups!$C$7,IF(AZ101&gt;1899,DATE(AZ101,AZ99,AZ97),RIGHT("000"&amp;AZ101,4)&amp;"-"&amp;RIGHT("00"&amp;AZ99,2)&amp;"-"&amp;RIGHT("00"&amp;AZ97,2)),"--")</f>
        <v>22803</v>
      </c>
      <c r="BA103" s="201">
        <f>IF(BA4&gt;=Lookups!$C$7,IF(BA101&gt;1899,DATE(BA101,BA99,BA97),RIGHT("000"&amp;BA101,4)&amp;"-"&amp;RIGHT("00"&amp;BA99,2)&amp;"-"&amp;RIGHT("00"&amp;BA97,2)),"--")</f>
        <v>22804</v>
      </c>
      <c r="BB103" s="201">
        <f>IF(BB4&gt;=Lookups!$C$7,IF(BB101&gt;1899,DATE(BB101,BB99,BB97),RIGHT("000"&amp;BB101,4)&amp;"-"&amp;RIGHT("00"&amp;BB99,2)&amp;"-"&amp;RIGHT("00"&amp;BB97,2)),"--")</f>
        <v>22805</v>
      </c>
      <c r="BC103" s="201">
        <f>IF(BC4&gt;=Lookups!$C$7,IF(BC101&gt;1899,DATE(BC101,BC99,BC97),RIGHT("000"&amp;BC101,4)&amp;"-"&amp;RIGHT("00"&amp;BC99,2)&amp;"-"&amp;RIGHT("00"&amp;BC97,2)),"--")</f>
        <v>22806</v>
      </c>
      <c r="BD103" s="201">
        <f>IF(BD4&gt;=Lookups!$C$7,IF(BD101&gt;1899,DATE(BD101,BD99,BD97),RIGHT("000"&amp;BD101,4)&amp;"-"&amp;RIGHT("00"&amp;BD99,2)&amp;"-"&amp;RIGHT("00"&amp;BD97,2)),"--")</f>
        <v>22807</v>
      </c>
      <c r="BE103" s="201">
        <f>IF(BE4&gt;=Lookups!$C$7,IF(BE101&gt;1899,DATE(BE101,BE99,BE97),RIGHT("000"&amp;BE101,4)&amp;"-"&amp;RIGHT("00"&amp;BE99,2)&amp;"-"&amp;RIGHT("00"&amp;BE97,2)),"--")</f>
        <v>22808</v>
      </c>
      <c r="BF103" s="201">
        <f>IF(BF4&gt;=Lookups!$C$7,IF(BF101&gt;1899,DATE(BF101,BF99,BF97),RIGHT("000"&amp;BF101,4)&amp;"-"&amp;RIGHT("00"&amp;BF99,2)&amp;"-"&amp;RIGHT("00"&amp;BF97,2)),"--")</f>
        <v>22809</v>
      </c>
      <c r="BG103" s="201">
        <f>IF(BG4&gt;=Lookups!$C$7,IF(BG101&gt;1899,DATE(BG101,BG99,BG97),RIGHT("000"&amp;BG101,4)&amp;"-"&amp;RIGHT("00"&amp;BG99,2)&amp;"-"&amp;RIGHT("00"&amp;BG97,2)),"--")</f>
        <v>28539</v>
      </c>
      <c r="BH103" s="201" t="str">
        <f>IF(BH4&gt;=Lookups!$C$7,IF(BH101&gt;1899,DATE(BH101,BH99,BH97),RIGHT("000"&amp;BH101,4)&amp;"-"&amp;RIGHT("00"&amp;BH99,2)&amp;"-"&amp;RIGHT("00"&amp;BH97,2)),"--")</f>
        <v>--</v>
      </c>
      <c r="BI103" s="201" t="str">
        <f>IF(BI4&gt;=Lookups!$C$7,IF(BI101&gt;1899,DATE(BI101,BI99,BI97),RIGHT("000"&amp;BI101,4)&amp;"-"&amp;RIGHT("00"&amp;BI99,2)&amp;"-"&amp;RIGHT("00"&amp;BI97,2)),"--")</f>
        <v>--</v>
      </c>
      <c r="BJ103" s="201" t="str">
        <f>IF(BJ4&gt;=Lookups!$C$7,IF(BJ101&gt;1899,DATE(BJ101,BJ99,BJ97),RIGHT("000"&amp;BJ101,4)&amp;"-"&amp;RIGHT("00"&amp;BJ99,2)&amp;"-"&amp;RIGHT("00"&amp;BJ97,2)),"--")</f>
        <v>--</v>
      </c>
      <c r="BK103" s="201" t="str">
        <f>IF(BK4&gt;=Lookups!$C$7,IF(BK101&gt;1899,DATE(BK101,BK99,BK97),RIGHT("000"&amp;BK101,4)&amp;"-"&amp;RIGHT("00"&amp;BK99,2)&amp;"-"&amp;RIGHT("00"&amp;BK97,2)),"--")</f>
        <v>--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F798-FFB5-41BB-B4E6-9B3A428837D6}">
  <dimension ref="A1:BG27"/>
  <sheetViews>
    <sheetView workbookViewId="0">
      <selection activeCell="E10" sqref="E10"/>
    </sheetView>
  </sheetViews>
  <sheetFormatPr defaultRowHeight="15" x14ac:dyDescent="0.25"/>
  <cols>
    <col min="1" max="1" width="5.7109375" bestFit="1" customWidth="1"/>
    <col min="2" max="2" width="3.140625" bestFit="1" customWidth="1"/>
    <col min="3" max="3" width="43.7109375" bestFit="1" customWidth="1"/>
    <col min="4" max="4" width="6.7109375" bestFit="1" customWidth="1"/>
    <col min="5" max="13" width="18.28515625" bestFit="1" customWidth="1"/>
    <col min="14" max="15" width="10.42578125" bestFit="1" customWidth="1"/>
    <col min="16" max="16" width="15.5703125" bestFit="1" customWidth="1"/>
    <col min="17" max="18" width="11.140625" bestFit="1" customWidth="1"/>
    <col min="19" max="19" width="16.28515625" bestFit="1" customWidth="1"/>
    <col min="20" max="20" width="11.140625" bestFit="1" customWidth="1"/>
    <col min="21" max="22" width="16.28515625" bestFit="1" customWidth="1"/>
    <col min="23" max="59" width="18.28515625" bestFit="1" customWidth="1"/>
  </cols>
  <sheetData>
    <row r="1" spans="1:59" ht="15.75" x14ac:dyDescent="0.25">
      <c r="A1" s="210" t="s">
        <v>151</v>
      </c>
      <c r="B1" s="210"/>
      <c r="C1" s="210"/>
      <c r="D1" s="210"/>
    </row>
    <row r="2" spans="1:59" x14ac:dyDescent="0.25">
      <c r="A2" s="9" t="s">
        <v>80</v>
      </c>
      <c r="B2" s="9" t="s">
        <v>11</v>
      </c>
      <c r="C2" s="9" t="s">
        <v>77</v>
      </c>
      <c r="D2" s="17" t="s">
        <v>78</v>
      </c>
      <c r="E2" s="17" t="str">
        <f>Examples!E2</f>
        <v>27.a</v>
      </c>
      <c r="F2" s="17" t="str">
        <f>Examples!F2</f>
        <v>7.a</v>
      </c>
      <c r="G2" s="17" t="str">
        <f>Examples!G2</f>
        <v>7.b</v>
      </c>
      <c r="H2" s="17" t="str">
        <f>Examples!H2</f>
        <v>7.c.1/8</v>
      </c>
      <c r="I2" s="17" t="str">
        <f>Examples!I2</f>
        <v>7.c.2</v>
      </c>
      <c r="J2" s="17" t="str">
        <f>Examples!J2</f>
        <v>7.c.3</v>
      </c>
      <c r="K2" s="17" t="str">
        <f>Examples!K2</f>
        <v>7.c.4</v>
      </c>
      <c r="L2" s="17" t="str">
        <f>Examples!L2</f>
        <v>7.c.5</v>
      </c>
      <c r="M2" s="17" t="str">
        <f>Examples!M2</f>
        <v>7.c.6</v>
      </c>
      <c r="N2" s="17" t="str">
        <f>Examples!N2</f>
        <v>7.c.7</v>
      </c>
      <c r="O2" s="17" t="str">
        <f>Examples!O2</f>
        <v>7.c.8</v>
      </c>
      <c r="P2" s="17" t="str">
        <f>Examples!P2</f>
        <v>7.c.9</v>
      </c>
      <c r="Q2" s="17" t="str">
        <f>Examples!Q2</f>
        <v>7.c.10</v>
      </c>
      <c r="R2" s="17" t="str">
        <f>Examples!R2</f>
        <v>7.c.11</v>
      </c>
      <c r="S2" s="17" t="str">
        <f>Examples!S2</f>
        <v>7.c.12</v>
      </c>
      <c r="T2" s="17" t="str">
        <f>Examples!T2</f>
        <v>7.c.13</v>
      </c>
      <c r="U2" s="17" t="str">
        <f>Examples!U2</f>
        <v>7.c.14</v>
      </c>
      <c r="V2" s="17" t="str">
        <f>Examples!V2</f>
        <v>7.c.15</v>
      </c>
      <c r="W2" s="17" t="str">
        <f>Examples!W2</f>
        <v>7.c.16</v>
      </c>
      <c r="X2" s="17" t="str">
        <f>Examples!X2</f>
        <v>22.a</v>
      </c>
      <c r="Y2" s="17" t="str">
        <f>Examples!Y2</f>
        <v>47.a/48.a</v>
      </c>
      <c r="Z2" s="17" t="str">
        <f>Examples!Z2</f>
        <v>49.a</v>
      </c>
      <c r="AA2" s="17" t="str">
        <f>Examples!AA2</f>
        <v>49.b</v>
      </c>
      <c r="AB2" s="17" t="str">
        <f>Examples!AB2</f>
        <v>1/1/2000/8</v>
      </c>
      <c r="AC2" s="17" t="str">
        <f>Examples!AC2</f>
        <v>7.e/8</v>
      </c>
      <c r="AD2" s="17" t="str">
        <f>Examples!AD2</f>
        <v>7.f</v>
      </c>
      <c r="AE2" s="17" t="str">
        <f>Examples!AE2</f>
        <v>7.g</v>
      </c>
      <c r="AF2" s="17" t="str">
        <f>Examples!AF2</f>
        <v>10.a</v>
      </c>
      <c r="AG2" s="17" t="str">
        <f>Examples!AG2</f>
        <v>32.a</v>
      </c>
      <c r="AH2" s="17" t="str">
        <f>Examples!AH2</f>
        <v>25.a</v>
      </c>
      <c r="AI2" s="17" t="str">
        <f>Examples!AI2</f>
        <v>8.a</v>
      </c>
      <c r="AJ2" s="17" t="str">
        <f>Examples!AJ2</f>
        <v>8.b</v>
      </c>
      <c r="AK2" s="17" t="str">
        <f>Examples!AK2</f>
        <v>8.c</v>
      </c>
      <c r="AL2" s="17" t="str">
        <f>Examples!AL2</f>
        <v>8.d</v>
      </c>
      <c r="AM2" s="17" t="str">
        <f>Examples!AM2</f>
        <v>9.a</v>
      </c>
      <c r="AN2" s="17" t="str">
        <f>Examples!AN2</f>
        <v>Muslim date 1-1-1</v>
      </c>
      <c r="AO2" s="17" t="str">
        <f>Examples!AO2</f>
        <v>9.b</v>
      </c>
      <c r="AP2" s="17" t="str">
        <f>Examples!AP2</f>
        <v>Gregorian Epoch</v>
      </c>
      <c r="AQ2" s="17" t="str">
        <f>Examples!AQ2</f>
        <v>27.b.1</v>
      </c>
      <c r="AR2" s="17" t="str">
        <f>Examples!AR2</f>
        <v>new+8</v>
      </c>
      <c r="AS2" s="17" t="str">
        <f>Examples!AS2</f>
        <v>new+9</v>
      </c>
      <c r="AT2" s="17" t="str">
        <f>Examples!AT2</f>
        <v>new+10</v>
      </c>
      <c r="AU2" s="17" t="str">
        <f>Examples!AU2</f>
        <v>new+11</v>
      </c>
      <c r="AV2" s="17" t="str">
        <f>Examples!AV2</f>
        <v>new+12</v>
      </c>
      <c r="AW2" s="17" t="str">
        <f>Examples!AW2</f>
        <v>new+13</v>
      </c>
      <c r="AX2" s="17" t="str">
        <f>Examples!AX2</f>
        <v>new+14 full</v>
      </c>
      <c r="AY2" s="17" t="str">
        <f>Examples!AY2</f>
        <v>new+15</v>
      </c>
      <c r="AZ2" s="17" t="str">
        <f>Examples!AZ2</f>
        <v>new+16</v>
      </c>
      <c r="BA2" s="17" t="str">
        <f>Examples!BA2</f>
        <v>new+17</v>
      </c>
      <c r="BB2" s="17" t="str">
        <f>Examples!BB2</f>
        <v>new+18</v>
      </c>
      <c r="BC2" s="17" t="str">
        <f>Examples!BC2</f>
        <v>new+19</v>
      </c>
      <c r="BD2" s="17" t="str">
        <f>Examples!BD2</f>
        <v>new+20</v>
      </c>
      <c r="BE2" s="17" t="str">
        <f>Examples!BE2</f>
        <v>new+21</v>
      </c>
      <c r="BF2" s="17" t="str">
        <f>Examples!BF2</f>
        <v>new+22 3rd</v>
      </c>
      <c r="BG2" s="17" t="str">
        <f>Examples!BG2</f>
        <v>z</v>
      </c>
    </row>
    <row r="3" spans="1:59" x14ac:dyDescent="0.25">
      <c r="A3" s="8"/>
      <c r="B3" s="8"/>
      <c r="C3" s="52" t="s">
        <v>84</v>
      </c>
      <c r="D3" s="53" t="s">
        <v>39</v>
      </c>
      <c r="E3" s="46">
        <f>Examples!E3</f>
        <v>22647</v>
      </c>
      <c r="F3" s="46">
        <f>Examples!F3</f>
        <v>21097.81</v>
      </c>
      <c r="G3" s="46" t="str">
        <f>Examples!G3</f>
        <v>0333-01-27 12:00:00</v>
      </c>
      <c r="H3" s="46">
        <f>Examples!H3</f>
        <v>36526.5</v>
      </c>
      <c r="I3" s="46">
        <f>Examples!I3</f>
        <v>36161</v>
      </c>
      <c r="J3" s="46">
        <f>Examples!J3</f>
        <v>31804</v>
      </c>
      <c r="K3" s="46">
        <f>Examples!K3</f>
        <v>31947.5</v>
      </c>
      <c r="L3" s="46">
        <f>Examples!L3</f>
        <v>32169</v>
      </c>
      <c r="M3" s="46">
        <f>Examples!M3</f>
        <v>32313.5</v>
      </c>
      <c r="N3" s="46">
        <f>Examples!N3</f>
        <v>1.000011574074074</v>
      </c>
      <c r="O3" s="46" t="str">
        <f>Examples!O3</f>
        <v>1600-01-01</v>
      </c>
      <c r="P3" s="46" t="str">
        <f>Examples!P3</f>
        <v>1600-12-31</v>
      </c>
      <c r="Q3" s="46" t="str">
        <f>Examples!Q3</f>
        <v>0837-04-10 07:12</v>
      </c>
      <c r="R3" s="46" t="str">
        <f>Examples!R3</f>
        <v>-0123-12-31</v>
      </c>
      <c r="S3" s="46" t="str">
        <f>Examples!S3</f>
        <v>-0122-01-01</v>
      </c>
      <c r="T3" s="46" t="str">
        <f>Examples!T3</f>
        <v>-1000-07-12 12:00</v>
      </c>
      <c r="U3" s="46" t="str">
        <f>Examples!U3</f>
        <v>-1000-02-29</v>
      </c>
      <c r="V3" s="46" t="str">
        <f>Examples!V3</f>
        <v>-1001-08-17 21:36</v>
      </c>
      <c r="W3" s="46" t="str">
        <f>Examples!W3</f>
        <v>-4712-01-01 12:00</v>
      </c>
      <c r="X3" s="46">
        <f>Examples!X3</f>
        <v>31877</v>
      </c>
      <c r="Y3" s="46">
        <f>Examples!Y3</f>
        <v>33706</v>
      </c>
      <c r="Z3" s="46">
        <f>Examples!Z3</f>
        <v>28171</v>
      </c>
      <c r="AA3" s="46">
        <f>Examples!AA3</f>
        <v>52597</v>
      </c>
      <c r="AB3" s="46">
        <f>Examples!AB3</f>
        <v>36526</v>
      </c>
      <c r="AC3" s="46">
        <f>Examples!AC3</f>
        <v>19905</v>
      </c>
      <c r="AD3" s="46">
        <f>Examples!AD3</f>
        <v>28808</v>
      </c>
      <c r="AE3" s="46">
        <f>Examples!AE3</f>
        <v>32255</v>
      </c>
      <c r="AF3" s="46">
        <f>Examples!AF3</f>
        <v>28174.151157407407</v>
      </c>
      <c r="AG3" s="46">
        <f>Examples!AG3</f>
        <v>33958</v>
      </c>
      <c r="AH3" s="46">
        <f>Examples!AH3</f>
        <v>33890</v>
      </c>
      <c r="AI3" s="46">
        <f>Examples!AI3</f>
        <v>33298</v>
      </c>
      <c r="AJ3" s="46">
        <f>Examples!AJ3</f>
        <v>33695</v>
      </c>
      <c r="AK3" s="46">
        <f>Examples!AK3</f>
        <v>34090</v>
      </c>
      <c r="AL3" s="46" t="str">
        <f>Examples!AL3</f>
        <v>1818-01-01</v>
      </c>
      <c r="AM3" s="46">
        <f>Examples!AM3</f>
        <v>33136</v>
      </c>
      <c r="AN3" s="46" t="str">
        <f>Examples!AN3</f>
        <v>0622-07-16</v>
      </c>
      <c r="AO3" s="46">
        <f>Examples!AO3</f>
        <v>36622</v>
      </c>
      <c r="AP3" s="46" t="str">
        <f>Examples!AP3</f>
        <v>0001-01-03</v>
      </c>
      <c r="AQ3" s="46">
        <f>Examples!AQ3</f>
        <v>22818.892448241357</v>
      </c>
      <c r="AR3" s="46">
        <f>Examples!AR3</f>
        <v>22819.892448241357</v>
      </c>
      <c r="AS3" s="46">
        <f>Examples!AS3</f>
        <v>22820.892448241357</v>
      </c>
      <c r="AT3" s="46">
        <f>Examples!AT3</f>
        <v>22821.892448241357</v>
      </c>
      <c r="AU3" s="46">
        <f>Examples!AU3</f>
        <v>22798</v>
      </c>
      <c r="AV3" s="46">
        <f>Examples!AV3</f>
        <v>22799</v>
      </c>
      <c r="AW3" s="46">
        <f>Examples!AW3</f>
        <v>22800</v>
      </c>
      <c r="AX3" s="46">
        <f>Examples!AX3</f>
        <v>22801</v>
      </c>
      <c r="AY3" s="46">
        <f>Examples!AY3</f>
        <v>22802</v>
      </c>
      <c r="AZ3" s="46">
        <f>Examples!AZ3</f>
        <v>22803</v>
      </c>
      <c r="BA3" s="46">
        <f>Examples!BA3</f>
        <v>22804</v>
      </c>
      <c r="BB3" s="46">
        <f>Examples!BB3</f>
        <v>22805</v>
      </c>
      <c r="BC3" s="46">
        <f>Examples!BC3</f>
        <v>22806</v>
      </c>
      <c r="BD3" s="46">
        <f>Examples!BD3</f>
        <v>22807</v>
      </c>
      <c r="BE3" s="46">
        <f>Examples!BE3</f>
        <v>22808</v>
      </c>
      <c r="BF3" s="46">
        <f>Examples!BF3</f>
        <v>22809</v>
      </c>
      <c r="BG3" s="46">
        <f>Examples!BG3</f>
        <v>28174</v>
      </c>
    </row>
    <row r="4" spans="1:59" x14ac:dyDescent="0.25">
      <c r="A4" s="64"/>
      <c r="B4" s="64"/>
      <c r="C4" s="71" t="s">
        <v>139</v>
      </c>
      <c r="D4" s="31" t="s">
        <v>116</v>
      </c>
      <c r="E4" s="31">
        <f>IF(ISNUMBER(E3),YEAR(E3),IF(LEFT(E3,1)="-",LEFT(E3,5),LEFT(E3,4)))</f>
        <v>1962</v>
      </c>
      <c r="F4" s="31">
        <f t="shared" ref="F4:AD4" si="0">IF(ISNUMBER(F3),YEAR(F3),IF(LEFT(F3,1)="-",LEFT(F3,5),LEFT(F3,4)))</f>
        <v>1957</v>
      </c>
      <c r="G4" s="31" t="str">
        <f t="shared" si="0"/>
        <v>0333</v>
      </c>
      <c r="H4" s="31">
        <f t="shared" si="0"/>
        <v>2000</v>
      </c>
      <c r="I4" s="31">
        <f t="shared" si="0"/>
        <v>1999</v>
      </c>
      <c r="J4" s="31">
        <f t="shared" si="0"/>
        <v>1987</v>
      </c>
      <c r="K4" s="31">
        <f t="shared" si="0"/>
        <v>1987</v>
      </c>
      <c r="L4" s="31">
        <f t="shared" si="0"/>
        <v>1988</v>
      </c>
      <c r="M4" s="31">
        <f t="shared" si="0"/>
        <v>1988</v>
      </c>
      <c r="N4" s="31">
        <f t="shared" si="0"/>
        <v>1900</v>
      </c>
      <c r="O4" s="31" t="str">
        <f t="shared" si="0"/>
        <v>1600</v>
      </c>
      <c r="P4" s="31" t="str">
        <f t="shared" si="0"/>
        <v>1600</v>
      </c>
      <c r="Q4" s="31" t="str">
        <f t="shared" si="0"/>
        <v>0837</v>
      </c>
      <c r="R4" s="31" t="str">
        <f t="shared" si="0"/>
        <v>-0123</v>
      </c>
      <c r="S4" s="31" t="str">
        <f t="shared" si="0"/>
        <v>-0122</v>
      </c>
      <c r="T4" s="31" t="str">
        <f t="shared" si="0"/>
        <v>-1000</v>
      </c>
      <c r="U4" s="31" t="str">
        <f t="shared" si="0"/>
        <v>-1000</v>
      </c>
      <c r="V4" s="31" t="str">
        <f t="shared" si="0"/>
        <v>-1001</v>
      </c>
      <c r="W4" s="31" t="str">
        <f t="shared" si="0"/>
        <v>-4712</v>
      </c>
      <c r="X4" s="31">
        <f t="shared" si="0"/>
        <v>1987</v>
      </c>
      <c r="Y4" s="31">
        <f t="shared" si="0"/>
        <v>1992</v>
      </c>
      <c r="Z4" s="31">
        <f t="shared" si="0"/>
        <v>1977</v>
      </c>
      <c r="AA4" s="31">
        <f t="shared" si="0"/>
        <v>2044</v>
      </c>
      <c r="AB4" s="31">
        <f t="shared" si="0"/>
        <v>2000</v>
      </c>
      <c r="AC4" s="31">
        <f t="shared" si="0"/>
        <v>1954</v>
      </c>
      <c r="AD4" s="31">
        <f t="shared" si="0"/>
        <v>1978</v>
      </c>
      <c r="AE4" s="31">
        <f t="shared" ref="AE4" si="1">IF(ISNUMBER(AE3),YEAR(AE3),IF(LEFT(AE3,1)="-",LEFT(AE3,5),LEFT(AE3,4)))</f>
        <v>1988</v>
      </c>
      <c r="AF4" s="31">
        <f t="shared" ref="AF4" si="2">IF(ISNUMBER(AF3),YEAR(AF3),IF(LEFT(AF3,1)="-",LEFT(AF3,5),LEFT(AF3,4)))</f>
        <v>1977</v>
      </c>
      <c r="AG4" s="31">
        <f t="shared" ref="AG4" si="3">IF(ISNUMBER(AG3),YEAR(AG3),IF(LEFT(AG3,1)="-",LEFT(AG3,5),LEFT(AG3,4)))</f>
        <v>1992</v>
      </c>
      <c r="AH4" s="31">
        <f t="shared" ref="AH4" si="4">IF(ISNUMBER(AH3),YEAR(AH3),IF(LEFT(AH3,1)="-",LEFT(AH3,5),LEFT(AH3,4)))</f>
        <v>1992</v>
      </c>
      <c r="AI4" s="31">
        <f t="shared" ref="AI4" si="5">IF(ISNUMBER(AI3),YEAR(AI3),IF(LEFT(AI3,1)="-",LEFT(AI3,5),LEFT(AI3,4)))</f>
        <v>1991</v>
      </c>
      <c r="AJ4" s="31">
        <f t="shared" ref="AJ4" si="6">IF(ISNUMBER(AJ3),YEAR(AJ3),IF(LEFT(AJ3,1)="-",LEFT(AJ3,5),LEFT(AJ3,4)))</f>
        <v>1992</v>
      </c>
      <c r="AK4" s="31">
        <f t="shared" ref="AK4" si="7">IF(ISNUMBER(AK3),YEAR(AK3),IF(LEFT(AK3,1)="-",LEFT(AK3,5),LEFT(AK3,4)))</f>
        <v>1993</v>
      </c>
      <c r="AL4" s="31" t="str">
        <f t="shared" ref="AL4" si="8">IF(ISNUMBER(AL3),YEAR(AL3),IF(LEFT(AL3,1)="-",LEFT(AL3,5),LEFT(AL3,4)))</f>
        <v>1818</v>
      </c>
      <c r="AM4" s="31">
        <f t="shared" ref="AM4" si="9">IF(ISNUMBER(AM3),YEAR(AM3),IF(LEFT(AM3,1)="-",LEFT(AM3,5),LEFT(AM3,4)))</f>
        <v>1990</v>
      </c>
      <c r="AN4" s="31" t="str">
        <f t="shared" ref="AN4" si="10">IF(ISNUMBER(AN3),YEAR(AN3),IF(LEFT(AN3,1)="-",LEFT(AN3,5),LEFT(AN3,4)))</f>
        <v>0622</v>
      </c>
      <c r="AO4" s="31">
        <f t="shared" ref="AO4" si="11">IF(ISNUMBER(AO3),YEAR(AO3),IF(LEFT(AO3,1)="-",LEFT(AO3,5),LEFT(AO3,4)))</f>
        <v>2000</v>
      </c>
      <c r="AP4" s="31" t="str">
        <f t="shared" ref="AP4" si="12">IF(ISNUMBER(AP3),YEAR(AP3),IF(LEFT(AP3,1)="-",LEFT(AP3,5),LEFT(AP3,4)))</f>
        <v>0001</v>
      </c>
      <c r="AQ4" s="31">
        <f t="shared" ref="AQ4" si="13">IF(ISNUMBER(AQ3),YEAR(AQ3),IF(LEFT(AQ3,1)="-",LEFT(AQ3,5),LEFT(AQ3,4)))</f>
        <v>1962</v>
      </c>
      <c r="AR4" s="31">
        <f t="shared" ref="AR4" si="14">IF(ISNUMBER(AR3),YEAR(AR3),IF(LEFT(AR3,1)="-",LEFT(AR3,5),LEFT(AR3,4)))</f>
        <v>1962</v>
      </c>
      <c r="AS4" s="31">
        <f t="shared" ref="AS4" si="15">IF(ISNUMBER(AS3),YEAR(AS3),IF(LEFT(AS3,1)="-",LEFT(AS3,5),LEFT(AS3,4)))</f>
        <v>1962</v>
      </c>
      <c r="AT4" s="31">
        <f t="shared" ref="AT4" si="16">IF(ISNUMBER(AT3),YEAR(AT3),IF(LEFT(AT3,1)="-",LEFT(AT3,5),LEFT(AT3,4)))</f>
        <v>1962</v>
      </c>
      <c r="AU4" s="31">
        <f t="shared" ref="AU4" si="17">IF(ISNUMBER(AU3),YEAR(AU3),IF(LEFT(AU3,1)="-",LEFT(AU3,5),LEFT(AU3,4)))</f>
        <v>1962</v>
      </c>
      <c r="AV4" s="31">
        <f t="shared" ref="AV4" si="18">IF(ISNUMBER(AV3),YEAR(AV3),IF(LEFT(AV3,1)="-",LEFT(AV3,5),LEFT(AV3,4)))</f>
        <v>1962</v>
      </c>
      <c r="AW4" s="31">
        <f t="shared" ref="AW4" si="19">IF(ISNUMBER(AW3),YEAR(AW3),IF(LEFT(AW3,1)="-",LEFT(AW3,5),LEFT(AW3,4)))</f>
        <v>1962</v>
      </c>
      <c r="AX4" s="31">
        <f t="shared" ref="AX4" si="20">IF(ISNUMBER(AX3),YEAR(AX3),IF(LEFT(AX3,1)="-",LEFT(AX3,5),LEFT(AX3,4)))</f>
        <v>1962</v>
      </c>
      <c r="AY4" s="31">
        <f t="shared" ref="AY4" si="21">IF(ISNUMBER(AY3),YEAR(AY3),IF(LEFT(AY3,1)="-",LEFT(AY3,5),LEFT(AY3,4)))</f>
        <v>1962</v>
      </c>
      <c r="AZ4" s="31">
        <f t="shared" ref="AZ4" si="22">IF(ISNUMBER(AZ3),YEAR(AZ3),IF(LEFT(AZ3,1)="-",LEFT(AZ3,5),LEFT(AZ3,4)))</f>
        <v>1962</v>
      </c>
      <c r="BA4" s="31">
        <f t="shared" ref="BA4" si="23">IF(ISNUMBER(BA3),YEAR(BA3),IF(LEFT(BA3,1)="-",LEFT(BA3,5),LEFT(BA3,4)))</f>
        <v>1962</v>
      </c>
      <c r="BB4" s="31">
        <f t="shared" ref="BB4" si="24">IF(ISNUMBER(BB3),YEAR(BB3),IF(LEFT(BB3,1)="-",LEFT(BB3,5),LEFT(BB3,4)))</f>
        <v>1962</v>
      </c>
      <c r="BC4" s="31">
        <f t="shared" ref="BC4" si="25">IF(ISNUMBER(BC3),YEAR(BC3),IF(LEFT(BC3,1)="-",LEFT(BC3,5),LEFT(BC3,4)))</f>
        <v>1962</v>
      </c>
      <c r="BD4" s="31">
        <f t="shared" ref="BD4" si="26">IF(ISNUMBER(BD3),YEAR(BD3),IF(LEFT(BD3,1)="-",LEFT(BD3,5),LEFT(BD3,4)))</f>
        <v>1962</v>
      </c>
      <c r="BE4" s="31">
        <f t="shared" ref="BE4" si="27">IF(ISNUMBER(BE3),YEAR(BE3),IF(LEFT(BE3,1)="-",LEFT(BE3,5),LEFT(BE3,4)))</f>
        <v>1962</v>
      </c>
      <c r="BF4" s="31">
        <f t="shared" ref="BF4" si="28">IF(ISNUMBER(BF3),YEAR(BF3),IF(LEFT(BF3,1)="-",LEFT(BF3,5),LEFT(BF3,4)))</f>
        <v>1962</v>
      </c>
      <c r="BG4" s="31">
        <f t="shared" ref="BG4" si="29">IF(ISNUMBER(BG3),YEAR(BG3),IF(LEFT(BG3,1)="-",LEFT(BG3,5),LEFT(BG3,4)))</f>
        <v>1977</v>
      </c>
    </row>
    <row r="5" spans="1:59" x14ac:dyDescent="0.25">
      <c r="A5" s="64"/>
      <c r="B5" s="64"/>
      <c r="C5" s="71"/>
      <c r="D5" s="31" t="s">
        <v>135</v>
      </c>
      <c r="E5" s="31">
        <f>IF(ISNUMBER(E3),MONTH(E3),IF(LEFT(E3,1)="-",MID(E3,7,2),MID(E3,6,2)))</f>
        <v>1</v>
      </c>
      <c r="F5" s="31">
        <f t="shared" ref="F5:AD5" si="30">IF(ISNUMBER(F3),MONTH(F3),IF(LEFT(F3,1)="-",MID(F3,7,2),MID(F3,6,2)))</f>
        <v>10</v>
      </c>
      <c r="G5" s="31" t="str">
        <f t="shared" si="30"/>
        <v>01</v>
      </c>
      <c r="H5" s="31">
        <f t="shared" si="30"/>
        <v>1</v>
      </c>
      <c r="I5" s="31">
        <f t="shared" si="30"/>
        <v>1</v>
      </c>
      <c r="J5" s="31">
        <f t="shared" si="30"/>
        <v>1</v>
      </c>
      <c r="K5" s="31">
        <f t="shared" si="30"/>
        <v>6</v>
      </c>
      <c r="L5" s="31">
        <f t="shared" si="30"/>
        <v>1</v>
      </c>
      <c r="M5" s="31">
        <f t="shared" si="30"/>
        <v>6</v>
      </c>
      <c r="N5" s="31">
        <f t="shared" si="30"/>
        <v>1</v>
      </c>
      <c r="O5" s="31" t="str">
        <f t="shared" si="30"/>
        <v>01</v>
      </c>
      <c r="P5" s="31" t="str">
        <f t="shared" si="30"/>
        <v>12</v>
      </c>
      <c r="Q5" s="31" t="str">
        <f t="shared" si="30"/>
        <v>04</v>
      </c>
      <c r="R5" s="31" t="str">
        <f t="shared" si="30"/>
        <v>12</v>
      </c>
      <c r="S5" s="31" t="str">
        <f t="shared" si="30"/>
        <v>01</v>
      </c>
      <c r="T5" s="31" t="str">
        <f t="shared" si="30"/>
        <v>07</v>
      </c>
      <c r="U5" s="31" t="str">
        <f t="shared" si="30"/>
        <v>02</v>
      </c>
      <c r="V5" s="31" t="str">
        <f t="shared" si="30"/>
        <v>08</v>
      </c>
      <c r="W5" s="31" t="str">
        <f t="shared" si="30"/>
        <v>01</v>
      </c>
      <c r="X5" s="31">
        <f t="shared" si="30"/>
        <v>4</v>
      </c>
      <c r="Y5" s="31">
        <f t="shared" si="30"/>
        <v>4</v>
      </c>
      <c r="Z5" s="31">
        <f t="shared" si="30"/>
        <v>2</v>
      </c>
      <c r="AA5" s="31">
        <f t="shared" si="30"/>
        <v>1</v>
      </c>
      <c r="AB5" s="31">
        <f t="shared" si="30"/>
        <v>1</v>
      </c>
      <c r="AC5" s="31">
        <f t="shared" si="30"/>
        <v>6</v>
      </c>
      <c r="AD5" s="31">
        <f t="shared" si="30"/>
        <v>11</v>
      </c>
      <c r="AE5" s="31">
        <f t="shared" ref="AE5:AK5" si="31">IF(ISNUMBER(AE3),MONTH(AE3),IF(LEFT(AE3,1)="-",MID(AE3,7,2),MID(AE3,6,2)))</f>
        <v>4</v>
      </c>
      <c r="AF5" s="31">
        <f t="shared" si="31"/>
        <v>2</v>
      </c>
      <c r="AG5" s="31">
        <f t="shared" si="31"/>
        <v>12</v>
      </c>
      <c r="AH5" s="31">
        <f t="shared" si="31"/>
        <v>10</v>
      </c>
      <c r="AI5" s="31">
        <f t="shared" si="31"/>
        <v>3</v>
      </c>
      <c r="AJ5" s="31">
        <f t="shared" si="31"/>
        <v>4</v>
      </c>
      <c r="AK5" s="31">
        <f t="shared" si="31"/>
        <v>5</v>
      </c>
      <c r="AL5" s="31" t="str">
        <f t="shared" ref="AL5:BG5" si="32">IF(ISNUMBER(AL3),MONTH(AL3),IF(LEFT(AL3,1)="-",MID(AL3,7,2),MID(AL3,6,2)))</f>
        <v>01</v>
      </c>
      <c r="AM5" s="31">
        <f t="shared" si="32"/>
        <v>9</v>
      </c>
      <c r="AN5" s="31" t="str">
        <f t="shared" si="32"/>
        <v>07</v>
      </c>
      <c r="AO5" s="31">
        <f t="shared" si="32"/>
        <v>4</v>
      </c>
      <c r="AP5" s="31" t="str">
        <f t="shared" si="32"/>
        <v>01</v>
      </c>
      <c r="AQ5" s="31">
        <f t="shared" si="32"/>
        <v>6</v>
      </c>
      <c r="AR5" s="31">
        <f t="shared" si="32"/>
        <v>6</v>
      </c>
      <c r="AS5" s="31">
        <f t="shared" si="32"/>
        <v>6</v>
      </c>
      <c r="AT5" s="31">
        <f t="shared" si="32"/>
        <v>6</v>
      </c>
      <c r="AU5" s="31">
        <f t="shared" si="32"/>
        <v>6</v>
      </c>
      <c r="AV5" s="31">
        <f t="shared" si="32"/>
        <v>6</v>
      </c>
      <c r="AW5" s="31">
        <f t="shared" si="32"/>
        <v>6</v>
      </c>
      <c r="AX5" s="31">
        <f t="shared" si="32"/>
        <v>6</v>
      </c>
      <c r="AY5" s="31">
        <f t="shared" si="32"/>
        <v>6</v>
      </c>
      <c r="AZ5" s="31">
        <f t="shared" si="32"/>
        <v>6</v>
      </c>
      <c r="BA5" s="31">
        <f t="shared" si="32"/>
        <v>6</v>
      </c>
      <c r="BB5" s="31">
        <f t="shared" si="32"/>
        <v>6</v>
      </c>
      <c r="BC5" s="31">
        <f t="shared" si="32"/>
        <v>6</v>
      </c>
      <c r="BD5" s="31">
        <f t="shared" si="32"/>
        <v>6</v>
      </c>
      <c r="BE5" s="31">
        <f t="shared" si="32"/>
        <v>6</v>
      </c>
      <c r="BF5" s="31">
        <f t="shared" si="32"/>
        <v>6</v>
      </c>
      <c r="BG5" s="31">
        <f t="shared" si="32"/>
        <v>2</v>
      </c>
    </row>
    <row r="6" spans="1:59" x14ac:dyDescent="0.25">
      <c r="A6" s="64"/>
      <c r="B6" s="64"/>
      <c r="C6" s="71"/>
      <c r="D6" s="31" t="s">
        <v>138</v>
      </c>
      <c r="E6" s="31">
        <f>'07JD'!E50</f>
        <v>1</v>
      </c>
      <c r="F6" s="31">
        <f>'07JD'!F50</f>
        <v>277</v>
      </c>
      <c r="G6" s="31">
        <f>'07JD'!G50</f>
        <v>27</v>
      </c>
      <c r="H6" s="31">
        <f>'07JD'!H50</f>
        <v>1</v>
      </c>
      <c r="I6" s="31">
        <f>'07JD'!I50</f>
        <v>1</v>
      </c>
      <c r="J6" s="31">
        <f>'07JD'!J50</f>
        <v>27</v>
      </c>
      <c r="K6" s="31">
        <f>'07JD'!K50</f>
        <v>170</v>
      </c>
      <c r="L6" s="31">
        <f>'07JD'!L50</f>
        <v>27</v>
      </c>
      <c r="M6" s="31">
        <f>'07JD'!M50</f>
        <v>171</v>
      </c>
      <c r="N6" s="31">
        <f>'07JD'!N50</f>
        <v>1</v>
      </c>
      <c r="O6" s="31">
        <f>'07JD'!O50</f>
        <v>1</v>
      </c>
      <c r="P6" s="31">
        <f>'07JD'!P50</f>
        <v>366</v>
      </c>
      <c r="Q6" s="31">
        <f>'07JD'!Q50</f>
        <v>100</v>
      </c>
      <c r="R6" s="31">
        <f>'07JD'!R50</f>
        <v>365</v>
      </c>
      <c r="S6" s="31">
        <f>'07JD'!S50</f>
        <v>1</v>
      </c>
      <c r="T6" s="31">
        <f>'07JD'!T50</f>
        <v>194</v>
      </c>
      <c r="U6" s="31">
        <f>'07JD'!U50</f>
        <v>60</v>
      </c>
      <c r="V6" s="31">
        <f>'07JD'!V50</f>
        <v>229</v>
      </c>
      <c r="W6" s="31">
        <f>'07JD'!W50</f>
        <v>1</v>
      </c>
      <c r="X6" s="31">
        <f>'07JD'!X50</f>
        <v>100</v>
      </c>
      <c r="Y6" s="31">
        <f>'07JD'!Y50</f>
        <v>103</v>
      </c>
      <c r="Z6" s="31">
        <f>'07JD'!Z50</f>
        <v>46</v>
      </c>
      <c r="AA6" s="31">
        <f>'07JD'!AA50</f>
        <v>1</v>
      </c>
      <c r="AB6" s="31">
        <f>'07JD'!AB50</f>
        <v>1</v>
      </c>
      <c r="AC6" s="31">
        <f>'07JD'!AC50</f>
        <v>181</v>
      </c>
      <c r="AD6" s="31">
        <f>'07JD'!AD50</f>
        <v>318</v>
      </c>
      <c r="AE6" s="31">
        <f>'07JD'!AE50</f>
        <v>113</v>
      </c>
      <c r="AF6" s="31">
        <f>'07JD'!AF50</f>
        <v>49</v>
      </c>
      <c r="AG6" s="31">
        <f>'07JD'!AG50</f>
        <v>355</v>
      </c>
      <c r="AH6" s="31">
        <f>'07JD'!AH50</f>
        <v>287</v>
      </c>
      <c r="AI6" s="31">
        <f>'07JD'!AI50</f>
        <v>60</v>
      </c>
      <c r="AJ6" s="31">
        <f>'07JD'!AJ50</f>
        <v>92</v>
      </c>
      <c r="AK6" s="31">
        <f>'07JD'!AK50</f>
        <v>121</v>
      </c>
      <c r="AL6" s="31">
        <f>'07JD'!AL50</f>
        <v>1</v>
      </c>
      <c r="AM6" s="31">
        <f>'07JD'!AM50</f>
        <v>263</v>
      </c>
      <c r="AN6" s="31">
        <f>'07JD'!AN50</f>
        <v>197</v>
      </c>
      <c r="AO6" s="31">
        <f>'07JD'!AO50</f>
        <v>97</v>
      </c>
      <c r="AP6" s="31">
        <f>'07JD'!AP50</f>
        <v>3</v>
      </c>
      <c r="AQ6" s="31">
        <f>'07JD'!AQ50</f>
        <v>171</v>
      </c>
      <c r="AR6" s="31">
        <f>'07JD'!AR50</f>
        <v>173</v>
      </c>
      <c r="AS6" s="31">
        <f>'07JD'!AS50</f>
        <v>174</v>
      </c>
      <c r="AT6" s="31">
        <f>'07JD'!AT50</f>
        <v>175</v>
      </c>
      <c r="AU6" s="31">
        <f>'07JD'!AU50</f>
        <v>152</v>
      </c>
      <c r="AV6" s="31">
        <f>'07JD'!AV50</f>
        <v>153</v>
      </c>
      <c r="AW6" s="31">
        <f>'07JD'!AW50</f>
        <v>154</v>
      </c>
      <c r="AX6" s="31">
        <f>'07JD'!AX50</f>
        <v>155</v>
      </c>
      <c r="AY6" s="31">
        <f>'07JD'!AY50</f>
        <v>156</v>
      </c>
      <c r="AZ6" s="31">
        <f>'07JD'!AZ50</f>
        <v>157</v>
      </c>
      <c r="BA6" s="31">
        <f>'07JD'!BA50</f>
        <v>158</v>
      </c>
      <c r="BB6" s="31">
        <f>'07JD'!BB50</f>
        <v>159</v>
      </c>
      <c r="BC6" s="31">
        <f>'07JD'!BC50</f>
        <v>160</v>
      </c>
      <c r="BD6" s="31">
        <f>'07JD'!BD50</f>
        <v>161</v>
      </c>
      <c r="BE6" s="31">
        <f>'07JD'!BE50</f>
        <v>162</v>
      </c>
      <c r="BF6" s="31">
        <f>'07JD'!BF50</f>
        <v>163</v>
      </c>
      <c r="BG6" s="31">
        <f>'07JD'!BG50</f>
        <v>49</v>
      </c>
    </row>
    <row r="7" spans="1:59" x14ac:dyDescent="0.25">
      <c r="A7" s="64"/>
      <c r="B7" s="64"/>
      <c r="C7" s="72"/>
      <c r="D7" s="73" t="s">
        <v>44</v>
      </c>
      <c r="E7" s="73">
        <f>IF(ISNUMBER(E3),DAY(E3),IF(LEFT(E3,1)="-",MID(E3,10,2),MID(E3,9,2)))</f>
        <v>1</v>
      </c>
      <c r="F7" s="73">
        <f t="shared" ref="F7:AD7" si="33">IF(ISNUMBER(F3),DAY(F3),IF(LEFT(F3,1)="-",MID(F3,10,2),MID(F3,9,2)))</f>
        <v>4</v>
      </c>
      <c r="G7" s="73" t="str">
        <f t="shared" si="33"/>
        <v>27</v>
      </c>
      <c r="H7" s="73">
        <f t="shared" si="33"/>
        <v>1</v>
      </c>
      <c r="I7" s="73">
        <f t="shared" si="33"/>
        <v>1</v>
      </c>
      <c r="J7" s="73">
        <f t="shared" si="33"/>
        <v>27</v>
      </c>
      <c r="K7" s="73">
        <f t="shared" si="33"/>
        <v>19</v>
      </c>
      <c r="L7" s="73">
        <f t="shared" si="33"/>
        <v>27</v>
      </c>
      <c r="M7" s="73">
        <f t="shared" si="33"/>
        <v>19</v>
      </c>
      <c r="N7" s="73">
        <f t="shared" si="33"/>
        <v>1</v>
      </c>
      <c r="O7" s="73" t="str">
        <f t="shared" si="33"/>
        <v>01</v>
      </c>
      <c r="P7" s="73" t="str">
        <f t="shared" si="33"/>
        <v>31</v>
      </c>
      <c r="Q7" s="73" t="str">
        <f t="shared" si="33"/>
        <v>10</v>
      </c>
      <c r="R7" s="73" t="str">
        <f t="shared" si="33"/>
        <v>31</v>
      </c>
      <c r="S7" s="73" t="str">
        <f t="shared" si="33"/>
        <v>01</v>
      </c>
      <c r="T7" s="73" t="str">
        <f t="shared" si="33"/>
        <v>12</v>
      </c>
      <c r="U7" s="73" t="str">
        <f t="shared" si="33"/>
        <v>29</v>
      </c>
      <c r="V7" s="73" t="str">
        <f t="shared" si="33"/>
        <v>17</v>
      </c>
      <c r="W7" s="73" t="str">
        <f t="shared" si="33"/>
        <v>01</v>
      </c>
      <c r="X7" s="73">
        <f t="shared" si="33"/>
        <v>10</v>
      </c>
      <c r="Y7" s="73">
        <f t="shared" si="33"/>
        <v>12</v>
      </c>
      <c r="Z7" s="73">
        <f t="shared" si="33"/>
        <v>15</v>
      </c>
      <c r="AA7" s="73">
        <f t="shared" si="33"/>
        <v>1</v>
      </c>
      <c r="AB7" s="73">
        <f t="shared" si="33"/>
        <v>1</v>
      </c>
      <c r="AC7" s="73">
        <f t="shared" si="33"/>
        <v>30</v>
      </c>
      <c r="AD7" s="73">
        <f t="shared" si="33"/>
        <v>14</v>
      </c>
      <c r="AE7" s="73">
        <f t="shared" ref="AE7:AK7" si="34">IF(ISNUMBER(AE3),DAY(AE3),IF(LEFT(AE3,1)="-",MID(AE3,10,2),MID(AE3,9,2)))</f>
        <v>22</v>
      </c>
      <c r="AF7" s="73">
        <f t="shared" si="34"/>
        <v>18</v>
      </c>
      <c r="AG7" s="73">
        <f t="shared" si="34"/>
        <v>20</v>
      </c>
      <c r="AH7" s="73">
        <f t="shared" si="34"/>
        <v>13</v>
      </c>
      <c r="AI7" s="73">
        <f t="shared" si="34"/>
        <v>1</v>
      </c>
      <c r="AJ7" s="73">
        <f t="shared" si="34"/>
        <v>1</v>
      </c>
      <c r="AK7" s="73">
        <f t="shared" si="34"/>
        <v>1</v>
      </c>
      <c r="AL7" s="73" t="str">
        <f t="shared" ref="AL7:BG7" si="35">IF(ISNUMBER(AL3),DAY(AL3),IF(LEFT(AL3,1)="-",MID(AL3,10,2),MID(AL3,9,2)))</f>
        <v>01</v>
      </c>
      <c r="AM7" s="73">
        <f t="shared" si="35"/>
        <v>20</v>
      </c>
      <c r="AN7" s="73" t="str">
        <f t="shared" si="35"/>
        <v>16</v>
      </c>
      <c r="AO7" s="73">
        <f t="shared" si="35"/>
        <v>6</v>
      </c>
      <c r="AP7" s="73" t="str">
        <f t="shared" si="35"/>
        <v>03</v>
      </c>
      <c r="AQ7" s="73">
        <f t="shared" si="35"/>
        <v>21</v>
      </c>
      <c r="AR7" s="73">
        <f t="shared" si="35"/>
        <v>22</v>
      </c>
      <c r="AS7" s="73">
        <f t="shared" si="35"/>
        <v>23</v>
      </c>
      <c r="AT7" s="73">
        <f t="shared" si="35"/>
        <v>24</v>
      </c>
      <c r="AU7" s="73">
        <f t="shared" si="35"/>
        <v>1</v>
      </c>
      <c r="AV7" s="73">
        <f t="shared" si="35"/>
        <v>2</v>
      </c>
      <c r="AW7" s="73">
        <f t="shared" si="35"/>
        <v>3</v>
      </c>
      <c r="AX7" s="73">
        <f t="shared" si="35"/>
        <v>4</v>
      </c>
      <c r="AY7" s="73">
        <f t="shared" si="35"/>
        <v>5</v>
      </c>
      <c r="AZ7" s="73">
        <f t="shared" si="35"/>
        <v>6</v>
      </c>
      <c r="BA7" s="73">
        <f t="shared" si="35"/>
        <v>7</v>
      </c>
      <c r="BB7" s="73">
        <f t="shared" si="35"/>
        <v>8</v>
      </c>
      <c r="BC7" s="73">
        <f t="shared" si="35"/>
        <v>9</v>
      </c>
      <c r="BD7" s="73">
        <f t="shared" si="35"/>
        <v>10</v>
      </c>
      <c r="BE7" s="73">
        <f t="shared" si="35"/>
        <v>11</v>
      </c>
      <c r="BF7" s="73">
        <f t="shared" si="35"/>
        <v>12</v>
      </c>
      <c r="BG7" s="73">
        <f t="shared" si="35"/>
        <v>18</v>
      </c>
    </row>
    <row r="8" spans="1:59" x14ac:dyDescent="0.25">
      <c r="C8" t="s">
        <v>140</v>
      </c>
    </row>
    <row r="9" spans="1:59" x14ac:dyDescent="0.25">
      <c r="C9" t="s">
        <v>141</v>
      </c>
    </row>
    <row r="10" spans="1:59" x14ac:dyDescent="0.25">
      <c r="C10" t="s">
        <v>142</v>
      </c>
      <c r="D10" t="s">
        <v>146</v>
      </c>
      <c r="E10">
        <f>(E4-2000)/100</f>
        <v>-0.38</v>
      </c>
      <c r="F10">
        <f t="shared" ref="F10:AD10" si="36">(F4-2000)/100</f>
        <v>-0.43</v>
      </c>
      <c r="G10">
        <f t="shared" si="36"/>
        <v>-16.670000000000002</v>
      </c>
      <c r="H10">
        <f t="shared" si="36"/>
        <v>0</v>
      </c>
      <c r="I10">
        <f t="shared" si="36"/>
        <v>-0.01</v>
      </c>
      <c r="J10">
        <f t="shared" si="36"/>
        <v>-0.13</v>
      </c>
      <c r="K10">
        <f t="shared" si="36"/>
        <v>-0.13</v>
      </c>
      <c r="L10">
        <f t="shared" si="36"/>
        <v>-0.12</v>
      </c>
      <c r="M10">
        <f t="shared" si="36"/>
        <v>-0.12</v>
      </c>
      <c r="N10">
        <f t="shared" si="36"/>
        <v>-1</v>
      </c>
      <c r="O10">
        <f t="shared" si="36"/>
        <v>-4</v>
      </c>
      <c r="P10">
        <f t="shared" si="36"/>
        <v>-4</v>
      </c>
      <c r="Q10">
        <f t="shared" si="36"/>
        <v>-11.63</v>
      </c>
      <c r="R10">
        <f t="shared" si="36"/>
        <v>-21.23</v>
      </c>
      <c r="S10">
        <f t="shared" si="36"/>
        <v>-21.22</v>
      </c>
      <c r="T10">
        <f t="shared" si="36"/>
        <v>-30</v>
      </c>
      <c r="U10">
        <f t="shared" si="36"/>
        <v>-30</v>
      </c>
      <c r="V10">
        <f t="shared" si="36"/>
        <v>-30.01</v>
      </c>
      <c r="W10">
        <f t="shared" si="36"/>
        <v>-67.12</v>
      </c>
      <c r="X10">
        <f t="shared" si="36"/>
        <v>-0.13</v>
      </c>
      <c r="Y10">
        <f t="shared" si="36"/>
        <v>-0.08</v>
      </c>
      <c r="Z10">
        <f t="shared" si="36"/>
        <v>-0.23</v>
      </c>
      <c r="AA10">
        <f t="shared" si="36"/>
        <v>0.44</v>
      </c>
      <c r="AB10">
        <f t="shared" si="36"/>
        <v>0</v>
      </c>
      <c r="AC10">
        <f t="shared" si="36"/>
        <v>-0.46</v>
      </c>
      <c r="AD10">
        <f t="shared" si="36"/>
        <v>-0.22</v>
      </c>
      <c r="AE10">
        <f t="shared" ref="AE10:AK10" si="37">(AE4-2000)/100</f>
        <v>-0.12</v>
      </c>
      <c r="AF10">
        <f t="shared" si="37"/>
        <v>-0.23</v>
      </c>
      <c r="AG10">
        <f t="shared" si="37"/>
        <v>-0.08</v>
      </c>
      <c r="AH10">
        <f t="shared" si="37"/>
        <v>-0.08</v>
      </c>
      <c r="AI10">
        <f t="shared" si="37"/>
        <v>-0.09</v>
      </c>
      <c r="AJ10">
        <f t="shared" si="37"/>
        <v>-0.08</v>
      </c>
      <c r="AK10">
        <f t="shared" si="37"/>
        <v>-7.0000000000000007E-2</v>
      </c>
      <c r="AL10">
        <f t="shared" ref="AL10:BG10" si="38">(AL4-2000)/100</f>
        <v>-1.82</v>
      </c>
      <c r="AM10">
        <f t="shared" si="38"/>
        <v>-0.1</v>
      </c>
      <c r="AN10">
        <f t="shared" si="38"/>
        <v>-13.78</v>
      </c>
      <c r="AO10">
        <f t="shared" si="38"/>
        <v>0</v>
      </c>
      <c r="AP10">
        <f t="shared" si="38"/>
        <v>-19.989999999999998</v>
      </c>
      <c r="AQ10">
        <f t="shared" si="38"/>
        <v>-0.38</v>
      </c>
      <c r="AR10">
        <f t="shared" si="38"/>
        <v>-0.38</v>
      </c>
      <c r="AS10">
        <f t="shared" si="38"/>
        <v>-0.38</v>
      </c>
      <c r="AT10">
        <f t="shared" si="38"/>
        <v>-0.38</v>
      </c>
      <c r="AU10">
        <f t="shared" si="38"/>
        <v>-0.38</v>
      </c>
      <c r="AV10">
        <f t="shared" si="38"/>
        <v>-0.38</v>
      </c>
      <c r="AW10">
        <f t="shared" si="38"/>
        <v>-0.38</v>
      </c>
      <c r="AX10">
        <f t="shared" si="38"/>
        <v>-0.38</v>
      </c>
      <c r="AY10">
        <f t="shared" si="38"/>
        <v>-0.38</v>
      </c>
      <c r="AZ10">
        <f t="shared" si="38"/>
        <v>-0.38</v>
      </c>
      <c r="BA10">
        <f t="shared" si="38"/>
        <v>-0.38</v>
      </c>
      <c r="BB10">
        <f t="shared" si="38"/>
        <v>-0.38</v>
      </c>
      <c r="BC10">
        <f t="shared" si="38"/>
        <v>-0.38</v>
      </c>
      <c r="BD10">
        <f t="shared" si="38"/>
        <v>-0.38</v>
      </c>
      <c r="BE10">
        <f t="shared" si="38"/>
        <v>-0.38</v>
      </c>
      <c r="BF10">
        <f t="shared" si="38"/>
        <v>-0.38</v>
      </c>
      <c r="BG10">
        <f t="shared" si="38"/>
        <v>-0.23</v>
      </c>
    </row>
    <row r="11" spans="1:59" x14ac:dyDescent="0.25">
      <c r="A11">
        <v>10.1</v>
      </c>
      <c r="B11">
        <v>78</v>
      </c>
      <c r="C11" t="s">
        <v>143</v>
      </c>
    </row>
    <row r="12" spans="1:59" x14ac:dyDescent="0.25">
      <c r="C12" t="s">
        <v>147</v>
      </c>
      <c r="D12" t="s">
        <v>150</v>
      </c>
      <c r="E12" s="11">
        <f>2177+497*E10+44.1*E10^2</f>
        <v>1994.5080399999999</v>
      </c>
      <c r="F12" s="11">
        <f t="shared" ref="F12:AD12" si="39">2177+497*F10+44.1*F10^2</f>
        <v>1971.44409</v>
      </c>
      <c r="G12" s="11">
        <f t="shared" si="39"/>
        <v>6146.9104900000002</v>
      </c>
      <c r="H12" s="11">
        <f t="shared" si="39"/>
        <v>2177</v>
      </c>
      <c r="I12" s="11">
        <f t="shared" si="39"/>
        <v>2172.0344100000002</v>
      </c>
      <c r="J12" s="11">
        <f t="shared" si="39"/>
        <v>2113.1352899999997</v>
      </c>
      <c r="K12" s="11">
        <f t="shared" si="39"/>
        <v>2113.1352899999997</v>
      </c>
      <c r="L12" s="11">
        <f t="shared" si="39"/>
        <v>2117.9950400000002</v>
      </c>
      <c r="M12" s="11">
        <f t="shared" si="39"/>
        <v>2117.9950400000002</v>
      </c>
      <c r="N12" s="11">
        <f t="shared" si="39"/>
        <v>1724.1</v>
      </c>
      <c r="O12" s="11">
        <f t="shared" si="39"/>
        <v>894.6</v>
      </c>
      <c r="P12" s="11">
        <f t="shared" si="39"/>
        <v>894.6</v>
      </c>
      <c r="Q12" s="11">
        <f t="shared" si="39"/>
        <v>2361.7192900000009</v>
      </c>
      <c r="R12" s="11">
        <f t="shared" si="39"/>
        <v>11502.128890000002</v>
      </c>
      <c r="S12" s="11">
        <f t="shared" si="39"/>
        <v>11488.37844</v>
      </c>
      <c r="T12" s="11">
        <f t="shared" si="39"/>
        <v>26957</v>
      </c>
      <c r="U12" s="11">
        <f t="shared" si="39"/>
        <v>26957</v>
      </c>
      <c r="V12" s="11">
        <f t="shared" si="39"/>
        <v>26978.494410000007</v>
      </c>
      <c r="W12" s="11">
        <f t="shared" si="39"/>
        <v>167493.02304000006</v>
      </c>
      <c r="X12" s="11">
        <f t="shared" si="39"/>
        <v>2113.1352899999997</v>
      </c>
      <c r="Y12" s="11">
        <f t="shared" si="39"/>
        <v>2137.5222399999998</v>
      </c>
      <c r="Z12" s="11">
        <f t="shared" si="39"/>
        <v>2065.0228900000002</v>
      </c>
      <c r="AA12" s="11">
        <f t="shared" si="39"/>
        <v>2404.21776</v>
      </c>
      <c r="AB12" s="11">
        <f t="shared" si="39"/>
        <v>2177</v>
      </c>
      <c r="AC12" s="11">
        <f t="shared" si="39"/>
        <v>1957.7115600000002</v>
      </c>
      <c r="AD12" s="11">
        <f t="shared" si="39"/>
        <v>2069.7944399999997</v>
      </c>
      <c r="AE12" s="11">
        <f t="shared" ref="AE12:AK12" si="40">2177+497*AE10+44.1*AE10^2</f>
        <v>2117.9950400000002</v>
      </c>
      <c r="AF12" s="11">
        <f t="shared" si="40"/>
        <v>2065.0228900000002</v>
      </c>
      <c r="AG12" s="11">
        <f t="shared" si="40"/>
        <v>2137.5222399999998</v>
      </c>
      <c r="AH12" s="11">
        <f t="shared" si="40"/>
        <v>2137.5222399999998</v>
      </c>
      <c r="AI12" s="11">
        <f t="shared" si="40"/>
        <v>2132.6272100000001</v>
      </c>
      <c r="AJ12" s="11">
        <f t="shared" si="40"/>
        <v>2137.5222399999998</v>
      </c>
      <c r="AK12" s="11">
        <f t="shared" si="40"/>
        <v>2142.4260899999999</v>
      </c>
      <c r="AL12" s="11">
        <f t="shared" ref="AL12:BG12" si="41">2177+497*AL10+44.1*AL10^2</f>
        <v>1418.53684</v>
      </c>
      <c r="AM12" s="11">
        <f t="shared" si="41"/>
        <v>2127.741</v>
      </c>
      <c r="AN12" s="11">
        <f t="shared" si="41"/>
        <v>3702.4184399999995</v>
      </c>
      <c r="AO12" s="11">
        <f t="shared" si="41"/>
        <v>2177</v>
      </c>
      <c r="AP12" s="11">
        <f t="shared" si="41"/>
        <v>9864.3344099999995</v>
      </c>
      <c r="AQ12" s="11">
        <f t="shared" si="41"/>
        <v>1994.5080399999999</v>
      </c>
      <c r="AR12" s="11">
        <f t="shared" si="41"/>
        <v>1994.5080399999999</v>
      </c>
      <c r="AS12" s="11">
        <f t="shared" si="41"/>
        <v>1994.5080399999999</v>
      </c>
      <c r="AT12" s="11">
        <f t="shared" si="41"/>
        <v>1994.5080399999999</v>
      </c>
      <c r="AU12" s="11">
        <f t="shared" si="41"/>
        <v>1994.5080399999999</v>
      </c>
      <c r="AV12" s="11">
        <f t="shared" si="41"/>
        <v>1994.5080399999999</v>
      </c>
      <c r="AW12" s="11">
        <f t="shared" si="41"/>
        <v>1994.5080399999999</v>
      </c>
      <c r="AX12" s="11">
        <f t="shared" si="41"/>
        <v>1994.5080399999999</v>
      </c>
      <c r="AY12" s="11">
        <f t="shared" si="41"/>
        <v>1994.5080399999999</v>
      </c>
      <c r="AZ12" s="11">
        <f t="shared" si="41"/>
        <v>1994.5080399999999</v>
      </c>
      <c r="BA12" s="11">
        <f t="shared" si="41"/>
        <v>1994.5080399999999</v>
      </c>
      <c r="BB12" s="11">
        <f t="shared" si="41"/>
        <v>1994.5080399999999</v>
      </c>
      <c r="BC12" s="11">
        <f t="shared" si="41"/>
        <v>1994.5080399999999</v>
      </c>
      <c r="BD12" s="11">
        <f t="shared" si="41"/>
        <v>1994.5080399999999</v>
      </c>
      <c r="BE12" s="11">
        <f t="shared" si="41"/>
        <v>1994.5080399999999</v>
      </c>
      <c r="BF12" s="11">
        <f t="shared" si="41"/>
        <v>1994.5080399999999</v>
      </c>
      <c r="BG12" s="11">
        <f t="shared" si="41"/>
        <v>2065.0228900000002</v>
      </c>
    </row>
    <row r="13" spans="1:59" x14ac:dyDescent="0.25">
      <c r="A13">
        <v>10.199999999999999</v>
      </c>
      <c r="B13">
        <v>78</v>
      </c>
      <c r="C13" t="s">
        <v>144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 spans="1:59" x14ac:dyDescent="0.25">
      <c r="C14" t="s">
        <v>148</v>
      </c>
      <c r="D14" t="s">
        <v>150</v>
      </c>
      <c r="E14" s="11">
        <f>102+102*E10+25.3*E10^2</f>
        <v>66.893320000000003</v>
      </c>
      <c r="F14" s="11">
        <f t="shared" ref="F14:AD14" si="42">102+102*F10+25.3*F10^2</f>
        <v>62.817970000000003</v>
      </c>
      <c r="G14" s="11">
        <f t="shared" si="42"/>
        <v>5432.249170000001</v>
      </c>
      <c r="H14" s="11">
        <f t="shared" si="42"/>
        <v>102</v>
      </c>
      <c r="I14" s="11">
        <f t="shared" si="42"/>
        <v>100.98253</v>
      </c>
      <c r="J14" s="11">
        <f t="shared" si="42"/>
        <v>89.167569999999998</v>
      </c>
      <c r="K14" s="11">
        <f t="shared" si="42"/>
        <v>89.167569999999998</v>
      </c>
      <c r="L14" s="11">
        <f t="shared" si="42"/>
        <v>90.124320000000012</v>
      </c>
      <c r="M14" s="11">
        <f t="shared" si="42"/>
        <v>90.124320000000012</v>
      </c>
      <c r="N14" s="11">
        <f t="shared" si="42"/>
        <v>25.3</v>
      </c>
      <c r="O14" s="11">
        <f t="shared" si="42"/>
        <v>98.800000000000011</v>
      </c>
      <c r="P14" s="11">
        <f t="shared" si="42"/>
        <v>98.800000000000011</v>
      </c>
      <c r="Q14" s="11">
        <f t="shared" si="42"/>
        <v>2337.7395700000006</v>
      </c>
      <c r="R14" s="11">
        <f t="shared" si="42"/>
        <v>9339.5763699999989</v>
      </c>
      <c r="S14" s="11">
        <f t="shared" si="42"/>
        <v>9329.8565199999994</v>
      </c>
      <c r="T14" s="11">
        <f t="shared" si="42"/>
        <v>19812</v>
      </c>
      <c r="U14" s="11">
        <f t="shared" si="42"/>
        <v>19812</v>
      </c>
      <c r="V14" s="11">
        <f t="shared" si="42"/>
        <v>19826.162530000001</v>
      </c>
      <c r="W14" s="11">
        <f t="shared" si="42"/>
        <v>107234.64832000002</v>
      </c>
      <c r="X14" s="11">
        <f t="shared" si="42"/>
        <v>89.167569999999998</v>
      </c>
      <c r="Y14" s="11">
        <f t="shared" si="42"/>
        <v>94.001919999999998</v>
      </c>
      <c r="Z14" s="11">
        <f t="shared" si="42"/>
        <v>79.87836999999999</v>
      </c>
      <c r="AA14" s="11">
        <f t="shared" si="42"/>
        <v>151.77807999999999</v>
      </c>
      <c r="AB14" s="11">
        <f t="shared" si="42"/>
        <v>102</v>
      </c>
      <c r="AC14" s="11">
        <f t="shared" si="42"/>
        <v>60.433479999999996</v>
      </c>
      <c r="AD14" s="11">
        <f t="shared" si="42"/>
        <v>80.784520000000001</v>
      </c>
      <c r="AE14" s="11">
        <f t="shared" ref="AE14:AK14" si="43">102+102*AE10+25.3*AE10^2</f>
        <v>90.124320000000012</v>
      </c>
      <c r="AF14" s="11">
        <f t="shared" si="43"/>
        <v>79.87836999999999</v>
      </c>
      <c r="AG14" s="11">
        <f t="shared" si="43"/>
        <v>94.001919999999998</v>
      </c>
      <c r="AH14" s="11">
        <f t="shared" si="43"/>
        <v>94.001919999999998</v>
      </c>
      <c r="AI14" s="11">
        <f t="shared" si="43"/>
        <v>93.024929999999998</v>
      </c>
      <c r="AJ14" s="11">
        <f t="shared" si="43"/>
        <v>94.001919999999998</v>
      </c>
      <c r="AK14" s="11">
        <f t="shared" si="43"/>
        <v>94.983969999999999</v>
      </c>
      <c r="AL14" s="11">
        <f t="shared" ref="AL14:BG14" si="44">102+102*AL10+25.3*AL10^2</f>
        <v>0.16371999999999787</v>
      </c>
      <c r="AM14" s="11">
        <f t="shared" si="44"/>
        <v>92.052999999999997</v>
      </c>
      <c r="AN14" s="11">
        <f t="shared" si="44"/>
        <v>3500.61652</v>
      </c>
      <c r="AO14" s="11">
        <f t="shared" si="44"/>
        <v>102</v>
      </c>
      <c r="AP14" s="11">
        <f t="shared" si="44"/>
        <v>8172.9025299999994</v>
      </c>
      <c r="AQ14" s="11">
        <f t="shared" si="44"/>
        <v>66.893320000000003</v>
      </c>
      <c r="AR14" s="11">
        <f t="shared" si="44"/>
        <v>66.893320000000003</v>
      </c>
      <c r="AS14" s="11">
        <f t="shared" si="44"/>
        <v>66.893320000000003</v>
      </c>
      <c r="AT14" s="11">
        <f t="shared" si="44"/>
        <v>66.893320000000003</v>
      </c>
      <c r="AU14" s="11">
        <f t="shared" si="44"/>
        <v>66.893320000000003</v>
      </c>
      <c r="AV14" s="11">
        <f t="shared" si="44"/>
        <v>66.893320000000003</v>
      </c>
      <c r="AW14" s="11">
        <f t="shared" si="44"/>
        <v>66.893320000000003</v>
      </c>
      <c r="AX14" s="11">
        <f t="shared" si="44"/>
        <v>66.893320000000003</v>
      </c>
      <c r="AY14" s="11">
        <f t="shared" si="44"/>
        <v>66.893320000000003</v>
      </c>
      <c r="AZ14" s="11">
        <f t="shared" si="44"/>
        <v>66.893320000000003</v>
      </c>
      <c r="BA14" s="11">
        <f t="shared" si="44"/>
        <v>66.893320000000003</v>
      </c>
      <c r="BB14" s="11">
        <f t="shared" si="44"/>
        <v>66.893320000000003</v>
      </c>
      <c r="BC14" s="11">
        <f t="shared" si="44"/>
        <v>66.893320000000003</v>
      </c>
      <c r="BD14" s="11">
        <f t="shared" si="44"/>
        <v>66.893320000000003</v>
      </c>
      <c r="BE14" s="11">
        <f t="shared" si="44"/>
        <v>66.893320000000003</v>
      </c>
      <c r="BF14" s="11">
        <f t="shared" si="44"/>
        <v>66.893320000000003</v>
      </c>
      <c r="BG14" s="11">
        <f t="shared" si="44"/>
        <v>79.87836999999999</v>
      </c>
    </row>
    <row r="15" spans="1:59" x14ac:dyDescent="0.25">
      <c r="C15" t="s">
        <v>145</v>
      </c>
    </row>
    <row r="16" spans="1:59" x14ac:dyDescent="0.25">
      <c r="C16" t="s">
        <v>149</v>
      </c>
      <c r="D16" t="s">
        <v>150</v>
      </c>
      <c r="E16">
        <f>IF(E4&gt;1999,IF(E4&lt;2101,0.37*(E4-2100),0),0)</f>
        <v>0</v>
      </c>
      <c r="F16">
        <f t="shared" ref="F16:AD16" si="45">IF(F4&gt;1999,IF(F4&lt;2101,0.37*(F4-2100),0),0)</f>
        <v>0</v>
      </c>
      <c r="G16">
        <f t="shared" si="45"/>
        <v>0</v>
      </c>
      <c r="H16">
        <f t="shared" si="45"/>
        <v>-37</v>
      </c>
      <c r="I16">
        <f t="shared" si="45"/>
        <v>0</v>
      </c>
      <c r="J16">
        <f t="shared" si="45"/>
        <v>0</v>
      </c>
      <c r="K16">
        <f t="shared" si="45"/>
        <v>0</v>
      </c>
      <c r="L16">
        <f t="shared" si="45"/>
        <v>0</v>
      </c>
      <c r="M16">
        <f t="shared" si="45"/>
        <v>0</v>
      </c>
      <c r="N16">
        <f t="shared" si="45"/>
        <v>0</v>
      </c>
      <c r="O16">
        <f t="shared" si="45"/>
        <v>0</v>
      </c>
      <c r="P16">
        <f t="shared" si="45"/>
        <v>0</v>
      </c>
      <c r="Q16">
        <f t="shared" si="45"/>
        <v>0</v>
      </c>
      <c r="R16">
        <f t="shared" si="45"/>
        <v>0</v>
      </c>
      <c r="S16">
        <f t="shared" si="45"/>
        <v>0</v>
      </c>
      <c r="T16">
        <f t="shared" si="45"/>
        <v>0</v>
      </c>
      <c r="U16">
        <f t="shared" si="45"/>
        <v>0</v>
      </c>
      <c r="V16">
        <f t="shared" si="45"/>
        <v>0</v>
      </c>
      <c r="W16">
        <f t="shared" si="45"/>
        <v>0</v>
      </c>
      <c r="X16">
        <f t="shared" si="45"/>
        <v>0</v>
      </c>
      <c r="Y16">
        <f t="shared" si="45"/>
        <v>0</v>
      </c>
      <c r="Z16">
        <f t="shared" si="45"/>
        <v>0</v>
      </c>
      <c r="AA16">
        <f t="shared" si="45"/>
        <v>-20.72</v>
      </c>
      <c r="AB16">
        <f t="shared" si="45"/>
        <v>-37</v>
      </c>
      <c r="AC16">
        <f t="shared" si="45"/>
        <v>0</v>
      </c>
      <c r="AD16">
        <f t="shared" si="45"/>
        <v>0</v>
      </c>
      <c r="AE16">
        <f t="shared" ref="AE16:AK16" si="46">IF(AE4&gt;1999,IF(AE4&lt;2101,0.37*(AE4-2100),0),0)</f>
        <v>0</v>
      </c>
      <c r="AF16">
        <f t="shared" si="46"/>
        <v>0</v>
      </c>
      <c r="AG16">
        <f t="shared" si="46"/>
        <v>0</v>
      </c>
      <c r="AH16">
        <f t="shared" si="46"/>
        <v>0</v>
      </c>
      <c r="AI16">
        <f t="shared" si="46"/>
        <v>0</v>
      </c>
      <c r="AJ16">
        <f t="shared" si="46"/>
        <v>0</v>
      </c>
      <c r="AK16">
        <f t="shared" si="46"/>
        <v>0</v>
      </c>
      <c r="AL16">
        <f t="shared" ref="AL16:BG16" si="47">IF(AL4&gt;1999,IF(AL4&lt;2101,0.37*(AL4-2100),0),0)</f>
        <v>0</v>
      </c>
      <c r="AM16">
        <f t="shared" si="47"/>
        <v>0</v>
      </c>
      <c r="AN16">
        <f t="shared" si="47"/>
        <v>0</v>
      </c>
      <c r="AO16">
        <f t="shared" si="47"/>
        <v>-37</v>
      </c>
      <c r="AP16">
        <f t="shared" si="47"/>
        <v>0</v>
      </c>
      <c r="AQ16">
        <f t="shared" si="47"/>
        <v>0</v>
      </c>
      <c r="AR16">
        <f t="shared" si="47"/>
        <v>0</v>
      </c>
      <c r="AS16">
        <f t="shared" si="47"/>
        <v>0</v>
      </c>
      <c r="AT16">
        <f t="shared" si="47"/>
        <v>0</v>
      </c>
      <c r="AU16">
        <f t="shared" si="47"/>
        <v>0</v>
      </c>
      <c r="AV16">
        <f t="shared" si="47"/>
        <v>0</v>
      </c>
      <c r="AW16">
        <f t="shared" si="47"/>
        <v>0</v>
      </c>
      <c r="AX16">
        <f t="shared" si="47"/>
        <v>0</v>
      </c>
      <c r="AY16">
        <f t="shared" si="47"/>
        <v>0</v>
      </c>
      <c r="AZ16">
        <f t="shared" si="47"/>
        <v>0</v>
      </c>
      <c r="BA16">
        <f t="shared" si="47"/>
        <v>0</v>
      </c>
      <c r="BB16">
        <f t="shared" si="47"/>
        <v>0</v>
      </c>
      <c r="BC16">
        <f t="shared" si="47"/>
        <v>0</v>
      </c>
      <c r="BD16">
        <f t="shared" si="47"/>
        <v>0</v>
      </c>
      <c r="BE16">
        <f t="shared" si="47"/>
        <v>0</v>
      </c>
      <c r="BF16">
        <f t="shared" si="47"/>
        <v>0</v>
      </c>
      <c r="BG16">
        <f t="shared" si="47"/>
        <v>0</v>
      </c>
    </row>
    <row r="17" spans="3:59" x14ac:dyDescent="0.25">
      <c r="C17" t="s">
        <v>183</v>
      </c>
      <c r="E17">
        <f>IF(E4&gt;=$D$26,IF(E4&lt;=$D$27,1,0),0)</f>
        <v>1</v>
      </c>
      <c r="F17">
        <f t="shared" ref="F17:AK17" si="48">IF(F4&gt;=$D$26,IF(F4&lt;=$D$27,1,0),0)</f>
        <v>1</v>
      </c>
      <c r="G17">
        <f t="shared" si="48"/>
        <v>0</v>
      </c>
      <c r="H17">
        <f t="shared" si="48"/>
        <v>0</v>
      </c>
      <c r="I17">
        <f t="shared" si="48"/>
        <v>0</v>
      </c>
      <c r="J17">
        <f t="shared" si="48"/>
        <v>1</v>
      </c>
      <c r="K17">
        <f t="shared" si="48"/>
        <v>1</v>
      </c>
      <c r="L17">
        <f t="shared" si="48"/>
        <v>1</v>
      </c>
      <c r="M17">
        <f t="shared" si="48"/>
        <v>1</v>
      </c>
      <c r="N17">
        <f t="shared" si="48"/>
        <v>1</v>
      </c>
      <c r="O17">
        <f t="shared" si="48"/>
        <v>0</v>
      </c>
      <c r="P17">
        <f t="shared" si="48"/>
        <v>0</v>
      </c>
      <c r="Q17">
        <f t="shared" si="48"/>
        <v>0</v>
      </c>
      <c r="R17">
        <f t="shared" si="48"/>
        <v>0</v>
      </c>
      <c r="S17">
        <f t="shared" si="48"/>
        <v>0</v>
      </c>
      <c r="T17">
        <f t="shared" si="48"/>
        <v>0</v>
      </c>
      <c r="U17">
        <f t="shared" si="48"/>
        <v>0</v>
      </c>
      <c r="V17">
        <f t="shared" si="48"/>
        <v>0</v>
      </c>
      <c r="W17">
        <f t="shared" si="48"/>
        <v>0</v>
      </c>
      <c r="X17">
        <f t="shared" si="48"/>
        <v>1</v>
      </c>
      <c r="Y17">
        <f t="shared" si="48"/>
        <v>1</v>
      </c>
      <c r="Z17">
        <f t="shared" si="48"/>
        <v>1</v>
      </c>
      <c r="AA17">
        <f t="shared" si="48"/>
        <v>0</v>
      </c>
      <c r="AB17">
        <f t="shared" si="48"/>
        <v>0</v>
      </c>
      <c r="AC17">
        <f t="shared" si="48"/>
        <v>1</v>
      </c>
      <c r="AD17">
        <f t="shared" si="48"/>
        <v>1</v>
      </c>
      <c r="AE17">
        <f t="shared" si="48"/>
        <v>1</v>
      </c>
      <c r="AF17">
        <f t="shared" si="48"/>
        <v>1</v>
      </c>
      <c r="AG17">
        <f t="shared" si="48"/>
        <v>1</v>
      </c>
      <c r="AH17">
        <f t="shared" si="48"/>
        <v>1</v>
      </c>
      <c r="AI17">
        <f t="shared" si="48"/>
        <v>1</v>
      </c>
      <c r="AJ17">
        <f t="shared" si="48"/>
        <v>1</v>
      </c>
      <c r="AK17">
        <f t="shared" si="48"/>
        <v>1</v>
      </c>
      <c r="AL17">
        <f t="shared" ref="AL17:BG17" si="49">IF(AL4&gt;=$D$26,IF(AL4&lt;=$D$27,1,0),0)</f>
        <v>0</v>
      </c>
      <c r="AM17">
        <f t="shared" si="49"/>
        <v>1</v>
      </c>
      <c r="AN17">
        <f t="shared" si="49"/>
        <v>0</v>
      </c>
      <c r="AO17">
        <f t="shared" si="49"/>
        <v>0</v>
      </c>
      <c r="AP17">
        <f t="shared" si="49"/>
        <v>0</v>
      </c>
      <c r="AQ17">
        <f t="shared" si="49"/>
        <v>1</v>
      </c>
      <c r="AR17">
        <f t="shared" si="49"/>
        <v>1</v>
      </c>
      <c r="AS17">
        <f t="shared" si="49"/>
        <v>1</v>
      </c>
      <c r="AT17">
        <f t="shared" si="49"/>
        <v>1</v>
      </c>
      <c r="AU17">
        <f t="shared" si="49"/>
        <v>1</v>
      </c>
      <c r="AV17">
        <f t="shared" si="49"/>
        <v>1</v>
      </c>
      <c r="AW17">
        <f t="shared" si="49"/>
        <v>1</v>
      </c>
      <c r="AX17">
        <f t="shared" si="49"/>
        <v>1</v>
      </c>
      <c r="AY17">
        <f t="shared" si="49"/>
        <v>1</v>
      </c>
      <c r="AZ17">
        <f t="shared" si="49"/>
        <v>1</v>
      </c>
      <c r="BA17">
        <f t="shared" si="49"/>
        <v>1</v>
      </c>
      <c r="BB17">
        <f t="shared" si="49"/>
        <v>1</v>
      </c>
      <c r="BC17">
        <f t="shared" si="49"/>
        <v>1</v>
      </c>
      <c r="BD17">
        <f t="shared" si="49"/>
        <v>1</v>
      </c>
      <c r="BE17">
        <f t="shared" si="49"/>
        <v>1</v>
      </c>
      <c r="BF17">
        <f t="shared" si="49"/>
        <v>1</v>
      </c>
      <c r="BG17">
        <f t="shared" si="49"/>
        <v>1</v>
      </c>
    </row>
    <row r="18" spans="3:59" x14ac:dyDescent="0.25">
      <c r="C18" t="s">
        <v>184</v>
      </c>
      <c r="E18">
        <f>IF(E17=1,IF(MOD(E4,2)&lt;&gt;0,E4-1,E4),0)</f>
        <v>1962</v>
      </c>
      <c r="F18">
        <f t="shared" ref="F18:AK18" si="50">IF(F17=1,IF(MOD(F4,2)&lt;&gt;0,F4-1,F4),0)</f>
        <v>1956</v>
      </c>
      <c r="G18">
        <f t="shared" si="50"/>
        <v>0</v>
      </c>
      <c r="H18">
        <f t="shared" si="50"/>
        <v>0</v>
      </c>
      <c r="I18">
        <f t="shared" si="50"/>
        <v>0</v>
      </c>
      <c r="J18">
        <f t="shared" si="50"/>
        <v>1986</v>
      </c>
      <c r="K18">
        <f t="shared" si="50"/>
        <v>1986</v>
      </c>
      <c r="L18">
        <f t="shared" si="50"/>
        <v>1988</v>
      </c>
      <c r="M18">
        <f t="shared" si="50"/>
        <v>1988</v>
      </c>
      <c r="N18">
        <f t="shared" si="50"/>
        <v>1900</v>
      </c>
      <c r="O18">
        <f t="shared" si="50"/>
        <v>0</v>
      </c>
      <c r="P18">
        <f t="shared" si="50"/>
        <v>0</v>
      </c>
      <c r="Q18">
        <f t="shared" si="50"/>
        <v>0</v>
      </c>
      <c r="R18">
        <f t="shared" si="50"/>
        <v>0</v>
      </c>
      <c r="S18">
        <f t="shared" si="50"/>
        <v>0</v>
      </c>
      <c r="T18">
        <f t="shared" si="50"/>
        <v>0</v>
      </c>
      <c r="U18">
        <f t="shared" si="50"/>
        <v>0</v>
      </c>
      <c r="V18">
        <f t="shared" si="50"/>
        <v>0</v>
      </c>
      <c r="W18">
        <f t="shared" si="50"/>
        <v>0</v>
      </c>
      <c r="X18">
        <f t="shared" si="50"/>
        <v>1986</v>
      </c>
      <c r="Y18">
        <f t="shared" si="50"/>
        <v>1992</v>
      </c>
      <c r="Z18">
        <f t="shared" si="50"/>
        <v>1976</v>
      </c>
      <c r="AA18">
        <f t="shared" si="50"/>
        <v>0</v>
      </c>
      <c r="AB18">
        <f t="shared" si="50"/>
        <v>0</v>
      </c>
      <c r="AC18">
        <f t="shared" si="50"/>
        <v>1954</v>
      </c>
      <c r="AD18">
        <f t="shared" si="50"/>
        <v>1978</v>
      </c>
      <c r="AE18">
        <f t="shared" si="50"/>
        <v>1988</v>
      </c>
      <c r="AF18">
        <f t="shared" si="50"/>
        <v>1976</v>
      </c>
      <c r="AG18">
        <f t="shared" si="50"/>
        <v>1992</v>
      </c>
      <c r="AH18">
        <f t="shared" si="50"/>
        <v>1992</v>
      </c>
      <c r="AI18">
        <f t="shared" si="50"/>
        <v>1990</v>
      </c>
      <c r="AJ18">
        <f t="shared" si="50"/>
        <v>1992</v>
      </c>
      <c r="AK18">
        <f t="shared" si="50"/>
        <v>1992</v>
      </c>
      <c r="AL18">
        <f t="shared" ref="AL18" si="51">IF(AL17=1,IF(MOD(AL4,2)&lt;&gt;0,AL4-1,AL4),0)</f>
        <v>0</v>
      </c>
      <c r="AM18">
        <f t="shared" ref="AM18" si="52">IF(AM17=1,IF(MOD(AM4,2)&lt;&gt;0,AM4-1,AM4),0)</f>
        <v>1990</v>
      </c>
      <c r="AN18">
        <f t="shared" ref="AN18" si="53">IF(AN17=1,IF(MOD(AN4,2)&lt;&gt;0,AN4-1,AN4),0)</f>
        <v>0</v>
      </c>
      <c r="AO18">
        <f t="shared" ref="AO18" si="54">IF(AO17=1,IF(MOD(AO4,2)&lt;&gt;0,AO4-1,AO4),0)</f>
        <v>0</v>
      </c>
      <c r="AP18">
        <f t="shared" ref="AP18" si="55">IF(AP17=1,IF(MOD(AP4,2)&lt;&gt;0,AP4-1,AP4),0)</f>
        <v>0</v>
      </c>
      <c r="AQ18">
        <f t="shared" ref="AQ18" si="56">IF(AQ17=1,IF(MOD(AQ4,2)&lt;&gt;0,AQ4-1,AQ4),0)</f>
        <v>1962</v>
      </c>
      <c r="AR18">
        <f t="shared" ref="AR18" si="57">IF(AR17=1,IF(MOD(AR4,2)&lt;&gt;0,AR4-1,AR4),0)</f>
        <v>1962</v>
      </c>
      <c r="AS18">
        <f t="shared" ref="AS18" si="58">IF(AS17=1,IF(MOD(AS4,2)&lt;&gt;0,AS4-1,AS4),0)</f>
        <v>1962</v>
      </c>
      <c r="AT18">
        <f t="shared" ref="AT18" si="59">IF(AT17=1,IF(MOD(AT4,2)&lt;&gt;0,AT4-1,AT4),0)</f>
        <v>1962</v>
      </c>
      <c r="AU18">
        <f t="shared" ref="AU18" si="60">IF(AU17=1,IF(MOD(AU4,2)&lt;&gt;0,AU4-1,AU4),0)</f>
        <v>1962</v>
      </c>
      <c r="AV18">
        <f t="shared" ref="AV18" si="61">IF(AV17=1,IF(MOD(AV4,2)&lt;&gt;0,AV4-1,AV4),0)</f>
        <v>1962</v>
      </c>
      <c r="AW18">
        <f t="shared" ref="AW18" si="62">IF(AW17=1,IF(MOD(AW4,2)&lt;&gt;0,AW4-1,AW4),0)</f>
        <v>1962</v>
      </c>
      <c r="AX18">
        <f t="shared" ref="AX18" si="63">IF(AX17=1,IF(MOD(AX4,2)&lt;&gt;0,AX4-1,AX4),0)</f>
        <v>1962</v>
      </c>
      <c r="AY18">
        <f t="shared" ref="AY18" si="64">IF(AY17=1,IF(MOD(AY4,2)&lt;&gt;0,AY4-1,AY4),0)</f>
        <v>1962</v>
      </c>
      <c r="AZ18">
        <f t="shared" ref="AZ18" si="65">IF(AZ17=1,IF(MOD(AZ4,2)&lt;&gt;0,AZ4-1,AZ4),0)</f>
        <v>1962</v>
      </c>
      <c r="BA18">
        <f t="shared" ref="BA18" si="66">IF(BA17=1,IF(MOD(BA4,2)&lt;&gt;0,BA4-1,BA4),0)</f>
        <v>1962</v>
      </c>
      <c r="BB18">
        <f t="shared" ref="BB18" si="67">IF(BB17=1,IF(MOD(BB4,2)&lt;&gt;0,BB4-1,BB4),0)</f>
        <v>1962</v>
      </c>
      <c r="BC18">
        <f t="shared" ref="BC18" si="68">IF(BC17=1,IF(MOD(BC4,2)&lt;&gt;0,BC4-1,BC4),0)</f>
        <v>1962</v>
      </c>
      <c r="BD18">
        <f t="shared" ref="BD18" si="69">IF(BD17=1,IF(MOD(BD4,2)&lt;&gt;0,BD4-1,BD4),0)</f>
        <v>1962</v>
      </c>
      <c r="BE18">
        <f t="shared" ref="BE18" si="70">IF(BE17=1,IF(MOD(BE4,2)&lt;&gt;0,BE4-1,BE4),0)</f>
        <v>1962</v>
      </c>
      <c r="BF18">
        <f t="shared" ref="BF18" si="71">IF(BF17=1,IF(MOD(BF4,2)&lt;&gt;0,BF4-1,BF4),0)</f>
        <v>1962</v>
      </c>
      <c r="BG18">
        <f t="shared" ref="BG18" si="72">IF(BG17=1,IF(MOD(BG4,2)&lt;&gt;0,BG4-1,BG4),0)</f>
        <v>1976</v>
      </c>
    </row>
    <row r="19" spans="3:59" x14ac:dyDescent="0.25">
      <c r="C19" t="s">
        <v>185</v>
      </c>
      <c r="E19">
        <f>IF(E17=1,IF(MOD(E4,2)=0,E4,E4+1),0)</f>
        <v>1962</v>
      </c>
      <c r="F19">
        <f t="shared" ref="F19:AD19" si="73">IF(F17=1,IF(MOD(F4,2)=0,F4,F4+1),0)</f>
        <v>1958</v>
      </c>
      <c r="G19">
        <f t="shared" si="73"/>
        <v>0</v>
      </c>
      <c r="H19">
        <f t="shared" si="73"/>
        <v>0</v>
      </c>
      <c r="I19">
        <f t="shared" si="73"/>
        <v>0</v>
      </c>
      <c r="J19">
        <f t="shared" si="73"/>
        <v>1988</v>
      </c>
      <c r="K19">
        <f t="shared" si="73"/>
        <v>1988</v>
      </c>
      <c r="L19">
        <f t="shared" si="73"/>
        <v>1988</v>
      </c>
      <c r="M19">
        <f t="shared" si="73"/>
        <v>1988</v>
      </c>
      <c r="N19">
        <f t="shared" si="73"/>
        <v>1900</v>
      </c>
      <c r="O19">
        <f t="shared" si="73"/>
        <v>0</v>
      </c>
      <c r="P19">
        <f t="shared" si="73"/>
        <v>0</v>
      </c>
      <c r="Q19">
        <f t="shared" si="73"/>
        <v>0</v>
      </c>
      <c r="R19">
        <f t="shared" si="73"/>
        <v>0</v>
      </c>
      <c r="S19">
        <f t="shared" si="73"/>
        <v>0</v>
      </c>
      <c r="T19">
        <f t="shared" si="73"/>
        <v>0</v>
      </c>
      <c r="U19">
        <f t="shared" si="73"/>
        <v>0</v>
      </c>
      <c r="V19">
        <f t="shared" si="73"/>
        <v>0</v>
      </c>
      <c r="W19">
        <f t="shared" si="73"/>
        <v>0</v>
      </c>
      <c r="X19">
        <f t="shared" si="73"/>
        <v>1988</v>
      </c>
      <c r="Y19">
        <f t="shared" si="73"/>
        <v>1992</v>
      </c>
      <c r="Z19">
        <f t="shared" si="73"/>
        <v>1978</v>
      </c>
      <c r="AA19">
        <f t="shared" si="73"/>
        <v>0</v>
      </c>
      <c r="AB19">
        <f t="shared" si="73"/>
        <v>0</v>
      </c>
      <c r="AC19">
        <f t="shared" si="73"/>
        <v>1954</v>
      </c>
      <c r="AD19">
        <f t="shared" si="73"/>
        <v>1978</v>
      </c>
      <c r="AE19">
        <f t="shared" ref="AE19:AK19" si="74">IF(AE17=1,IF(MOD(AE4,2)=0,AE4,AE4+1),0)</f>
        <v>1988</v>
      </c>
      <c r="AF19">
        <f t="shared" si="74"/>
        <v>1978</v>
      </c>
      <c r="AG19">
        <f t="shared" si="74"/>
        <v>1992</v>
      </c>
      <c r="AH19">
        <f t="shared" si="74"/>
        <v>1992</v>
      </c>
      <c r="AI19">
        <f t="shared" si="74"/>
        <v>1992</v>
      </c>
      <c r="AJ19">
        <f t="shared" si="74"/>
        <v>1992</v>
      </c>
      <c r="AK19">
        <f t="shared" si="74"/>
        <v>1994</v>
      </c>
      <c r="AL19">
        <f t="shared" ref="AL19:BG19" si="75">IF(AL17=1,IF(MOD(AL4,2)=0,AL4,AL4+1),0)</f>
        <v>0</v>
      </c>
      <c r="AM19">
        <f t="shared" si="75"/>
        <v>1990</v>
      </c>
      <c r="AN19">
        <f t="shared" si="75"/>
        <v>0</v>
      </c>
      <c r="AO19">
        <f t="shared" si="75"/>
        <v>0</v>
      </c>
      <c r="AP19">
        <f t="shared" si="75"/>
        <v>0</v>
      </c>
      <c r="AQ19">
        <f t="shared" si="75"/>
        <v>1962</v>
      </c>
      <c r="AR19">
        <f t="shared" si="75"/>
        <v>1962</v>
      </c>
      <c r="AS19">
        <f t="shared" si="75"/>
        <v>1962</v>
      </c>
      <c r="AT19">
        <f t="shared" si="75"/>
        <v>1962</v>
      </c>
      <c r="AU19">
        <f t="shared" si="75"/>
        <v>1962</v>
      </c>
      <c r="AV19">
        <f t="shared" si="75"/>
        <v>1962</v>
      </c>
      <c r="AW19">
        <f t="shared" si="75"/>
        <v>1962</v>
      </c>
      <c r="AX19">
        <f t="shared" si="75"/>
        <v>1962</v>
      </c>
      <c r="AY19">
        <f t="shared" si="75"/>
        <v>1962</v>
      </c>
      <c r="AZ19">
        <f t="shared" si="75"/>
        <v>1962</v>
      </c>
      <c r="BA19">
        <f t="shared" si="75"/>
        <v>1962</v>
      </c>
      <c r="BB19">
        <f t="shared" si="75"/>
        <v>1962</v>
      </c>
      <c r="BC19">
        <f t="shared" si="75"/>
        <v>1962</v>
      </c>
      <c r="BD19">
        <f t="shared" si="75"/>
        <v>1962</v>
      </c>
      <c r="BE19">
        <f t="shared" si="75"/>
        <v>1962</v>
      </c>
      <c r="BF19">
        <f t="shared" si="75"/>
        <v>1962</v>
      </c>
      <c r="BG19">
        <f t="shared" si="75"/>
        <v>1978</v>
      </c>
    </row>
    <row r="20" spans="3:59" x14ac:dyDescent="0.25">
      <c r="D20" t="s">
        <v>186</v>
      </c>
      <c r="E20">
        <f>_xlfn.IFNA(VLOOKUP(E18,'10a'!$A:$B,2,FALSE),0)</f>
        <v>34</v>
      </c>
      <c r="F20">
        <f>_xlfn.IFNA(VLOOKUP(F18,'10a'!$A:$B,2,FALSE),0)</f>
        <v>31.4</v>
      </c>
      <c r="G20">
        <f>_xlfn.IFNA(VLOOKUP(G18,'10a'!$A:$B,2,FALSE),0)</f>
        <v>0</v>
      </c>
      <c r="H20">
        <f>_xlfn.IFNA(VLOOKUP(H18,'10a'!$A:$B,2,FALSE),0)</f>
        <v>0</v>
      </c>
      <c r="I20">
        <f>_xlfn.IFNA(VLOOKUP(I18,'10a'!$A:$B,2,FALSE),0)</f>
        <v>0</v>
      </c>
      <c r="J20">
        <f>_xlfn.IFNA(VLOOKUP(J18,'10a'!$A:$B,2,FALSE),0)</f>
        <v>54.9</v>
      </c>
      <c r="K20">
        <f>_xlfn.IFNA(VLOOKUP(K18,'10a'!$A:$B,2,FALSE),0)</f>
        <v>54.9</v>
      </c>
      <c r="L20">
        <f>_xlfn.IFNA(VLOOKUP(L18,'10a'!$A:$B,2,FALSE),0)</f>
        <v>55.8</v>
      </c>
      <c r="M20">
        <f>_xlfn.IFNA(VLOOKUP(M18,'10a'!$A:$B,2,FALSE),0)</f>
        <v>55.8</v>
      </c>
      <c r="N20">
        <f>_xlfn.IFNA(VLOOKUP(N18,'10a'!$A:$B,2,FALSE),0)</f>
        <v>-2.8</v>
      </c>
      <c r="O20">
        <f>_xlfn.IFNA(VLOOKUP(O18,'10a'!$A:$B,2,FALSE),0)</f>
        <v>0</v>
      </c>
      <c r="P20">
        <f>_xlfn.IFNA(VLOOKUP(P18,'10a'!$A:$B,2,FALSE),0)</f>
        <v>0</v>
      </c>
      <c r="Q20">
        <f>_xlfn.IFNA(VLOOKUP(Q18,'10a'!$A:$B,2,FALSE),0)</f>
        <v>0</v>
      </c>
      <c r="R20">
        <f>_xlfn.IFNA(VLOOKUP(R18,'10a'!$A:$B,2,FALSE),0)</f>
        <v>0</v>
      </c>
      <c r="S20">
        <f>_xlfn.IFNA(VLOOKUP(S18,'10a'!$A:$B,2,FALSE),0)</f>
        <v>0</v>
      </c>
      <c r="T20">
        <f>_xlfn.IFNA(VLOOKUP(T18,'10a'!$A:$B,2,FALSE),0)</f>
        <v>0</v>
      </c>
      <c r="U20">
        <f>_xlfn.IFNA(VLOOKUP(U18,'10a'!$A:$B,2,FALSE),0)</f>
        <v>0</v>
      </c>
      <c r="V20">
        <f>_xlfn.IFNA(VLOOKUP(V18,'10a'!$A:$B,2,FALSE),0)</f>
        <v>0</v>
      </c>
      <c r="W20">
        <f>_xlfn.IFNA(VLOOKUP(W18,'10a'!$A:$B,2,FALSE),0)</f>
        <v>0</v>
      </c>
      <c r="X20">
        <f>_xlfn.IFNA(VLOOKUP(X18,'10a'!$A:$B,2,FALSE),0)</f>
        <v>54.9</v>
      </c>
      <c r="Y20">
        <f>_xlfn.IFNA(VLOOKUP(Y18,'10a'!$A:$B,2,FALSE),0)</f>
        <v>58.3</v>
      </c>
      <c r="Z20">
        <f>_xlfn.IFNA(VLOOKUP(Z18,'10a'!$A:$B,2,FALSE),0)</f>
        <v>46.5</v>
      </c>
      <c r="AA20">
        <f>_xlfn.IFNA(VLOOKUP(AA18,'10a'!$A:$B,2,FALSE),0)</f>
        <v>0</v>
      </c>
      <c r="AB20">
        <f>_xlfn.IFNA(VLOOKUP(AB18,'10a'!$A:$B,2,FALSE),0)</f>
        <v>0</v>
      </c>
      <c r="AC20">
        <f>_xlfn.IFNA(VLOOKUP(AC18,'10a'!$A:$B,2,FALSE),0)</f>
        <v>30.7</v>
      </c>
      <c r="AD20">
        <f>_xlfn.IFNA(VLOOKUP(AD18,'10a'!$A:$B,2,FALSE),0)</f>
        <v>48.5</v>
      </c>
      <c r="AE20">
        <f>_xlfn.IFNA(VLOOKUP(AE18,'10a'!$A:$B,2,FALSE),0)</f>
        <v>55.8</v>
      </c>
      <c r="AF20">
        <f>_xlfn.IFNA(VLOOKUP(AF18,'10a'!$A:$B,2,FALSE),0)</f>
        <v>46.5</v>
      </c>
      <c r="AG20">
        <f>_xlfn.IFNA(VLOOKUP(AG18,'10a'!$A:$B,2,FALSE),0)</f>
        <v>58.3</v>
      </c>
      <c r="AH20">
        <f>_xlfn.IFNA(VLOOKUP(AH18,'10a'!$A:$B,2,FALSE),0)</f>
        <v>58.3</v>
      </c>
      <c r="AI20">
        <f>_xlfn.IFNA(VLOOKUP(AI18,'10a'!$A:$B,2,FALSE),0)</f>
        <v>56.9</v>
      </c>
      <c r="AJ20">
        <f>_xlfn.IFNA(VLOOKUP(AJ18,'10a'!$A:$B,2,FALSE),0)</f>
        <v>58.3</v>
      </c>
      <c r="AK20">
        <f>_xlfn.IFNA(VLOOKUP(AK18,'10a'!$A:$B,2,FALSE),0)</f>
        <v>58.3</v>
      </c>
      <c r="AL20">
        <f>_xlfn.IFNA(VLOOKUP(AL18,'10a'!$A:$B,2,FALSE),0)</f>
        <v>0</v>
      </c>
      <c r="AM20">
        <f>_xlfn.IFNA(VLOOKUP(AM18,'10a'!$A:$B,2,FALSE),0)</f>
        <v>56.9</v>
      </c>
      <c r="AN20">
        <f>_xlfn.IFNA(VLOOKUP(AN18,'10a'!$A:$B,2,FALSE),0)</f>
        <v>0</v>
      </c>
      <c r="AO20">
        <f>_xlfn.IFNA(VLOOKUP(AO18,'10a'!$A:$B,2,FALSE),0)</f>
        <v>0</v>
      </c>
      <c r="AP20">
        <f>_xlfn.IFNA(VLOOKUP(AP18,'10a'!$A:$B,2,FALSE),0)</f>
        <v>0</v>
      </c>
      <c r="AQ20">
        <f>_xlfn.IFNA(VLOOKUP(AQ18,'10a'!$A:$B,2,FALSE),0)</f>
        <v>34</v>
      </c>
      <c r="AR20">
        <f>_xlfn.IFNA(VLOOKUP(AR18,'10a'!$A:$B,2,FALSE),0)</f>
        <v>34</v>
      </c>
      <c r="AS20">
        <f>_xlfn.IFNA(VLOOKUP(AS18,'10a'!$A:$B,2,FALSE),0)</f>
        <v>34</v>
      </c>
      <c r="AT20">
        <f>_xlfn.IFNA(VLOOKUP(AT18,'10a'!$A:$B,2,FALSE),0)</f>
        <v>34</v>
      </c>
      <c r="AU20">
        <f>_xlfn.IFNA(VLOOKUP(AU18,'10a'!$A:$B,2,FALSE),0)</f>
        <v>34</v>
      </c>
      <c r="AV20">
        <f>_xlfn.IFNA(VLOOKUP(AV18,'10a'!$A:$B,2,FALSE),0)</f>
        <v>34</v>
      </c>
      <c r="AW20">
        <f>_xlfn.IFNA(VLOOKUP(AW18,'10a'!$A:$B,2,FALSE),0)</f>
        <v>34</v>
      </c>
      <c r="AX20">
        <f>_xlfn.IFNA(VLOOKUP(AX18,'10a'!$A:$B,2,FALSE),0)</f>
        <v>34</v>
      </c>
      <c r="AY20">
        <f>_xlfn.IFNA(VLOOKUP(AY18,'10a'!$A:$B,2,FALSE),0)</f>
        <v>34</v>
      </c>
      <c r="AZ20">
        <f>_xlfn.IFNA(VLOOKUP(AZ18,'10a'!$A:$B,2,FALSE),0)</f>
        <v>34</v>
      </c>
      <c r="BA20">
        <f>_xlfn.IFNA(VLOOKUP(BA18,'10a'!$A:$B,2,FALSE),0)</f>
        <v>34</v>
      </c>
      <c r="BB20">
        <f>_xlfn.IFNA(VLOOKUP(BB18,'10a'!$A:$B,2,FALSE),0)</f>
        <v>34</v>
      </c>
      <c r="BC20">
        <f>_xlfn.IFNA(VLOOKUP(BC18,'10a'!$A:$B,2,FALSE),0)</f>
        <v>34</v>
      </c>
      <c r="BD20">
        <f>_xlfn.IFNA(VLOOKUP(BD18,'10a'!$A:$B,2,FALSE),0)</f>
        <v>34</v>
      </c>
      <c r="BE20">
        <f>_xlfn.IFNA(VLOOKUP(BE18,'10a'!$A:$B,2,FALSE),0)</f>
        <v>34</v>
      </c>
      <c r="BF20">
        <f>_xlfn.IFNA(VLOOKUP(BF18,'10a'!$A:$B,2,FALSE),0)</f>
        <v>34</v>
      </c>
      <c r="BG20">
        <f>_xlfn.IFNA(VLOOKUP(BG18,'10a'!$A:$B,2,FALSE),0)</f>
        <v>46.5</v>
      </c>
    </row>
    <row r="21" spans="3:59" x14ac:dyDescent="0.25">
      <c r="D21" t="s">
        <v>187</v>
      </c>
      <c r="E21">
        <f>_xlfn.IFNA(VLOOKUP(E19,'10a'!$A:$B,2,FALSE),0)</f>
        <v>34</v>
      </c>
      <c r="F21">
        <f>_xlfn.IFNA(VLOOKUP(F19,'10a'!$A:$B,2,FALSE),0)</f>
        <v>32.200000000000003</v>
      </c>
      <c r="G21">
        <f>_xlfn.IFNA(VLOOKUP(G19,'10a'!$A:$B,2,FALSE),0)</f>
        <v>0</v>
      </c>
      <c r="H21">
        <f>_xlfn.IFNA(VLOOKUP(H19,'10a'!$A:$B,2,FALSE),0)</f>
        <v>0</v>
      </c>
      <c r="I21">
        <f>_xlfn.IFNA(VLOOKUP(I19,'10a'!$A:$B,2,FALSE),0)</f>
        <v>0</v>
      </c>
      <c r="J21">
        <f>_xlfn.IFNA(VLOOKUP(J19,'10a'!$A:$B,2,FALSE),0)</f>
        <v>55.8</v>
      </c>
      <c r="K21">
        <f>_xlfn.IFNA(VLOOKUP(K19,'10a'!$A:$B,2,FALSE),0)</f>
        <v>55.8</v>
      </c>
      <c r="L21">
        <f>_xlfn.IFNA(VLOOKUP(L19,'10a'!$A:$B,2,FALSE),0)</f>
        <v>55.8</v>
      </c>
      <c r="M21">
        <f>_xlfn.IFNA(VLOOKUP(M19,'10a'!$A:$B,2,FALSE),0)</f>
        <v>55.8</v>
      </c>
      <c r="N21">
        <f>_xlfn.IFNA(VLOOKUP(N19,'10a'!$A:$B,2,FALSE),0)</f>
        <v>-2.8</v>
      </c>
      <c r="O21">
        <f>_xlfn.IFNA(VLOOKUP(O19,'10a'!$A:$B,2,FALSE),0)</f>
        <v>0</v>
      </c>
      <c r="P21">
        <f>_xlfn.IFNA(VLOOKUP(P19,'10a'!$A:$B,2,FALSE),0)</f>
        <v>0</v>
      </c>
      <c r="Q21">
        <f>_xlfn.IFNA(VLOOKUP(Q19,'10a'!$A:$B,2,FALSE),0)</f>
        <v>0</v>
      </c>
      <c r="R21">
        <f>_xlfn.IFNA(VLOOKUP(R19,'10a'!$A:$B,2,FALSE),0)</f>
        <v>0</v>
      </c>
      <c r="S21">
        <f>_xlfn.IFNA(VLOOKUP(S19,'10a'!$A:$B,2,FALSE),0)</f>
        <v>0</v>
      </c>
      <c r="T21">
        <f>_xlfn.IFNA(VLOOKUP(T19,'10a'!$A:$B,2,FALSE),0)</f>
        <v>0</v>
      </c>
      <c r="U21">
        <f>_xlfn.IFNA(VLOOKUP(U19,'10a'!$A:$B,2,FALSE),0)</f>
        <v>0</v>
      </c>
      <c r="V21">
        <f>_xlfn.IFNA(VLOOKUP(V19,'10a'!$A:$B,2,FALSE),0)</f>
        <v>0</v>
      </c>
      <c r="W21">
        <f>_xlfn.IFNA(VLOOKUP(W19,'10a'!$A:$B,2,FALSE),0)</f>
        <v>0</v>
      </c>
      <c r="X21">
        <f>_xlfn.IFNA(VLOOKUP(X19,'10a'!$A:$B,2,FALSE),0)</f>
        <v>55.8</v>
      </c>
      <c r="Y21">
        <f>_xlfn.IFNA(VLOOKUP(Y19,'10a'!$A:$B,2,FALSE),0)</f>
        <v>58.3</v>
      </c>
      <c r="Z21">
        <f>_xlfn.IFNA(VLOOKUP(Z19,'10a'!$A:$B,2,FALSE),0)</f>
        <v>48.5</v>
      </c>
      <c r="AA21">
        <f>_xlfn.IFNA(VLOOKUP(AA19,'10a'!$A:$B,2,FALSE),0)</f>
        <v>0</v>
      </c>
      <c r="AB21">
        <f>_xlfn.IFNA(VLOOKUP(AB19,'10a'!$A:$B,2,FALSE),0)</f>
        <v>0</v>
      </c>
      <c r="AC21">
        <f>_xlfn.IFNA(VLOOKUP(AC19,'10a'!$A:$B,2,FALSE),0)</f>
        <v>30.7</v>
      </c>
      <c r="AD21">
        <f>_xlfn.IFNA(VLOOKUP(AD19,'10a'!$A:$B,2,FALSE),0)</f>
        <v>48.5</v>
      </c>
      <c r="AE21">
        <f>_xlfn.IFNA(VLOOKUP(AE19,'10a'!$A:$B,2,FALSE),0)</f>
        <v>55.8</v>
      </c>
      <c r="AF21">
        <f>_xlfn.IFNA(VLOOKUP(AF19,'10a'!$A:$B,2,FALSE),0)</f>
        <v>48.5</v>
      </c>
      <c r="AG21">
        <f>_xlfn.IFNA(VLOOKUP(AG19,'10a'!$A:$B,2,FALSE),0)</f>
        <v>58.3</v>
      </c>
      <c r="AH21">
        <f>_xlfn.IFNA(VLOOKUP(AH19,'10a'!$A:$B,2,FALSE),0)</f>
        <v>58.3</v>
      </c>
      <c r="AI21">
        <f>_xlfn.IFNA(VLOOKUP(AI19,'10a'!$A:$B,2,FALSE),0)</f>
        <v>58.3</v>
      </c>
      <c r="AJ21">
        <f>_xlfn.IFNA(VLOOKUP(AJ19,'10a'!$A:$B,2,FALSE),0)</f>
        <v>58.3</v>
      </c>
      <c r="AK21">
        <f>_xlfn.IFNA(VLOOKUP(AK19,'10a'!$A:$B,2,FALSE),0)</f>
        <v>60</v>
      </c>
      <c r="AL21">
        <f>_xlfn.IFNA(VLOOKUP(AL19,'10a'!$A:$B,2,FALSE),0)</f>
        <v>0</v>
      </c>
      <c r="AM21">
        <f>_xlfn.IFNA(VLOOKUP(AM19,'10a'!$A:$B,2,FALSE),0)</f>
        <v>56.9</v>
      </c>
      <c r="AN21">
        <f>_xlfn.IFNA(VLOOKUP(AN19,'10a'!$A:$B,2,FALSE),0)</f>
        <v>0</v>
      </c>
      <c r="AO21">
        <f>_xlfn.IFNA(VLOOKUP(AO19,'10a'!$A:$B,2,FALSE),0)</f>
        <v>0</v>
      </c>
      <c r="AP21">
        <f>_xlfn.IFNA(VLOOKUP(AP19,'10a'!$A:$B,2,FALSE),0)</f>
        <v>0</v>
      </c>
      <c r="AQ21">
        <f>_xlfn.IFNA(VLOOKUP(AQ19,'10a'!$A:$B,2,FALSE),0)</f>
        <v>34</v>
      </c>
      <c r="AR21">
        <f>_xlfn.IFNA(VLOOKUP(AR19,'10a'!$A:$B,2,FALSE),0)</f>
        <v>34</v>
      </c>
      <c r="AS21">
        <f>_xlfn.IFNA(VLOOKUP(AS19,'10a'!$A:$B,2,FALSE),0)</f>
        <v>34</v>
      </c>
      <c r="AT21">
        <f>_xlfn.IFNA(VLOOKUP(AT19,'10a'!$A:$B,2,FALSE),0)</f>
        <v>34</v>
      </c>
      <c r="AU21">
        <f>_xlfn.IFNA(VLOOKUP(AU19,'10a'!$A:$B,2,FALSE),0)</f>
        <v>34</v>
      </c>
      <c r="AV21">
        <f>_xlfn.IFNA(VLOOKUP(AV19,'10a'!$A:$B,2,FALSE),0)</f>
        <v>34</v>
      </c>
      <c r="AW21">
        <f>_xlfn.IFNA(VLOOKUP(AW19,'10a'!$A:$B,2,FALSE),0)</f>
        <v>34</v>
      </c>
      <c r="AX21">
        <f>_xlfn.IFNA(VLOOKUP(AX19,'10a'!$A:$B,2,FALSE),0)</f>
        <v>34</v>
      </c>
      <c r="AY21">
        <f>_xlfn.IFNA(VLOOKUP(AY19,'10a'!$A:$B,2,FALSE),0)</f>
        <v>34</v>
      </c>
      <c r="AZ21">
        <f>_xlfn.IFNA(VLOOKUP(AZ19,'10a'!$A:$B,2,FALSE),0)</f>
        <v>34</v>
      </c>
      <c r="BA21">
        <f>_xlfn.IFNA(VLOOKUP(BA19,'10a'!$A:$B,2,FALSE),0)</f>
        <v>34</v>
      </c>
      <c r="BB21">
        <f>_xlfn.IFNA(VLOOKUP(BB19,'10a'!$A:$B,2,FALSE),0)</f>
        <v>34</v>
      </c>
      <c r="BC21">
        <f>_xlfn.IFNA(VLOOKUP(BC19,'10a'!$A:$B,2,FALSE),0)</f>
        <v>34</v>
      </c>
      <c r="BD21">
        <f>_xlfn.IFNA(VLOOKUP(BD19,'10a'!$A:$B,2,FALSE),0)</f>
        <v>34</v>
      </c>
      <c r="BE21">
        <f>_xlfn.IFNA(VLOOKUP(BE19,'10a'!$A:$B,2,FALSE),0)</f>
        <v>34</v>
      </c>
      <c r="BF21">
        <f>_xlfn.IFNA(VLOOKUP(BF19,'10a'!$A:$B,2,FALSE),0)</f>
        <v>34</v>
      </c>
      <c r="BG21">
        <f>_xlfn.IFNA(VLOOKUP(BG19,'10a'!$A:$B,2,FALSE),0)</f>
        <v>48.5</v>
      </c>
    </row>
    <row r="23" spans="3:59" x14ac:dyDescent="0.25">
      <c r="D23" s="92" t="s">
        <v>150</v>
      </c>
      <c r="E23" s="34">
        <f>IF(E17=1,_xlfn.IFNA(VLOOKUP(E4,'10a'!$A:$B,2,FALSE),AVERAGE(E20,E21)),IF(E4&lt;948,E12,E14+E16))</f>
        <v>34</v>
      </c>
      <c r="F23" s="34">
        <f>IF(F17=1,_xlfn.IFNA(VLOOKUP(F4,'10a'!$A:$B,2,FALSE),AVERAGE(F20,F21)),IF(F4&lt;948,F12,F14+F16))</f>
        <v>31.8</v>
      </c>
      <c r="G23" s="34">
        <f>IF(G17=1,_xlfn.IFNA(VLOOKUP(G4,'10a'!$A:$B,2,FALSE),AVERAGE(G20,G21)),IF(G4&lt;948,G12,G14+G16))</f>
        <v>5432.249170000001</v>
      </c>
      <c r="H23" s="34">
        <f>IF(H17=1,_xlfn.IFNA(VLOOKUP(H4,'10a'!$A:$B,2,FALSE),AVERAGE(H20,H21)),IF(H4&lt;948,H12,H14+H16))</f>
        <v>65</v>
      </c>
      <c r="I23" s="34">
        <f>IF(I17=1,_xlfn.IFNA(VLOOKUP(I4,'10a'!$A:$B,2,FALSE),AVERAGE(I20,I21)),IF(I4&lt;948,I12,I14+I16))</f>
        <v>100.98253</v>
      </c>
      <c r="J23" s="34">
        <f>IF(J17=1,_xlfn.IFNA(VLOOKUP(J4,'10a'!$A:$B,2,FALSE),AVERAGE(J20,J21)),IF(J4&lt;948,J12,J14+J16))</f>
        <v>55.349999999999994</v>
      </c>
      <c r="K23" s="34">
        <f>IF(K17=1,_xlfn.IFNA(VLOOKUP(K4,'10a'!$A:$B,2,FALSE),AVERAGE(K20,K21)),IF(K4&lt;948,K12,K14+K16))</f>
        <v>55.349999999999994</v>
      </c>
      <c r="L23" s="34">
        <f>IF(L17=1,_xlfn.IFNA(VLOOKUP(L4,'10a'!$A:$B,2,FALSE),AVERAGE(L20,L21)),IF(L4&lt;948,L12,L14+L16))</f>
        <v>55.8</v>
      </c>
      <c r="M23" s="34">
        <f>IF(M17=1,_xlfn.IFNA(VLOOKUP(M4,'10a'!$A:$B,2,FALSE),AVERAGE(M20,M21)),IF(M4&lt;948,M12,M14+M16))</f>
        <v>55.8</v>
      </c>
      <c r="N23" s="34">
        <f>IF(N17=1,_xlfn.IFNA(VLOOKUP(N4,'10a'!$A:$B,2,FALSE),AVERAGE(N20,N21)),IF(N4&lt;948,N12,N14+N16))</f>
        <v>-2.8</v>
      </c>
      <c r="O23" s="34">
        <f>IF(O17=1,_xlfn.IFNA(VLOOKUP(O4,'10a'!$A:$B,2,FALSE),AVERAGE(O20,O21)),IF(O4&lt;948,O12,O14+O16))</f>
        <v>98.800000000000011</v>
      </c>
      <c r="P23" s="34">
        <f>IF(P17=1,_xlfn.IFNA(VLOOKUP(P4,'10a'!$A:$B,2,FALSE),AVERAGE(P20,P21)),IF(P4&lt;948,P12,P14+P16))</f>
        <v>98.800000000000011</v>
      </c>
      <c r="Q23" s="34">
        <f>IF(Q17=1,_xlfn.IFNA(VLOOKUP(Q4,'10a'!$A:$B,2,FALSE),AVERAGE(Q20,Q21)),IF(Q4&lt;948,Q12,Q14+Q16))</f>
        <v>2337.7395700000006</v>
      </c>
      <c r="R23" s="34">
        <f>IF(R17=1,_xlfn.IFNA(VLOOKUP(R4,'10a'!$A:$B,2,FALSE),AVERAGE(R20,R21)),IF(R4&lt;948,R12,R14+R16))</f>
        <v>9339.5763699999989</v>
      </c>
      <c r="S23" s="34">
        <f>IF(S17=1,_xlfn.IFNA(VLOOKUP(S4,'10a'!$A:$B,2,FALSE),AVERAGE(S20,S21)),IF(S4&lt;948,S12,S14+S16))</f>
        <v>9329.8565199999994</v>
      </c>
      <c r="T23" s="34">
        <f>IF(T17=1,_xlfn.IFNA(VLOOKUP(T4,'10a'!$A:$B,2,FALSE),AVERAGE(T20,T21)),IF(T4&lt;948,T12,T14+T16))</f>
        <v>19812</v>
      </c>
      <c r="U23" s="34">
        <f>IF(U17=1,_xlfn.IFNA(VLOOKUP(U4,'10a'!$A:$B,2,FALSE),AVERAGE(U20,U21)),IF(U4&lt;948,U12,U14+U16))</f>
        <v>19812</v>
      </c>
      <c r="V23" s="34">
        <f>IF(V17=1,_xlfn.IFNA(VLOOKUP(V4,'10a'!$A:$B,2,FALSE),AVERAGE(V20,V21)),IF(V4&lt;948,V12,V14+V16))</f>
        <v>19826.162530000001</v>
      </c>
      <c r="W23" s="34">
        <f>IF(W17=1,_xlfn.IFNA(VLOOKUP(W4,'10a'!$A:$B,2,FALSE),AVERAGE(W20,W21)),IF(W4&lt;948,W12,W14+W16))</f>
        <v>107234.64832000002</v>
      </c>
      <c r="X23" s="34">
        <f>IF(X17=1,_xlfn.IFNA(VLOOKUP(X4,'10a'!$A:$B,2,FALSE),AVERAGE(X20,X21)),IF(X4&lt;948,X12,X14+X16))</f>
        <v>55.349999999999994</v>
      </c>
      <c r="Y23" s="34">
        <f>IF(Y17=1,_xlfn.IFNA(VLOOKUP(Y4,'10a'!$A:$B,2,FALSE),AVERAGE(Y20,Y21)),IF(Y4&lt;948,Y12,Y14+Y16))</f>
        <v>58.3</v>
      </c>
      <c r="Z23" s="34">
        <f>IF(Z17=1,_xlfn.IFNA(VLOOKUP(Z4,'10a'!$A:$B,2,FALSE),AVERAGE(Z20,Z21)),IF(Z4&lt;948,Z12,Z14+Z16))</f>
        <v>48</v>
      </c>
      <c r="AA23" s="34">
        <f>IF(AA17=1,_xlfn.IFNA(VLOOKUP(AA4,'10a'!$A:$B,2,FALSE),AVERAGE(AA20,AA21)),IF(AA4&lt;948,AA12,AA14+AA16))</f>
        <v>131.05807999999999</v>
      </c>
      <c r="AB23" s="34">
        <f>IF(AB17=1,_xlfn.IFNA(VLOOKUP(AB4,'10a'!$A:$B,2,FALSE),AVERAGE(AB20,AB21)),IF(AB4&lt;948,AB12,AB14+AB16))</f>
        <v>65</v>
      </c>
      <c r="AC23" s="34">
        <f>IF(AC17=1,_xlfn.IFNA(VLOOKUP(AC4,'10a'!$A:$B,2,FALSE),AVERAGE(AC20,AC21)),IF(AC4&lt;948,AC12,AC14+AC16))</f>
        <v>30.7</v>
      </c>
      <c r="AD23" s="34">
        <f>IF(AD17=1,_xlfn.IFNA(VLOOKUP(AD4,'10a'!$A:$B,2,FALSE),AVERAGE(AD20,AD21)),IF(AD4&lt;948,AD12,AD14+AD16))</f>
        <v>48.5</v>
      </c>
      <c r="AE23" s="34">
        <f>IF(AE17=1,_xlfn.IFNA(VLOOKUP(AE4,'10a'!$A:$B,2,FALSE),AVERAGE(AE20,AE21)),IF(AE4&lt;948,AE12,AE14+AE16))</f>
        <v>55.8</v>
      </c>
      <c r="AF23" s="34">
        <f>IF(AF17=1,_xlfn.IFNA(VLOOKUP(AF4,'10a'!$A:$B,2,FALSE),AVERAGE(AF20,AF21)),IF(AF4&lt;948,AF12,AF14+AF16))</f>
        <v>48</v>
      </c>
      <c r="AG23" s="34">
        <f>IF(AG17=1,_xlfn.IFNA(VLOOKUP(AG4,'10a'!$A:$B,2,FALSE),AVERAGE(AG20,AG21)),IF(AG4&lt;948,AG12,AG14+AG16))</f>
        <v>58.3</v>
      </c>
      <c r="AH23" s="34">
        <f>IF(AH17=1,_xlfn.IFNA(VLOOKUP(AH4,'10a'!$A:$B,2,FALSE),AVERAGE(AH20,AH21)),IF(AH4&lt;948,AH12,AH14+AH16))</f>
        <v>58.3</v>
      </c>
      <c r="AI23" s="34">
        <f>IF(AI17=1,_xlfn.IFNA(VLOOKUP(AI4,'10a'!$A:$B,2,FALSE),AVERAGE(AI20,AI21)),IF(AI4&lt;948,AI12,AI14+AI16))</f>
        <v>57.599999999999994</v>
      </c>
      <c r="AJ23" s="34">
        <f>IF(AJ17=1,_xlfn.IFNA(VLOOKUP(AJ4,'10a'!$A:$B,2,FALSE),AVERAGE(AJ20,AJ21)),IF(AJ4&lt;948,AJ12,AJ14+AJ16))</f>
        <v>58.3</v>
      </c>
      <c r="AK23" s="34">
        <f>IF(AK17=1,_xlfn.IFNA(VLOOKUP(AK4,'10a'!$A:$B,2,FALSE),AVERAGE(AK20,AK21)),IF(AK4&lt;948,AK12,AK14+AK16))</f>
        <v>59.15</v>
      </c>
      <c r="AL23" s="34">
        <f>IF(AL17=1,_xlfn.IFNA(VLOOKUP(AL4,'10a'!$A:$B,2,FALSE),AVERAGE(AL20,AL21)),IF(AL4&lt;948,AL12,AL14+AL16))</f>
        <v>0.16371999999999787</v>
      </c>
      <c r="AM23" s="34">
        <f>IF(AM17=1,_xlfn.IFNA(VLOOKUP(AM4,'10a'!$A:$B,2,FALSE),AVERAGE(AM20,AM21)),IF(AM4&lt;948,AM12,AM14+AM16))</f>
        <v>56.9</v>
      </c>
      <c r="AN23" s="34">
        <f>IF(AN17=1,_xlfn.IFNA(VLOOKUP(AN4,'10a'!$A:$B,2,FALSE),AVERAGE(AN20,AN21)),IF(AN4&lt;948,AN12,AN14+AN16))</f>
        <v>3500.61652</v>
      </c>
      <c r="AO23" s="34">
        <f>IF(AO17=1,_xlfn.IFNA(VLOOKUP(AO4,'10a'!$A:$B,2,FALSE),AVERAGE(AO20,AO21)),IF(AO4&lt;948,AO12,AO14+AO16))</f>
        <v>65</v>
      </c>
      <c r="AP23" s="34">
        <f>IF(AP17=1,_xlfn.IFNA(VLOOKUP(AP4,'10a'!$A:$B,2,FALSE),AVERAGE(AP20,AP21)),IF(AP4&lt;948,AP12,AP14+AP16))</f>
        <v>8172.9025299999994</v>
      </c>
      <c r="AQ23" s="34">
        <f>IF(AQ17=1,_xlfn.IFNA(VLOOKUP(AQ4,'10a'!$A:$B,2,FALSE),AVERAGE(AQ20,AQ21)),IF(AQ4&lt;948,AQ12,AQ14+AQ16))</f>
        <v>34</v>
      </c>
      <c r="AR23" s="34">
        <f>IF(AR17=1,_xlfn.IFNA(VLOOKUP(AR4,'10a'!$A:$B,2,FALSE),AVERAGE(AR20,AR21)),IF(AR4&lt;948,AR12,AR14+AR16))</f>
        <v>34</v>
      </c>
      <c r="AS23" s="34">
        <f>IF(AS17=1,_xlfn.IFNA(VLOOKUP(AS4,'10a'!$A:$B,2,FALSE),AVERAGE(AS20,AS21)),IF(AS4&lt;948,AS12,AS14+AS16))</f>
        <v>34</v>
      </c>
      <c r="AT23" s="34">
        <f>IF(AT17=1,_xlfn.IFNA(VLOOKUP(AT4,'10a'!$A:$B,2,FALSE),AVERAGE(AT20,AT21)),IF(AT4&lt;948,AT12,AT14+AT16))</f>
        <v>34</v>
      </c>
      <c r="AU23" s="34">
        <f>IF(AU17=1,_xlfn.IFNA(VLOOKUP(AU4,'10a'!$A:$B,2,FALSE),AVERAGE(AU20,AU21)),IF(AU4&lt;948,AU12,AU14+AU16))</f>
        <v>34</v>
      </c>
      <c r="AV23" s="34">
        <f>IF(AV17=1,_xlfn.IFNA(VLOOKUP(AV4,'10a'!$A:$B,2,FALSE),AVERAGE(AV20,AV21)),IF(AV4&lt;948,AV12,AV14+AV16))</f>
        <v>34</v>
      </c>
      <c r="AW23" s="34">
        <f>IF(AW17=1,_xlfn.IFNA(VLOOKUP(AW4,'10a'!$A:$B,2,FALSE),AVERAGE(AW20,AW21)),IF(AW4&lt;948,AW12,AW14+AW16))</f>
        <v>34</v>
      </c>
      <c r="AX23" s="34">
        <f>IF(AX17=1,_xlfn.IFNA(VLOOKUP(AX4,'10a'!$A:$B,2,FALSE),AVERAGE(AX20,AX21)),IF(AX4&lt;948,AX12,AX14+AX16))</f>
        <v>34</v>
      </c>
      <c r="AY23" s="34">
        <f>IF(AY17=1,_xlfn.IFNA(VLOOKUP(AY4,'10a'!$A:$B,2,FALSE),AVERAGE(AY20,AY21)),IF(AY4&lt;948,AY12,AY14+AY16))</f>
        <v>34</v>
      </c>
      <c r="AZ23" s="34">
        <f>IF(AZ17=1,_xlfn.IFNA(VLOOKUP(AZ4,'10a'!$A:$B,2,FALSE),AVERAGE(AZ20,AZ21)),IF(AZ4&lt;948,AZ12,AZ14+AZ16))</f>
        <v>34</v>
      </c>
      <c r="BA23" s="34">
        <f>IF(BA17=1,_xlfn.IFNA(VLOOKUP(BA4,'10a'!$A:$B,2,FALSE),AVERAGE(BA20,BA21)),IF(BA4&lt;948,BA12,BA14+BA16))</f>
        <v>34</v>
      </c>
      <c r="BB23" s="34">
        <f>IF(BB17=1,_xlfn.IFNA(VLOOKUP(BB4,'10a'!$A:$B,2,FALSE),AVERAGE(BB20,BB21)),IF(BB4&lt;948,BB12,BB14+BB16))</f>
        <v>34</v>
      </c>
      <c r="BC23" s="34">
        <f>IF(BC17=1,_xlfn.IFNA(VLOOKUP(BC4,'10a'!$A:$B,2,FALSE),AVERAGE(BC20,BC21)),IF(BC4&lt;948,BC12,BC14+BC16))</f>
        <v>34</v>
      </c>
      <c r="BD23" s="34">
        <f>IF(BD17=1,_xlfn.IFNA(VLOOKUP(BD4,'10a'!$A:$B,2,FALSE),AVERAGE(BD20,BD21)),IF(BD4&lt;948,BD12,BD14+BD16))</f>
        <v>34</v>
      </c>
      <c r="BE23" s="34">
        <f>IF(BE17=1,_xlfn.IFNA(VLOOKUP(BE4,'10a'!$A:$B,2,FALSE),AVERAGE(BE20,BE21)),IF(BE4&lt;948,BE12,BE14+BE16))</f>
        <v>34</v>
      </c>
      <c r="BF23" s="34">
        <f>IF(BF17=1,_xlfn.IFNA(VLOOKUP(BF4,'10a'!$A:$B,2,FALSE),AVERAGE(BF20,BF21)),IF(BF4&lt;948,BF12,BF14+BF16))</f>
        <v>34</v>
      </c>
      <c r="BG23" s="34">
        <f>IF(BG17=1,_xlfn.IFNA(VLOOKUP(BG4,'10a'!$A:$B,2,FALSE),AVERAGE(BG20,BG21)),IF(BG4&lt;948,BG12,BG14+BG16))</f>
        <v>48</v>
      </c>
    </row>
    <row r="24" spans="3:59" x14ac:dyDescent="0.25">
      <c r="Y24">
        <f>IF(Y17=1,_xlfn.IFNA(VLOOKUP(Y4,'10a'!$A:$B,2,FALSE),AVERAGE(Y20,Y21)),IF(Y4&lt;948,Y12,Y14+Y16))</f>
        <v>58.3</v>
      </c>
      <c r="Z24">
        <f>IF(Z17=1,_xlfn.IFNA(VLOOKUP(Z4,'10a'!$A:$B,2,FALSE),AVERAGE(Z20,Z21)),IF(Z4&lt;948,Z12,Z14+Z16))</f>
        <v>48</v>
      </c>
      <c r="AA24">
        <f>IF(AA17=1,_xlfn.IFNA(VLOOKUP(AA4,'10a'!$A:$B,2,FALSE),AVERAGE(AA20,AA21)),IF(AA4&lt;948,AA12,AA14+AA16))</f>
        <v>131.05807999999999</v>
      </c>
      <c r="AB24">
        <f>IF(AB17=1,_xlfn.IFNA(VLOOKUP(AB4,'10a'!$A:$B,2,FALSE),AVERAGE(AB20,AB21)),IF(AB4&lt;948,AB12,AB14+AB16))</f>
        <v>65</v>
      </c>
      <c r="AC24">
        <f>IF(AC17=1,_xlfn.IFNA(VLOOKUP(AC4,'10a'!$A:$B,2,FALSE),AVERAGE(AC20,AC21)),IF(AC4&lt;948,AC12,AC14+AC16))</f>
        <v>30.7</v>
      </c>
      <c r="AD24">
        <f>IF(AD17=1,_xlfn.IFNA(VLOOKUP(AD4,'10a'!$A:$B,2,FALSE),AVERAGE(AD20,AD21)),IF(AD4&lt;948,AD12,AD14+AD16))</f>
        <v>48.5</v>
      </c>
      <c r="AE24">
        <f>IF(AE17=1,_xlfn.IFNA(VLOOKUP(AE4,'10a'!$A:$B,2,FALSE),AVERAGE(AE20,AE21)),IF(AE4&lt;948,AE12,AE14+AE16))</f>
        <v>55.8</v>
      </c>
      <c r="AF24">
        <f>IF(AF17=1,_xlfn.IFNA(VLOOKUP(AF4,'10a'!$A:$B,2,FALSE),AVERAGE(AF20,AF21)),IF(AF4&lt;948,AF12,AF14+AF16))</f>
        <v>48</v>
      </c>
      <c r="AG24">
        <f>IF(AG17=1,_xlfn.IFNA(VLOOKUP(AG4,'10a'!$A:$B,2,FALSE),AVERAGE(AG20,AG21)),IF(AG4&lt;948,AG12,AG14+AG16))</f>
        <v>58.3</v>
      </c>
    </row>
    <row r="26" spans="3:59" x14ac:dyDescent="0.25">
      <c r="C26" t="s">
        <v>188</v>
      </c>
      <c r="D26">
        <f>MIN('10a'!A:A)</f>
        <v>1620</v>
      </c>
    </row>
    <row r="27" spans="3:59" x14ac:dyDescent="0.25">
      <c r="C27" t="s">
        <v>189</v>
      </c>
      <c r="D27">
        <f>MAX('10a'!A:A)</f>
        <v>1998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079A-16F8-4C0F-AF31-12B36536DA54}">
  <dimension ref="A1:BG60"/>
  <sheetViews>
    <sheetView workbookViewId="0">
      <selection activeCell="AQ22" sqref="AQ22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60.5703125" bestFit="1" customWidth="1"/>
    <col min="4" max="4" width="6.140625" style="8" bestFit="1" customWidth="1"/>
    <col min="5" max="5" width="14.140625" bestFit="1" customWidth="1"/>
    <col min="6" max="6" width="14.42578125" hidden="1" customWidth="1"/>
    <col min="7" max="7" width="12.5703125" hidden="1" customWidth="1"/>
    <col min="8" max="15" width="13.42578125" hidden="1" customWidth="1"/>
    <col min="16" max="22" width="14.42578125" hidden="1" customWidth="1"/>
    <col min="23" max="23" width="16.7109375" hidden="1" customWidth="1"/>
    <col min="24" max="42" width="14.42578125" hidden="1" customWidth="1"/>
    <col min="43" max="59" width="14.42578125" bestFit="1" customWidth="1"/>
  </cols>
  <sheetData>
    <row r="1" spans="1:59" ht="15.75" x14ac:dyDescent="0.25">
      <c r="A1" s="210" t="s">
        <v>124</v>
      </c>
      <c r="B1" s="210"/>
      <c r="C1" s="210"/>
      <c r="D1" s="210"/>
    </row>
    <row r="2" spans="1:59" x14ac:dyDescent="0.25">
      <c r="A2" s="9" t="s">
        <v>80</v>
      </c>
      <c r="B2" s="9" t="s">
        <v>11</v>
      </c>
      <c r="C2" s="9" t="s">
        <v>77</v>
      </c>
      <c r="D2" s="17" t="s">
        <v>78</v>
      </c>
      <c r="E2" s="17" t="str">
        <f>Examples!E2</f>
        <v>27.a</v>
      </c>
      <c r="F2" s="17" t="str">
        <f>Examples!F2</f>
        <v>7.a</v>
      </c>
      <c r="G2" s="17" t="str">
        <f>Examples!G2</f>
        <v>7.b</v>
      </c>
      <c r="H2" s="17" t="str">
        <f>Examples!H2</f>
        <v>7.c.1/8</v>
      </c>
      <c r="I2" s="17" t="str">
        <f>Examples!I2</f>
        <v>7.c.2</v>
      </c>
      <c r="J2" s="17" t="str">
        <f>Examples!J2</f>
        <v>7.c.3</v>
      </c>
      <c r="K2" s="17" t="str">
        <f>Examples!K2</f>
        <v>7.c.4</v>
      </c>
      <c r="L2" s="17" t="str">
        <f>Examples!L2</f>
        <v>7.c.5</v>
      </c>
      <c r="M2" s="17" t="str">
        <f>Examples!M2</f>
        <v>7.c.6</v>
      </c>
      <c r="N2" s="17" t="str">
        <f>Examples!N2</f>
        <v>7.c.7</v>
      </c>
      <c r="O2" s="17" t="str">
        <f>Examples!O2</f>
        <v>7.c.8</v>
      </c>
      <c r="P2" s="17" t="str">
        <f>Examples!P2</f>
        <v>7.c.9</v>
      </c>
      <c r="Q2" s="17" t="str">
        <f>Examples!Q2</f>
        <v>7.c.10</v>
      </c>
      <c r="R2" s="17" t="str">
        <f>Examples!R2</f>
        <v>7.c.11</v>
      </c>
      <c r="S2" s="17" t="str">
        <f>Examples!S2</f>
        <v>7.c.12</v>
      </c>
      <c r="T2" s="17" t="str">
        <f>Examples!T2</f>
        <v>7.c.13</v>
      </c>
      <c r="U2" s="17" t="str">
        <f>Examples!U2</f>
        <v>7.c.14</v>
      </c>
      <c r="V2" s="17" t="str">
        <f>Examples!V2</f>
        <v>7.c.15</v>
      </c>
      <c r="W2" s="17" t="str">
        <f>Examples!W2</f>
        <v>7.c.16</v>
      </c>
      <c r="X2" s="17" t="str">
        <f>Examples!X2</f>
        <v>22.a</v>
      </c>
      <c r="Y2" s="17" t="str">
        <f>Examples!Y2</f>
        <v>47.a/48.a</v>
      </c>
      <c r="Z2" s="17" t="str">
        <f>Examples!Z2</f>
        <v>49.a</v>
      </c>
      <c r="AA2" s="17" t="str">
        <f>Examples!AA2</f>
        <v>49.b</v>
      </c>
      <c r="AB2" s="17" t="str">
        <f>Examples!AB2</f>
        <v>1/1/2000/8</v>
      </c>
      <c r="AC2" s="17" t="str">
        <f>Examples!AC2</f>
        <v>7.e/8</v>
      </c>
      <c r="AD2" s="17" t="str">
        <f>Examples!AD2</f>
        <v>7.f</v>
      </c>
      <c r="AE2" s="17" t="str">
        <f>Examples!AE2</f>
        <v>7.g</v>
      </c>
      <c r="AF2" s="17" t="str">
        <f>Examples!AF2</f>
        <v>10.a</v>
      </c>
      <c r="AG2" s="17" t="str">
        <f>Examples!AG2</f>
        <v>32.a</v>
      </c>
      <c r="AH2" s="17" t="str">
        <f>Examples!AH2</f>
        <v>25.a</v>
      </c>
      <c r="AI2" s="17" t="str">
        <f>Examples!AI2</f>
        <v>8.a</v>
      </c>
      <c r="AJ2" s="17" t="str">
        <f>Examples!AJ2</f>
        <v>8.b</v>
      </c>
      <c r="AK2" s="17" t="str">
        <f>Examples!AK2</f>
        <v>8.c</v>
      </c>
      <c r="AL2" s="17" t="str">
        <f>Examples!AL2</f>
        <v>8.d</v>
      </c>
      <c r="AM2" s="17" t="str">
        <f>Examples!AM2</f>
        <v>9.a</v>
      </c>
      <c r="AN2" s="17" t="str">
        <f>Examples!AN2</f>
        <v>Muslim date 1-1-1</v>
      </c>
      <c r="AO2" s="17" t="str">
        <f>Examples!AO2</f>
        <v>9.b</v>
      </c>
      <c r="AP2" s="17" t="str">
        <f>Examples!AP2</f>
        <v>Gregorian Epoch</v>
      </c>
      <c r="AQ2" s="17" t="str">
        <f>Examples!AQ2</f>
        <v>27.b.1</v>
      </c>
      <c r="AR2" s="17" t="str">
        <f>Examples!AR2</f>
        <v>new+8</v>
      </c>
      <c r="AS2" s="17" t="str">
        <f>Examples!AS2</f>
        <v>new+9</v>
      </c>
      <c r="AT2" s="17" t="str">
        <f>Examples!AT2</f>
        <v>new+10</v>
      </c>
      <c r="AU2" s="17" t="str">
        <f>Examples!AU2</f>
        <v>new+11</v>
      </c>
      <c r="AV2" s="17" t="str">
        <f>Examples!AV2</f>
        <v>new+12</v>
      </c>
      <c r="AW2" s="17" t="str">
        <f>Examples!AW2</f>
        <v>new+13</v>
      </c>
      <c r="AX2" s="17" t="str">
        <f>Examples!AX2</f>
        <v>new+14 full</v>
      </c>
      <c r="AY2" s="17" t="str">
        <f>Examples!AY2</f>
        <v>new+15</v>
      </c>
      <c r="AZ2" s="17" t="str">
        <f>Examples!AZ2</f>
        <v>new+16</v>
      </c>
      <c r="BA2" s="17" t="str">
        <f>Examples!BA2</f>
        <v>new+17</v>
      </c>
      <c r="BB2" s="17" t="str">
        <f>Examples!BB2</f>
        <v>new+18</v>
      </c>
      <c r="BC2" s="17" t="str">
        <f>Examples!BC2</f>
        <v>new+19</v>
      </c>
      <c r="BD2" s="17" t="str">
        <f>Examples!BD2</f>
        <v>new+20</v>
      </c>
      <c r="BE2" s="17" t="str">
        <f>Examples!BE2</f>
        <v>new+21</v>
      </c>
      <c r="BF2" s="17" t="str">
        <f>Examples!BF2</f>
        <v>new+22 3rd</v>
      </c>
      <c r="BG2" s="17" t="str">
        <f>Examples!BG2</f>
        <v>z</v>
      </c>
    </row>
    <row r="3" spans="1:59" x14ac:dyDescent="0.25">
      <c r="A3" s="8"/>
      <c r="B3" s="8"/>
      <c r="C3" s="36" t="s">
        <v>84</v>
      </c>
      <c r="D3" s="37" t="s">
        <v>91</v>
      </c>
      <c r="E3" s="48">
        <f>Examples!E4</f>
        <v>2437665.5</v>
      </c>
      <c r="F3" s="48">
        <f>Examples!F4</f>
        <v>2436116.31</v>
      </c>
      <c r="G3" s="48">
        <f>Examples!G4</f>
        <v>1842713</v>
      </c>
      <c r="H3" s="48">
        <f>Examples!H4</f>
        <v>2451545</v>
      </c>
      <c r="I3" s="48">
        <f>Examples!I4</f>
        <v>2451179.5</v>
      </c>
      <c r="J3" s="48">
        <f>Examples!J4</f>
        <v>2446822.5</v>
      </c>
      <c r="K3" s="48">
        <f>Examples!K4</f>
        <v>2446966</v>
      </c>
      <c r="L3" s="48">
        <f>Examples!L4</f>
        <v>2447187.5</v>
      </c>
      <c r="M3" s="48">
        <f>Examples!M4</f>
        <v>2447332</v>
      </c>
      <c r="N3" s="48">
        <f>Examples!N4</f>
        <v>2415020.500011574</v>
      </c>
      <c r="O3" s="48">
        <f>Examples!O4</f>
        <v>2305447.5</v>
      </c>
      <c r="P3" s="48">
        <f>Examples!P4</f>
        <v>2305812.5</v>
      </c>
      <c r="Q3" s="48">
        <f>Examples!Q4</f>
        <v>2026871.8</v>
      </c>
      <c r="R3" s="48">
        <f>Examples!R4</f>
        <v>1676496.5</v>
      </c>
      <c r="S3" s="48">
        <f>Examples!S4</f>
        <v>1676497.5</v>
      </c>
      <c r="T3" s="48">
        <f>Examples!T4</f>
        <v>1356001</v>
      </c>
      <c r="U3" s="48">
        <f>Examples!U4</f>
        <v>1355866.5</v>
      </c>
      <c r="V3" s="48">
        <f>Examples!V4</f>
        <v>1355671.4</v>
      </c>
      <c r="W3" s="107">
        <f>Examples!W4</f>
        <v>0</v>
      </c>
      <c r="X3" s="48">
        <f>Examples!X4</f>
        <v>2446895.5</v>
      </c>
      <c r="Y3" s="48">
        <f>Examples!Y4</f>
        <v>2448724.5</v>
      </c>
      <c r="Z3" s="48">
        <f>Examples!Z4</f>
        <v>2443189.5</v>
      </c>
      <c r="AA3" s="48">
        <f>Examples!AA4</f>
        <v>2467615.5</v>
      </c>
      <c r="AB3" s="48">
        <f>Examples!AB4</f>
        <v>2451544.5</v>
      </c>
      <c r="AC3" s="48">
        <f>Examples!AC4</f>
        <v>2434923.5</v>
      </c>
      <c r="AD3" s="48">
        <f>Examples!AD4</f>
        <v>2443826.5</v>
      </c>
      <c r="AE3" s="48">
        <f>Examples!AE4</f>
        <v>2447273.5</v>
      </c>
      <c r="AF3" s="48">
        <f>Examples!AF4</f>
        <v>2443192.6511574076</v>
      </c>
      <c r="AG3" s="48">
        <f>Examples!AG4</f>
        <v>2448976.5</v>
      </c>
      <c r="AH3" s="48">
        <f>Examples!AH4</f>
        <v>2448908.5</v>
      </c>
      <c r="AI3" s="48">
        <f>Examples!AI4</f>
        <v>2448316.5</v>
      </c>
      <c r="AJ3" s="48">
        <f>Examples!AJ4</f>
        <v>2448713.5</v>
      </c>
      <c r="AK3" s="48">
        <f>Examples!AK4</f>
        <v>2449108.5</v>
      </c>
      <c r="AL3" s="48">
        <f>Examples!AL4</f>
        <v>2385070.5</v>
      </c>
      <c r="AM3" s="48">
        <f>Examples!AM4</f>
        <v>2448154.5</v>
      </c>
      <c r="AN3" s="48">
        <f>Examples!AN4</f>
        <v>1948439.5</v>
      </c>
      <c r="AO3" s="48">
        <f>Examples!AO4</f>
        <v>2451640.5</v>
      </c>
      <c r="AP3" s="48">
        <f>Examples!AP4</f>
        <v>1721425.5</v>
      </c>
      <c r="AQ3" s="268">
        <f>Examples!AQ4</f>
        <v>2437836.38589</v>
      </c>
      <c r="AR3" s="48">
        <f>Examples!AR4</f>
        <v>2437838.3924482414</v>
      </c>
      <c r="AS3" s="48">
        <f>Examples!AS4</f>
        <v>2437839.3924482414</v>
      </c>
      <c r="AT3" s="48">
        <f>Examples!AT4</f>
        <v>2437840.3924482414</v>
      </c>
      <c r="AU3" s="48">
        <f>Examples!AU4</f>
        <v>2437816.5</v>
      </c>
      <c r="AV3" s="48">
        <f>Examples!AV4</f>
        <v>2437817.5</v>
      </c>
      <c r="AW3" s="48">
        <f>Examples!AW4</f>
        <v>2437818.5</v>
      </c>
      <c r="AX3" s="48">
        <f>Examples!AX4</f>
        <v>2437819.5</v>
      </c>
      <c r="AY3" s="48">
        <f>Examples!AY4</f>
        <v>2437820.5</v>
      </c>
      <c r="AZ3" s="48">
        <f>Examples!AZ4</f>
        <v>2437821.5</v>
      </c>
      <c r="BA3" s="48">
        <f>Examples!BA4</f>
        <v>2437822.5</v>
      </c>
      <c r="BB3" s="48">
        <f>Examples!BB4</f>
        <v>2437823.5</v>
      </c>
      <c r="BC3" s="48">
        <f>Examples!BC4</f>
        <v>2437824.5</v>
      </c>
      <c r="BD3" s="48">
        <f>Examples!BD4</f>
        <v>2437825.5</v>
      </c>
      <c r="BE3" s="48">
        <f>Examples!BE4</f>
        <v>2437826.5</v>
      </c>
      <c r="BF3" s="48">
        <f>Examples!BF4</f>
        <v>2437827.5</v>
      </c>
      <c r="BG3" s="48">
        <f>Examples!BG4</f>
        <v>2443192.5</v>
      </c>
    </row>
    <row r="4" spans="1:59" x14ac:dyDescent="0.25">
      <c r="A4">
        <v>22.1</v>
      </c>
      <c r="B4">
        <v>143</v>
      </c>
      <c r="C4" s="4" t="s">
        <v>125</v>
      </c>
      <c r="D4" s="31"/>
      <c r="E4" s="4"/>
      <c r="F4" s="4"/>
      <c r="G4" s="4"/>
      <c r="H4" s="4"/>
    </row>
    <row r="5" spans="1:59" x14ac:dyDescent="0.25">
      <c r="C5" s="5" t="s">
        <v>200</v>
      </c>
      <c r="E5" s="6"/>
      <c r="F5" s="6"/>
      <c r="G5" s="6"/>
      <c r="H5" s="6"/>
    </row>
    <row r="6" spans="1:59" x14ac:dyDescent="0.25">
      <c r="C6" t="s">
        <v>41</v>
      </c>
      <c r="D6" s="40" t="s">
        <v>2</v>
      </c>
      <c r="E6" s="47">
        <f t="shared" ref="E6:AL6" si="0">(E3 - 2451545) / 36525</f>
        <v>-0.38</v>
      </c>
      <c r="F6" s="47">
        <f t="shared" si="0"/>
        <v>-0.42241451060917029</v>
      </c>
      <c r="G6" s="47">
        <f t="shared" si="0"/>
        <v>-16.668911704312116</v>
      </c>
      <c r="H6" s="47">
        <f t="shared" si="0"/>
        <v>0</v>
      </c>
      <c r="I6" s="47">
        <f t="shared" si="0"/>
        <v>-1.0006844626967831E-2</v>
      </c>
      <c r="J6" s="47">
        <f t="shared" si="0"/>
        <v>-0.12929500342231348</v>
      </c>
      <c r="K6" s="47">
        <f t="shared" si="0"/>
        <v>-0.12536618754277892</v>
      </c>
      <c r="L6" s="47">
        <f t="shared" si="0"/>
        <v>-0.11930184804928132</v>
      </c>
      <c r="M6" s="47">
        <f t="shared" si="0"/>
        <v>-0.11534565366187542</v>
      </c>
      <c r="N6" s="47">
        <f t="shared" si="0"/>
        <v>-0.99998631042918518</v>
      </c>
      <c r="O6" s="47">
        <f t="shared" si="0"/>
        <v>-3.9999315537303217</v>
      </c>
      <c r="P6" s="47">
        <f t="shared" si="0"/>
        <v>-3.9899383983572894</v>
      </c>
      <c r="Q6" s="47">
        <f t="shared" si="0"/>
        <v>-11.626918548939081</v>
      </c>
      <c r="R6" s="47">
        <f t="shared" si="0"/>
        <v>-21.219671457905545</v>
      </c>
      <c r="S6" s="47">
        <f t="shared" si="0"/>
        <v>-21.219644079397671</v>
      </c>
      <c r="T6" s="47">
        <f t="shared" si="0"/>
        <v>-29.994360027378509</v>
      </c>
      <c r="U6" s="47">
        <f t="shared" si="0"/>
        <v>-29.9980424366872</v>
      </c>
      <c r="V6" s="47">
        <f t="shared" si="0"/>
        <v>-30.003383983572899</v>
      </c>
      <c r="W6" s="108">
        <f t="shared" si="0"/>
        <v>-67.119644079397673</v>
      </c>
      <c r="X6" s="47">
        <f t="shared" si="0"/>
        <v>-0.12729637234770705</v>
      </c>
      <c r="Y6" s="47">
        <f t="shared" si="0"/>
        <v>-7.7221081451060922E-2</v>
      </c>
      <c r="Z6" s="47">
        <f t="shared" si="0"/>
        <v>-0.22876112251882272</v>
      </c>
      <c r="AA6" s="47">
        <f t="shared" si="0"/>
        <v>0.43998631074606431</v>
      </c>
      <c r="AB6" s="47">
        <f t="shared" si="0"/>
        <v>-1.3689253935660506E-5</v>
      </c>
      <c r="AC6" s="47">
        <f t="shared" si="0"/>
        <v>-0.45507186858316223</v>
      </c>
      <c r="AD6" s="47">
        <f t="shared" si="0"/>
        <v>-0.21132101300479125</v>
      </c>
      <c r="AE6" s="47">
        <f t="shared" si="0"/>
        <v>-0.1169472963723477</v>
      </c>
      <c r="AF6" s="47">
        <f t="shared" si="0"/>
        <v>-0.2286748485309362</v>
      </c>
      <c r="AG6" s="47">
        <f t="shared" si="0"/>
        <v>-7.0321697467488023E-2</v>
      </c>
      <c r="AH6" s="47">
        <f t="shared" si="0"/>
        <v>-7.2183436002737855E-2</v>
      </c>
      <c r="AI6" s="47">
        <f t="shared" si="0"/>
        <v>-8.8391512662559887E-2</v>
      </c>
      <c r="AJ6" s="47">
        <f t="shared" si="0"/>
        <v>-7.7522245037645446E-2</v>
      </c>
      <c r="AK6" s="47">
        <f t="shared" si="0"/>
        <v>-6.670773442847365E-2</v>
      </c>
      <c r="AL6" s="47">
        <f t="shared" si="0"/>
        <v>-1.8199726214921286</v>
      </c>
      <c r="AM6" s="47">
        <f t="shared" ref="AM6:BG6" si="1">(AM3 - 2451545) / 36525</f>
        <v>-9.2826830937713892E-2</v>
      </c>
      <c r="AN6" s="47">
        <f t="shared" si="1"/>
        <v>-13.774277891854894</v>
      </c>
      <c r="AO6" s="47">
        <f t="shared" si="1"/>
        <v>2.6146475017111569E-3</v>
      </c>
      <c r="AP6" s="47">
        <f t="shared" si="1"/>
        <v>-19.989582477754961</v>
      </c>
      <c r="AQ6" s="47">
        <f t="shared" si="1"/>
        <v>-0.37532139931553637</v>
      </c>
      <c r="AR6" s="47">
        <f t="shared" si="1"/>
        <v>-0.37526646274493203</v>
      </c>
      <c r="AS6" s="47">
        <f t="shared" si="1"/>
        <v>-0.3752390842370607</v>
      </c>
      <c r="AT6" s="47">
        <f t="shared" si="1"/>
        <v>-0.37521170572918944</v>
      </c>
      <c r="AU6" s="47">
        <f t="shared" si="1"/>
        <v>-0.37586584531143052</v>
      </c>
      <c r="AV6" s="47">
        <f t="shared" si="1"/>
        <v>-0.3758384668035592</v>
      </c>
      <c r="AW6" s="47">
        <f t="shared" si="1"/>
        <v>-0.37581108829568788</v>
      </c>
      <c r="AX6" s="47">
        <f t="shared" si="1"/>
        <v>-0.37578370978781656</v>
      </c>
      <c r="AY6" s="47">
        <f t="shared" si="1"/>
        <v>-0.37575633127994523</v>
      </c>
      <c r="AZ6" s="47">
        <f t="shared" si="1"/>
        <v>-0.37572895277207391</v>
      </c>
      <c r="BA6" s="47">
        <f t="shared" si="1"/>
        <v>-0.37570157426420259</v>
      </c>
      <c r="BB6" s="47">
        <f t="shared" si="1"/>
        <v>-0.37567419575633126</v>
      </c>
      <c r="BC6" s="47">
        <f t="shared" si="1"/>
        <v>-0.37564681724845994</v>
      </c>
      <c r="BD6" s="47">
        <f t="shared" si="1"/>
        <v>-0.37561943874058862</v>
      </c>
      <c r="BE6" s="47">
        <f t="shared" si="1"/>
        <v>-0.3755920602327173</v>
      </c>
      <c r="BF6" s="47">
        <f t="shared" si="1"/>
        <v>-0.37556468172484597</v>
      </c>
      <c r="BG6" s="47">
        <f t="shared" si="1"/>
        <v>-0.22867898699520875</v>
      </c>
    </row>
    <row r="7" spans="1:59" x14ac:dyDescent="0.25">
      <c r="C7" s="6" t="s">
        <v>199</v>
      </c>
      <c r="D7" s="17"/>
      <c r="E7" s="11"/>
      <c r="W7" s="50">
        <v>-0.12729637234800001</v>
      </c>
    </row>
    <row r="8" spans="1:59" x14ac:dyDescent="0.25">
      <c r="B8" s="8">
        <v>144</v>
      </c>
      <c r="C8" s="6" t="s">
        <v>56</v>
      </c>
      <c r="D8" s="17" t="s">
        <v>34</v>
      </c>
      <c r="E8" s="11">
        <f xml:space="preserve"> 297.85036 + 445267.11148 * E6    - 0.0019142 *E6^2 +E6^3 / 189474</f>
        <v>-168903.65227910009</v>
      </c>
      <c r="F8" s="11">
        <f t="shared" ref="F8:AL8" si="2" xml:space="preserve"> 297.85036 + 445267.11148 * F6    - 0.0019142 *F6^2 +F6^3 / 189474</f>
        <v>-187789.43896813926</v>
      </c>
      <c r="G8" s="11">
        <f t="shared" si="2"/>
        <v>-7421820.8720436916</v>
      </c>
      <c r="H8" s="11">
        <f t="shared" si="2"/>
        <v>297.85036000000002</v>
      </c>
      <c r="I8" s="11">
        <f t="shared" si="2"/>
        <v>-4157.868442270812</v>
      </c>
      <c r="J8" s="11">
        <f t="shared" si="2"/>
        <v>-57272.962374661714</v>
      </c>
      <c r="K8" s="11">
        <f t="shared" si="2"/>
        <v>-55523.589874528399</v>
      </c>
      <c r="L8" s="11">
        <f t="shared" si="2"/>
        <v>-52823.338942383016</v>
      </c>
      <c r="M8" s="11">
        <f t="shared" si="2"/>
        <v>-51061.775693271557</v>
      </c>
      <c r="N8" s="11">
        <f t="shared" si="2"/>
        <v>-444963.16752377106</v>
      </c>
      <c r="O8" s="11">
        <f t="shared" si="2"/>
        <v>-1780740.1496511206</v>
      </c>
      <c r="P8" s="11">
        <f t="shared" si="2"/>
        <v>-1776290.5260682369</v>
      </c>
      <c r="Q8" s="11">
        <f t="shared" si="2"/>
        <v>-5176786.8544064471</v>
      </c>
      <c r="R8" s="11">
        <f t="shared" si="2"/>
        <v>-9448124.8785989396</v>
      </c>
      <c r="S8" s="11">
        <f t="shared" si="2"/>
        <v>-9448112.6878474038</v>
      </c>
      <c r="T8" s="11">
        <f t="shared" si="2"/>
        <v>-13355206.064273711</v>
      </c>
      <c r="U8" s="11">
        <f t="shared" si="2"/>
        <v>-13356845.720505217</v>
      </c>
      <c r="V8" s="11">
        <f t="shared" si="2"/>
        <v>-13359224.136347469</v>
      </c>
      <c r="W8" s="58">
        <f t="shared" si="2"/>
        <v>-29885882.411875948</v>
      </c>
      <c r="X8" s="11">
        <f t="shared" si="2"/>
        <v>-56383.037688175355</v>
      </c>
      <c r="Y8" s="11">
        <f t="shared" si="2"/>
        <v>-34086.157534492697</v>
      </c>
      <c r="Z8" s="11">
        <f t="shared" si="2"/>
        <v>-101561.95398311502</v>
      </c>
      <c r="AA8" s="11">
        <f t="shared" si="2"/>
        <v>196209.28366652524</v>
      </c>
      <c r="AB8" s="11">
        <f t="shared" si="2"/>
        <v>291.7549854417519</v>
      </c>
      <c r="AC8" s="11">
        <f t="shared" si="2"/>
        <v>-202330.68647674064</v>
      </c>
      <c r="AD8" s="11">
        <f t="shared" si="2"/>
        <v>-93796.446781202336</v>
      </c>
      <c r="AE8" s="11">
        <f t="shared" si="2"/>
        <v>-51774.934517299072</v>
      </c>
      <c r="AF8" s="11">
        <f t="shared" si="2"/>
        <v>-101523.53901365731</v>
      </c>
      <c r="AG8" s="11">
        <f t="shared" si="2"/>
        <v>-31014.088755186647</v>
      </c>
      <c r="AH8" s="11">
        <f t="shared" si="2"/>
        <v>-31843.05969561635</v>
      </c>
      <c r="AI8" s="11">
        <f t="shared" si="2"/>
        <v>-39059.983177565293</v>
      </c>
      <c r="AJ8" s="11">
        <f t="shared" si="2"/>
        <v>-34220.255774863377</v>
      </c>
      <c r="AK8" s="11">
        <f t="shared" si="2"/>
        <v>-29404.909870861018</v>
      </c>
      <c r="AL8" s="11">
        <f t="shared" si="2"/>
        <v>-810076.10815670469</v>
      </c>
      <c r="AM8" s="11">
        <f t="shared" ref="AM8:BG8" si="3" xml:space="preserve"> 297.85036 + 445267.11148 * AM6    - 0.0019142 *AM6^2 +AM6^3 / 189474</f>
        <v>-41034.884535976707</v>
      </c>
      <c r="AN8" s="11">
        <f t="shared" si="3"/>
        <v>-6132935.4562445609</v>
      </c>
      <c r="AO8" s="11">
        <f t="shared" si="3"/>
        <v>1462.0669006122389</v>
      </c>
      <c r="AP8" s="11">
        <f t="shared" si="3"/>
        <v>-8900406.606239941</v>
      </c>
      <c r="AQ8" s="11">
        <f t="shared" si="3"/>
        <v>-166820.42525978558</v>
      </c>
      <c r="AR8" s="11">
        <f t="shared" si="3"/>
        <v>-166795.96381159889</v>
      </c>
      <c r="AS8" s="11">
        <f t="shared" si="3"/>
        <v>-166783.77306244298</v>
      </c>
      <c r="AT8" s="11">
        <f t="shared" si="3"/>
        <v>-166771.58231328713</v>
      </c>
      <c r="AU8" s="11">
        <f t="shared" si="3"/>
        <v>-167062.84915651826</v>
      </c>
      <c r="AV8" s="11">
        <f t="shared" si="3"/>
        <v>-167050.65840736232</v>
      </c>
      <c r="AW8" s="11">
        <f t="shared" si="3"/>
        <v>-167038.46765820638</v>
      </c>
      <c r="AX8" s="11">
        <f t="shared" si="3"/>
        <v>-167026.27690905042</v>
      </c>
      <c r="AY8" s="11">
        <f t="shared" si="3"/>
        <v>-167014.08615989448</v>
      </c>
      <c r="AZ8" s="11">
        <f t="shared" si="3"/>
        <v>-167001.89541073857</v>
      </c>
      <c r="BA8" s="11">
        <f t="shared" si="3"/>
        <v>-166989.70466158263</v>
      </c>
      <c r="BB8" s="11">
        <f t="shared" si="3"/>
        <v>-166977.51391242669</v>
      </c>
      <c r="BC8" s="11">
        <f t="shared" si="3"/>
        <v>-166965.32316327075</v>
      </c>
      <c r="BD8" s="11">
        <f t="shared" si="3"/>
        <v>-166953.13241411481</v>
      </c>
      <c r="BE8" s="11">
        <f t="shared" si="3"/>
        <v>-166940.94166495887</v>
      </c>
      <c r="BF8" s="11">
        <f t="shared" si="3"/>
        <v>-166928.75091580296</v>
      </c>
      <c r="BG8" s="11">
        <f t="shared" si="3"/>
        <v>-101525.38173569353</v>
      </c>
    </row>
    <row r="9" spans="1:59" x14ac:dyDescent="0.25">
      <c r="C9" t="s">
        <v>58</v>
      </c>
      <c r="D9" s="17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122">
        <v>-56383.037700000001</v>
      </c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</row>
    <row r="10" spans="1:59" x14ac:dyDescent="0.25">
      <c r="B10" s="8">
        <v>144</v>
      </c>
      <c r="C10" s="6" t="s">
        <v>57</v>
      </c>
      <c r="D10" s="8" t="s">
        <v>5</v>
      </c>
      <c r="E10" s="11">
        <f xml:space="preserve"> 357.52772 + 35999.05034 * E6 - 0.0001603 * E6^2 -E6^3 / 300000</f>
        <v>-13322.111432164415</v>
      </c>
      <c r="F10" s="11">
        <f t="shared" ref="F10:AL10" si="4" xml:space="preserve"> 357.52772 + 35999.05034 * F6 - 0.0001603 * F6^2 -F6^3 / 300000</f>
        <v>-14848.993540117715</v>
      </c>
      <c r="G10" s="11">
        <f t="shared" si="4"/>
        <v>-599707.49293798581</v>
      </c>
      <c r="H10" s="11">
        <f t="shared" si="4"/>
        <v>357.52771999999999</v>
      </c>
      <c r="I10" s="11">
        <f t="shared" si="4"/>
        <v>-2.7091834868221074</v>
      </c>
      <c r="J10" s="11">
        <f t="shared" si="4"/>
        <v>-4296.9696195828974</v>
      </c>
      <c r="K10" s="11">
        <f t="shared" si="4"/>
        <v>-4155.5359787991956</v>
      </c>
      <c r="L10" s="11">
        <f t="shared" si="4"/>
        <v>-3937.2255158569878</v>
      </c>
      <c r="M10" s="11">
        <f t="shared" si="4"/>
        <v>-3794.8062748016741</v>
      </c>
      <c r="N10" s="11">
        <f t="shared" si="4"/>
        <v>-35641.029965413523</v>
      </c>
      <c r="O10" s="11">
        <f t="shared" si="4"/>
        <v>-143636.21199068212</v>
      </c>
      <c r="P10" s="11">
        <f t="shared" si="4"/>
        <v>-143276.46787614873</v>
      </c>
      <c r="Q10" s="11">
        <f t="shared" si="4"/>
        <v>-418200.51485323854</v>
      </c>
      <c r="R10" s="11">
        <f t="shared" si="4"/>
        <v>-763530.53362147824</v>
      </c>
      <c r="S10" s="11">
        <f t="shared" si="4"/>
        <v>-763529.54802113213</v>
      </c>
      <c r="T10" s="11">
        <f t="shared" si="4"/>
        <v>-1079411.003088193</v>
      </c>
      <c r="U10" s="11">
        <f t="shared" si="4"/>
        <v>-1079543.5663285484</v>
      </c>
      <c r="V10" s="11">
        <f t="shared" si="4"/>
        <v>-1079735.8569470805</v>
      </c>
      <c r="W10" s="58">
        <f t="shared" si="4"/>
        <v>-2415885.6325323409</v>
      </c>
      <c r="X10" s="11">
        <f t="shared" si="4"/>
        <v>-4225.020798835174</v>
      </c>
      <c r="Y10" s="11">
        <f t="shared" si="4"/>
        <v>-2422.3578794203322</v>
      </c>
      <c r="Z10" s="11">
        <f t="shared" si="4"/>
        <v>-7877.6554537388647</v>
      </c>
      <c r="AA10" s="11">
        <f t="shared" si="4"/>
        <v>16196.617038142384</v>
      </c>
      <c r="AB10" s="11">
        <f t="shared" si="4"/>
        <v>357.03491985845307</v>
      </c>
      <c r="AC10" s="11">
        <f t="shared" si="4"/>
        <v>-16024.627418325577</v>
      </c>
      <c r="AD10" s="11">
        <f t="shared" si="4"/>
        <v>-7249.8280721862666</v>
      </c>
      <c r="AE10" s="11">
        <f t="shared" si="4"/>
        <v>-3852.4638914220827</v>
      </c>
      <c r="AF10" s="11">
        <f t="shared" si="4"/>
        <v>-7874.5496720996243</v>
      </c>
      <c r="AG10" s="11">
        <f t="shared" si="4"/>
        <v>-2173.9866079178987</v>
      </c>
      <c r="AH10" s="11">
        <f t="shared" si="4"/>
        <v>-2241.0074272107095</v>
      </c>
      <c r="AI10" s="11">
        <f t="shared" si="4"/>
        <v>-2824.4827952183723</v>
      </c>
      <c r="AJ10" s="11">
        <f t="shared" si="4"/>
        <v>-2433.1994825418151</v>
      </c>
      <c r="AK10" s="11">
        <f t="shared" si="4"/>
        <v>-2043.8873704703071</v>
      </c>
      <c r="AL10" s="11">
        <f t="shared" si="4"/>
        <v>-65159.758809384337</v>
      </c>
      <c r="AM10" s="11">
        <f t="shared" ref="AM10:BG10" si="5" xml:space="preserve"> 357.52772 + 35999.05034 * AM6 - 0.0001603 * AM6^2 -AM6^3 / 300000</f>
        <v>-2984.1500412080422</v>
      </c>
      <c r="AN10" s="11">
        <f t="shared" si="5"/>
        <v>-495503.41720852355</v>
      </c>
      <c r="AO10" s="11">
        <f t="shared" si="5"/>
        <v>451.65254703435926</v>
      </c>
      <c r="AP10" s="11">
        <f t="shared" si="5"/>
        <v>-719248.49560048466</v>
      </c>
      <c r="AQ10" s="11">
        <f t="shared" si="5"/>
        <v>-13153.686250043847</v>
      </c>
      <c r="AR10" s="11">
        <f t="shared" si="5"/>
        <v>-13151.708585666622</v>
      </c>
      <c r="AS10" s="11">
        <f t="shared" si="5"/>
        <v>-13150.722985380273</v>
      </c>
      <c r="AT10" s="11">
        <f t="shared" si="5"/>
        <v>-13149.737385093924</v>
      </c>
      <c r="AU10" s="11">
        <f t="shared" si="5"/>
        <v>-13173.285788922241</v>
      </c>
      <c r="AV10" s="11">
        <f t="shared" si="5"/>
        <v>-13172.300188635891</v>
      </c>
      <c r="AW10" s="11">
        <f t="shared" si="5"/>
        <v>-13171.314588349534</v>
      </c>
      <c r="AX10" s="11">
        <f t="shared" si="5"/>
        <v>-13170.328988063182</v>
      </c>
      <c r="AY10" s="11">
        <f t="shared" si="5"/>
        <v>-13169.343387776826</v>
      </c>
      <c r="AZ10" s="11">
        <f t="shared" si="5"/>
        <v>-13168.357787490475</v>
      </c>
      <c r="BA10" s="11">
        <f t="shared" si="5"/>
        <v>-13167.372187204121</v>
      </c>
      <c r="BB10" s="11">
        <f t="shared" si="5"/>
        <v>-13166.386586917768</v>
      </c>
      <c r="BC10" s="11">
        <f t="shared" si="5"/>
        <v>-13165.400986631415</v>
      </c>
      <c r="BD10" s="11">
        <f t="shared" si="5"/>
        <v>-13164.415386345065</v>
      </c>
      <c r="BE10" s="11">
        <f t="shared" si="5"/>
        <v>-13163.429786058712</v>
      </c>
      <c r="BF10" s="11">
        <f t="shared" si="5"/>
        <v>-13162.44418577236</v>
      </c>
      <c r="BG10" s="11">
        <f t="shared" si="5"/>
        <v>-7874.6986528836042</v>
      </c>
    </row>
    <row r="11" spans="1:59" x14ac:dyDescent="0.25">
      <c r="B11" s="8"/>
      <c r="C11" t="s">
        <v>59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2">
        <v>-4225.0208000000002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</row>
    <row r="12" spans="1:59" x14ac:dyDescent="0.25">
      <c r="B12" s="8">
        <v>144</v>
      </c>
      <c r="C12" s="6" t="s">
        <v>60</v>
      </c>
      <c r="D12" s="8" t="s">
        <v>6</v>
      </c>
      <c r="E12" s="11">
        <f xml:space="preserve"> 134.96298 + 477198.867398 * E6 + 0.0086972 *E6^2 + E6^3 / 56250</f>
        <v>-181200.60537633981</v>
      </c>
      <c r="F12" s="11">
        <f t="shared" ref="F12:AL12" si="6" xml:space="preserve"> 134.96298 + 477198.867398 * F6 + 0.0086972 *F6^2 + F6^3 / 56250</f>
        <v>-201440.76150464013</v>
      </c>
      <c r="G12" s="11">
        <f t="shared" si="6"/>
        <v>-7954248.4888730133</v>
      </c>
      <c r="H12" s="11">
        <f t="shared" si="6"/>
        <v>134.96297999999999</v>
      </c>
      <c r="I12" s="11">
        <f t="shared" si="6"/>
        <v>-4640.2919413459176</v>
      </c>
      <c r="J12" s="11">
        <f t="shared" si="6"/>
        <v>-61564.466067994137</v>
      </c>
      <c r="K12" s="11">
        <f t="shared" si="6"/>
        <v>-59689.639588763268</v>
      </c>
      <c r="L12" s="11">
        <f t="shared" si="6"/>
        <v>-56795.74366384888</v>
      </c>
      <c r="M12" s="11">
        <f t="shared" si="6"/>
        <v>-54907.852191043268</v>
      </c>
      <c r="N12" s="11">
        <f t="shared" si="6"/>
        <v>-477057.36309112713</v>
      </c>
      <c r="O12" s="11">
        <f t="shared" si="6"/>
        <v>-1908627.7061169134</v>
      </c>
      <c r="P12" s="11">
        <f t="shared" si="6"/>
        <v>-1903858.9843770836</v>
      </c>
      <c r="Q12" s="11">
        <f t="shared" si="6"/>
        <v>-5548216.2521123942</v>
      </c>
      <c r="R12" s="11">
        <f t="shared" si="6"/>
        <v>-10125864.477024093</v>
      </c>
      <c r="S12" s="11">
        <f t="shared" si="6"/>
        <v>-10125851.412040593</v>
      </c>
      <c r="T12" s="11">
        <f t="shared" si="6"/>
        <v>-14313132.325605042</v>
      </c>
      <c r="U12" s="11">
        <f t="shared" si="6"/>
        <v>-14314889.565411801</v>
      </c>
      <c r="V12" s="11">
        <f t="shared" si="6"/>
        <v>-14317438.543004759</v>
      </c>
      <c r="W12" s="58">
        <f t="shared" si="6"/>
        <v>-32029249.366167314</v>
      </c>
      <c r="X12" s="11">
        <f t="shared" si="6"/>
        <v>-60610.721587303946</v>
      </c>
      <c r="Y12" s="11">
        <f t="shared" si="6"/>
        <v>-36714.849575840934</v>
      </c>
      <c r="Z12" s="11">
        <f t="shared" si="6"/>
        <v>-109029.58513575129</v>
      </c>
      <c r="AA12" s="11">
        <f t="shared" si="6"/>
        <v>210095.93382383377</v>
      </c>
      <c r="AB12" s="11">
        <f t="shared" si="6"/>
        <v>128.43048352638081</v>
      </c>
      <c r="AC12" s="11">
        <f t="shared" si="6"/>
        <v>-217024.8154931452</v>
      </c>
      <c r="AD12" s="11">
        <f t="shared" si="6"/>
        <v>-100707.18469506505</v>
      </c>
      <c r="AE12" s="11">
        <f t="shared" si="6"/>
        <v>-55672.154275222252</v>
      </c>
      <c r="AF12" s="11">
        <f t="shared" si="6"/>
        <v>-108988.41528678894</v>
      </c>
      <c r="AG12" s="11">
        <f t="shared" si="6"/>
        <v>-33422.471361987395</v>
      </c>
      <c r="AH12" s="11">
        <f t="shared" si="6"/>
        <v>-34310.890880092891</v>
      </c>
      <c r="AI12" s="11">
        <f t="shared" si="6"/>
        <v>-42045.366682230087</v>
      </c>
      <c r="AJ12" s="11">
        <f t="shared" si="6"/>
        <v>-36858.564497855368</v>
      </c>
      <c r="AK12" s="11">
        <f t="shared" si="6"/>
        <v>-31697.892297257615</v>
      </c>
      <c r="AL12" s="11">
        <f t="shared" si="6"/>
        <v>-868353.88199084392</v>
      </c>
      <c r="AM12" s="11">
        <f t="shared" ref="AM12:BG12" si="7" xml:space="preserve"> 134.96298 + 477198.867398 * AM6 + 0.0086972 *AM6^2 + AM6^3 / 56250</f>
        <v>-44161.895532694703</v>
      </c>
      <c r="AN12" s="11">
        <f t="shared" si="7"/>
        <v>-6572933.2425728608</v>
      </c>
      <c r="AO12" s="11">
        <f t="shared" si="7"/>
        <v>1382.6698065210319</v>
      </c>
      <c r="AP12" s="11">
        <f t="shared" si="7"/>
        <v>-9538867.8219068572</v>
      </c>
      <c r="AQ12" s="11">
        <f t="shared" si="7"/>
        <v>-178967.98245940523</v>
      </c>
      <c r="AR12" s="11">
        <f t="shared" si="7"/>
        <v>-178941.76679049234</v>
      </c>
      <c r="AS12" s="11">
        <f t="shared" si="7"/>
        <v>-178928.7017977236</v>
      </c>
      <c r="AT12" s="11">
        <f t="shared" si="7"/>
        <v>-178915.63680495488</v>
      </c>
      <c r="AU12" s="11">
        <f t="shared" si="7"/>
        <v>-179227.7914684524</v>
      </c>
      <c r="AV12" s="11">
        <f t="shared" si="7"/>
        <v>-179214.72647568394</v>
      </c>
      <c r="AW12" s="11">
        <f t="shared" si="7"/>
        <v>-179201.66148291549</v>
      </c>
      <c r="AX12" s="11">
        <f t="shared" si="7"/>
        <v>-179188.596490147</v>
      </c>
      <c r="AY12" s="11">
        <f t="shared" si="7"/>
        <v>-179175.53149737851</v>
      </c>
      <c r="AZ12" s="11">
        <f t="shared" si="7"/>
        <v>-179162.46650460997</v>
      </c>
      <c r="BA12" s="11">
        <f t="shared" si="7"/>
        <v>-179149.40151184145</v>
      </c>
      <c r="BB12" s="11">
        <f t="shared" si="7"/>
        <v>-179136.33651907294</v>
      </c>
      <c r="BC12" s="11">
        <f t="shared" si="7"/>
        <v>-179123.27152630439</v>
      </c>
      <c r="BD12" s="11">
        <f t="shared" si="7"/>
        <v>-179110.20653353582</v>
      </c>
      <c r="BE12" s="11">
        <f t="shared" si="7"/>
        <v>-179097.14154076725</v>
      </c>
      <c r="BF12" s="11">
        <f t="shared" si="7"/>
        <v>-179084.07654799867</v>
      </c>
      <c r="BG12" s="11">
        <f t="shared" si="7"/>
        <v>-108990.39015723612</v>
      </c>
    </row>
    <row r="13" spans="1:59" x14ac:dyDescent="0.25">
      <c r="B13" s="8"/>
      <c r="C13" t="s">
        <v>32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123">
        <v>-60610.721599999997</v>
      </c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</row>
    <row r="14" spans="1:59" x14ac:dyDescent="0.25">
      <c r="B14" s="8">
        <v>144</v>
      </c>
      <c r="C14" s="6" t="s">
        <v>61</v>
      </c>
      <c r="D14" s="8" t="s">
        <v>7</v>
      </c>
      <c r="E14" s="55">
        <f xml:space="preserve"> 93.27191 + 483202.017538 * E6 - 0.0036825 * E6^2 + E6^3 / 327270</f>
        <v>-183523.49528636067</v>
      </c>
      <c r="F14" s="55">
        <f t="shared" ref="F14:AL14" si="8" xml:space="preserve"> 93.27191 + 483202.017538 * F6 - 0.0036825 * F6^2 + F6^3 / 327270</f>
        <v>-204018.27251099155</v>
      </c>
      <c r="G14" s="55">
        <f t="shared" si="8"/>
        <v>-8054359.5311205862</v>
      </c>
      <c r="H14" s="55">
        <f t="shared" si="8"/>
        <v>93.271910000000005</v>
      </c>
      <c r="I14" s="55">
        <f t="shared" si="8"/>
        <v>-4742.0556033089078</v>
      </c>
      <c r="J14" s="55">
        <f t="shared" si="8"/>
        <v>-62382.33466281218</v>
      </c>
      <c r="K14" s="55">
        <f t="shared" si="8"/>
        <v>-60483.922899600751</v>
      </c>
      <c r="L14" s="55">
        <f t="shared" si="8"/>
        <v>-57553.621815842598</v>
      </c>
      <c r="M14" s="55">
        <f t="shared" si="8"/>
        <v>-55641.980702656547</v>
      </c>
      <c r="N14" s="55">
        <f t="shared" si="8"/>
        <v>-483102.13448521768</v>
      </c>
      <c r="O14" s="55">
        <f t="shared" si="8"/>
        <v>-1932681.7839799295</v>
      </c>
      <c r="P14" s="55">
        <f t="shared" si="8"/>
        <v>-1927853.0708466219</v>
      </c>
      <c r="Q14" s="55">
        <f t="shared" si="8"/>
        <v>-5618057.7313097119</v>
      </c>
      <c r="R14" s="55">
        <f t="shared" si="8"/>
        <v>-10253296.475374248</v>
      </c>
      <c r="S14" s="55">
        <f t="shared" si="8"/>
        <v>-10253283.246019613</v>
      </c>
      <c r="T14" s="55">
        <f t="shared" si="8"/>
        <v>-14493245.403538566</v>
      </c>
      <c r="U14" s="55">
        <f t="shared" si="8"/>
        <v>-14495024.751989825</v>
      </c>
      <c r="V14" s="55">
        <f t="shared" si="8"/>
        <v>-14497605.79944608</v>
      </c>
      <c r="W14" s="109">
        <f t="shared" si="8"/>
        <v>-32432271.677459422</v>
      </c>
      <c r="X14" s="55">
        <f t="shared" si="8"/>
        <v>-61416.592093359402</v>
      </c>
      <c r="Y14" s="55">
        <f t="shared" si="8"/>
        <v>-37220.110465579368</v>
      </c>
      <c r="Z14" s="55">
        <f t="shared" si="8"/>
        <v>-110444.56421810064</v>
      </c>
      <c r="AA14" s="55">
        <f t="shared" si="8"/>
        <v>212695.54423897233</v>
      </c>
      <c r="AB14" s="55">
        <f t="shared" si="8"/>
        <v>86.657234879698152</v>
      </c>
      <c r="AC14" s="55">
        <f t="shared" si="8"/>
        <v>-219798.37387706994</v>
      </c>
      <c r="AD14" s="55">
        <f t="shared" si="8"/>
        <v>-102017.46808656574</v>
      </c>
      <c r="AE14" s="55">
        <f t="shared" si="8"/>
        <v>-56415.897693102066</v>
      </c>
      <c r="AF14" s="55">
        <f t="shared" si="8"/>
        <v>-110402.87645294744</v>
      </c>
      <c r="AG14" s="55">
        <f t="shared" si="8"/>
        <v>-33886.31420119862</v>
      </c>
      <c r="AH14" s="55">
        <f t="shared" si="8"/>
        <v>-34785.910018536662</v>
      </c>
      <c r="AI14" s="55">
        <f t="shared" si="8"/>
        <v>-42617.685370558305</v>
      </c>
      <c r="AJ14" s="55">
        <f t="shared" si="8"/>
        <v>-37365.633318397624</v>
      </c>
      <c r="AK14" s="55">
        <f t="shared" si="8"/>
        <v>-32140.039967615314</v>
      </c>
      <c r="AL14" s="55">
        <f t="shared" si="8"/>
        <v>-879321.18287488527</v>
      </c>
      <c r="AM14" s="55">
        <f t="shared" ref="AM14:BG14" si="9" xml:space="preserve"> 93.27191 + 483202.017538 * AM6 - 0.0036825 * AM6^2 + AM6^3 / 327270</f>
        <v>-44760.840112496073</v>
      </c>
      <c r="AN14" s="55">
        <f t="shared" si="9"/>
        <v>-6655666.3022322403</v>
      </c>
      <c r="AO14" s="55">
        <f t="shared" si="9"/>
        <v>1356.6748579523473</v>
      </c>
      <c r="AP14" s="55">
        <f t="shared" si="9"/>
        <v>-9658914.8069558199</v>
      </c>
      <c r="AQ14" s="55">
        <f t="shared" si="9"/>
        <v>-181262.78598335365</v>
      </c>
      <c r="AR14" s="55">
        <f t="shared" si="9"/>
        <v>-181236.2405214491</v>
      </c>
      <c r="AS14" s="55">
        <f t="shared" si="9"/>
        <v>-181223.01117113279</v>
      </c>
      <c r="AT14" s="55">
        <f t="shared" si="9"/>
        <v>-181209.78182081651</v>
      </c>
      <c r="AU14" s="55">
        <f t="shared" si="9"/>
        <v>-181525.86338851697</v>
      </c>
      <c r="AV14" s="55">
        <f t="shared" si="9"/>
        <v>-181512.63403820054</v>
      </c>
      <c r="AW14" s="55">
        <f t="shared" si="9"/>
        <v>-181499.40468788415</v>
      </c>
      <c r="AX14" s="55">
        <f t="shared" si="9"/>
        <v>-181486.17533756769</v>
      </c>
      <c r="AY14" s="55">
        <f t="shared" si="9"/>
        <v>-181472.9459872513</v>
      </c>
      <c r="AZ14" s="55">
        <f t="shared" si="9"/>
        <v>-181459.7166369349</v>
      </c>
      <c r="BA14" s="55">
        <f t="shared" si="9"/>
        <v>-181446.4872866185</v>
      </c>
      <c r="BB14" s="55">
        <f t="shared" si="9"/>
        <v>-181433.25793630208</v>
      </c>
      <c r="BC14" s="55">
        <f t="shared" si="9"/>
        <v>-181420.02858598571</v>
      </c>
      <c r="BD14" s="55">
        <f t="shared" si="9"/>
        <v>-181406.79923566934</v>
      </c>
      <c r="BE14" s="55">
        <f t="shared" si="9"/>
        <v>-181393.56988535295</v>
      </c>
      <c r="BF14" s="55">
        <f t="shared" si="9"/>
        <v>-181380.34053503658</v>
      </c>
      <c r="BG14" s="55">
        <f t="shared" si="9"/>
        <v>-110404.87616724042</v>
      </c>
    </row>
    <row r="15" spans="1:59" x14ac:dyDescent="0.25">
      <c r="B15" s="8"/>
      <c r="C15" t="s">
        <v>63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124">
        <v>-61416.592100000002</v>
      </c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</row>
    <row r="16" spans="1:59" x14ac:dyDescent="0.25">
      <c r="B16" s="8">
        <v>144</v>
      </c>
      <c r="C16" s="6" t="s">
        <v>62</v>
      </c>
      <c r="D16" s="8" t="s">
        <v>8</v>
      </c>
      <c r="E16" s="94">
        <f xml:space="preserve"> 125.04452 - 1934.136261 * E6 + 0.0020708 * E6^2 + E6^3 / 450000</f>
        <v>860.01659808158229</v>
      </c>
      <c r="F16" s="94">
        <f t="shared" ref="F16:AL16" si="10" xml:space="preserve"> 125.04452 - 1934.136261 * F6 + 0.0020708 * F6^2 + F6^3 / 450000</f>
        <v>942.05211147543582</v>
      </c>
      <c r="G16" s="94">
        <f t="shared" si="10"/>
        <v>32365.556163693622</v>
      </c>
      <c r="H16" s="94">
        <f t="shared" si="10"/>
        <v>125.04452000000001</v>
      </c>
      <c r="I16" s="94">
        <f t="shared" si="10"/>
        <v>144.39912125857285</v>
      </c>
      <c r="J16" s="94">
        <f t="shared" si="10"/>
        <v>375.11870909838581</v>
      </c>
      <c r="K16" s="94">
        <f t="shared" si="10"/>
        <v>367.51984177153963</v>
      </c>
      <c r="L16" s="94">
        <f t="shared" si="10"/>
        <v>355.79057978620716</v>
      </c>
      <c r="M16" s="94">
        <f t="shared" si="10"/>
        <v>348.13875884397714</v>
      </c>
      <c r="N16" s="94">
        <f t="shared" si="10"/>
        <v>2059.1563720258623</v>
      </c>
      <c r="O16" s="94">
        <f t="shared" si="10"/>
        <v>7861.4901690390652</v>
      </c>
      <c r="P16" s="94">
        <f t="shared" si="10"/>
        <v>7842.1618805925364</v>
      </c>
      <c r="Q16" s="94">
        <f t="shared" si="10"/>
        <v>22613.365737919514</v>
      </c>
      <c r="R16" s="94">
        <f t="shared" si="10"/>
        <v>41167.691728973543</v>
      </c>
      <c r="S16" s="94">
        <f t="shared" si="10"/>
        <v>41167.638772884762</v>
      </c>
      <c r="T16" s="94">
        <f t="shared" si="10"/>
        <v>58140.026927585757</v>
      </c>
      <c r="U16" s="94">
        <f t="shared" si="10"/>
        <v>58147.149644342739</v>
      </c>
      <c r="V16" s="94">
        <f t="shared" si="10"/>
        <v>58157.481555505692</v>
      </c>
      <c r="W16" s="109">
        <f t="shared" si="10"/>
        <v>129952.23906075206</v>
      </c>
      <c r="X16" s="94">
        <f t="shared" si="10"/>
        <v>371.25308320287598</v>
      </c>
      <c r="Y16" s="94">
        <f t="shared" si="10"/>
        <v>274.40062609548613</v>
      </c>
      <c r="Z16" s="94">
        <f t="shared" si="10"/>
        <v>567.49981051249881</v>
      </c>
      <c r="AA16" s="94">
        <f t="shared" si="10"/>
        <v>-725.94855688636244</v>
      </c>
      <c r="AB16" s="94">
        <f t="shared" si="10"/>
        <v>125.07099688242339</v>
      </c>
      <c r="AC16" s="94">
        <f t="shared" si="10"/>
        <v>1005.2159510211083</v>
      </c>
      <c r="AD16" s="94">
        <f t="shared" si="10"/>
        <v>533.76824641767485</v>
      </c>
      <c r="AE16" s="94">
        <f t="shared" si="10"/>
        <v>351.23655485776567</v>
      </c>
      <c r="AF16" s="94">
        <f t="shared" si="10"/>
        <v>567.33294478245261</v>
      </c>
      <c r="AG16" s="94">
        <f t="shared" si="10"/>
        <v>261.05627524656592</v>
      </c>
      <c r="AH16" s="94">
        <f t="shared" si="10"/>
        <v>264.657131805429</v>
      </c>
      <c r="AI16" s="94">
        <f t="shared" si="10"/>
        <v>296.00576598304673</v>
      </c>
      <c r="AJ16" s="94">
        <f t="shared" si="10"/>
        <v>274.98311760528571</v>
      </c>
      <c r="AK16" s="94">
        <f t="shared" si="10"/>
        <v>254.06637726150748</v>
      </c>
      <c r="AL16" s="94">
        <f t="shared" si="10"/>
        <v>3645.1264069704907</v>
      </c>
      <c r="AM16" s="94">
        <f t="shared" ref="AM16:BG16" si="11" xml:space="preserve"> 125.04452 - 1934.136261 * AM6 + 0.0020708 * AM6^2 + AM6^3 / 450000</f>
        <v>304.5842775522836</v>
      </c>
      <c r="AN16" s="94">
        <f t="shared" si="11"/>
        <v>26766.761946561812</v>
      </c>
      <c r="AO16" s="94">
        <f t="shared" si="11"/>
        <v>119.98743547136422</v>
      </c>
      <c r="AP16" s="94">
        <f t="shared" si="11"/>
        <v>38788.430539784444</v>
      </c>
      <c r="AQ16" s="94">
        <f t="shared" si="11"/>
        <v>850.96753953357961</v>
      </c>
      <c r="AR16" s="94">
        <f t="shared" si="11"/>
        <v>850.86128463498153</v>
      </c>
      <c r="AS16" s="94">
        <f t="shared" si="11"/>
        <v>850.80833082761103</v>
      </c>
      <c r="AT16" s="94">
        <f t="shared" si="11"/>
        <v>850.75537702024371</v>
      </c>
      <c r="AU16" s="94">
        <f t="shared" si="11"/>
        <v>852.02057312280044</v>
      </c>
      <c r="AV16" s="94">
        <f t="shared" si="11"/>
        <v>851.96761931536196</v>
      </c>
      <c r="AW16" s="94">
        <f t="shared" si="11"/>
        <v>851.91466550792677</v>
      </c>
      <c r="AX16" s="94">
        <f t="shared" si="11"/>
        <v>851.86171170049454</v>
      </c>
      <c r="AY16" s="94">
        <f t="shared" si="11"/>
        <v>851.80875789306526</v>
      </c>
      <c r="AZ16" s="94">
        <f t="shared" si="11"/>
        <v>851.7558040856394</v>
      </c>
      <c r="BA16" s="94">
        <f t="shared" si="11"/>
        <v>851.70285027821649</v>
      </c>
      <c r="BB16" s="94">
        <f t="shared" si="11"/>
        <v>851.64989647079665</v>
      </c>
      <c r="BC16" s="94">
        <f t="shared" si="11"/>
        <v>851.59694266337999</v>
      </c>
      <c r="BD16" s="94">
        <f t="shared" si="11"/>
        <v>851.5439888559664</v>
      </c>
      <c r="BE16" s="94">
        <f t="shared" si="11"/>
        <v>851.49103504855589</v>
      </c>
      <c r="BF16" s="94">
        <f t="shared" si="11"/>
        <v>851.43808124114855</v>
      </c>
      <c r="BG16" s="94">
        <f t="shared" si="11"/>
        <v>567.3409491401851</v>
      </c>
    </row>
    <row r="17" spans="1:59" x14ac:dyDescent="0.25">
      <c r="C17" t="s">
        <v>67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124">
        <v>371.25310000000002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</row>
    <row r="18" spans="1:59" x14ac:dyDescent="0.25">
      <c r="B18" s="8">
        <v>144</v>
      </c>
      <c r="C18" s="6" t="s">
        <v>65</v>
      </c>
      <c r="D18" s="8" t="s">
        <v>64</v>
      </c>
      <c r="E18" s="94">
        <f xml:space="preserve"> 280.4665 + 36000.7698 * E6</f>
        <v>-13399.826024</v>
      </c>
      <c r="F18" s="94">
        <f t="shared" ref="F18:AL18" si="12" xml:space="preserve"> 280.4665 + 36000.7698 * F6</f>
        <v>-14926.781056620397</v>
      </c>
      <c r="G18" s="94">
        <f t="shared" si="12"/>
        <v>-599813.18658346625</v>
      </c>
      <c r="H18" s="94">
        <f t="shared" si="12"/>
        <v>280.4665</v>
      </c>
      <c r="I18" s="94">
        <f t="shared" si="12"/>
        <v>-79.787609839835795</v>
      </c>
      <c r="J18" s="94">
        <f t="shared" si="12"/>
        <v>-4374.2531544969206</v>
      </c>
      <c r="K18" s="94">
        <f t="shared" si="12"/>
        <v>-4232.8127584312115</v>
      </c>
      <c r="L18" s="94">
        <f t="shared" si="12"/>
        <v>-4014.4918683367564</v>
      </c>
      <c r="M18" s="94">
        <f t="shared" si="12"/>
        <v>-3872.0658249117046</v>
      </c>
      <c r="N18" s="94">
        <f t="shared" si="12"/>
        <v>-35719.810464912436</v>
      </c>
      <c r="O18" s="94">
        <f t="shared" si="12"/>
        <v>-143720.14858160165</v>
      </c>
      <c r="P18" s="94">
        <f t="shared" si="12"/>
        <v>-143360.38729544147</v>
      </c>
      <c r="Q18" s="94">
        <f t="shared" si="12"/>
        <v>-418297.5516637059</v>
      </c>
      <c r="R18" s="94">
        <f t="shared" si="12"/>
        <v>-763644.04088768794</v>
      </c>
      <c r="S18" s="94">
        <f t="shared" si="12"/>
        <v>-763643.05524032854</v>
      </c>
      <c r="T18" s="94">
        <f t="shared" si="12"/>
        <v>-1079539.5841439753</v>
      </c>
      <c r="U18" s="94">
        <f t="shared" si="12"/>
        <v>-1079672.153713807</v>
      </c>
      <c r="V18" s="94">
        <f t="shared" si="12"/>
        <v>-1079864.4535136148</v>
      </c>
      <c r="W18" s="94">
        <f t="shared" si="12"/>
        <v>-2416078.3890603287</v>
      </c>
      <c r="X18" s="94">
        <f t="shared" si="12"/>
        <v>-4302.3008972648877</v>
      </c>
      <c r="Y18" s="94">
        <f t="shared" si="12"/>
        <v>-2499.5518770266945</v>
      </c>
      <c r="Z18" s="94">
        <f t="shared" si="12"/>
        <v>-7955.1100109897325</v>
      </c>
      <c r="AA18" s="94">
        <f t="shared" si="12"/>
        <v>16120.312388320328</v>
      </c>
      <c r="AB18" s="94">
        <f t="shared" si="12"/>
        <v>279.97367632032854</v>
      </c>
      <c r="AC18" s="94">
        <f t="shared" si="12"/>
        <v>-16102.471083318276</v>
      </c>
      <c r="AD18" s="94">
        <f t="shared" si="12"/>
        <v>-7327.2526430882972</v>
      </c>
      <c r="AE18" s="94">
        <f t="shared" si="12"/>
        <v>-3929.7261954332648</v>
      </c>
      <c r="AF18" s="94">
        <f t="shared" si="12"/>
        <v>-7952.0040810121027</v>
      </c>
      <c r="AG18" s="94">
        <f t="shared" si="12"/>
        <v>-2251.1687424722795</v>
      </c>
      <c r="AH18" s="94">
        <f t="shared" si="12"/>
        <v>-2318.1927629075976</v>
      </c>
      <c r="AI18" s="94">
        <f t="shared" si="12"/>
        <v>-2901.6959996386036</v>
      </c>
      <c r="AJ18" s="94">
        <f t="shared" si="12"/>
        <v>-2510.3939979794663</v>
      </c>
      <c r="AK18" s="94">
        <f t="shared" si="12"/>
        <v>-2121.0632910390145</v>
      </c>
      <c r="AL18" s="94">
        <f t="shared" si="12"/>
        <v>-65239.948888640654</v>
      </c>
      <c r="AM18" s="94">
        <f t="shared" ref="AM18:BG18" si="13" xml:space="preserve"> 280.4665 + 36000.7698 * AM6</f>
        <v>-3061.3708718521561</v>
      </c>
      <c r="AN18" s="94">
        <f t="shared" si="13"/>
        <v>-495604.14104589738</v>
      </c>
      <c r="AO18" s="94">
        <f t="shared" si="13"/>
        <v>374.59582281724846</v>
      </c>
      <c r="AP18" s="94">
        <f t="shared" si="13"/>
        <v>-719359.89067977003</v>
      </c>
      <c r="AQ18" s="94">
        <f t="shared" si="13"/>
        <v>-13231.392797772503</v>
      </c>
      <c r="AR18" s="94">
        <f t="shared" si="13"/>
        <v>-13229.415038940575</v>
      </c>
      <c r="AS18" s="94">
        <f t="shared" si="13"/>
        <v>-13228.42939158123</v>
      </c>
      <c r="AT18" s="94">
        <f t="shared" si="13"/>
        <v>-13227.44374422189</v>
      </c>
      <c r="AU18" s="94">
        <f t="shared" si="13"/>
        <v>-13250.993272739221</v>
      </c>
      <c r="AV18" s="94">
        <f t="shared" si="13"/>
        <v>-13250.007625379876</v>
      </c>
      <c r="AW18" s="94">
        <f t="shared" si="13"/>
        <v>-13249.021978020533</v>
      </c>
      <c r="AX18" s="94">
        <f t="shared" si="13"/>
        <v>-13248.036330661191</v>
      </c>
      <c r="AY18" s="94">
        <f t="shared" si="13"/>
        <v>-13247.050683301848</v>
      </c>
      <c r="AZ18" s="94">
        <f t="shared" si="13"/>
        <v>-13246.065035942505</v>
      </c>
      <c r="BA18" s="94">
        <f t="shared" si="13"/>
        <v>-13245.079388583163</v>
      </c>
      <c r="BB18" s="94">
        <f t="shared" si="13"/>
        <v>-13244.093741223818</v>
      </c>
      <c r="BC18" s="94">
        <f t="shared" si="13"/>
        <v>-13243.108093864475</v>
      </c>
      <c r="BD18" s="94">
        <f t="shared" si="13"/>
        <v>-13242.122446505133</v>
      </c>
      <c r="BE18" s="94">
        <f t="shared" si="13"/>
        <v>-13241.13679914579</v>
      </c>
      <c r="BF18" s="94">
        <f t="shared" si="13"/>
        <v>-13240.151151786447</v>
      </c>
      <c r="BG18" s="94">
        <f t="shared" si="13"/>
        <v>-7952.1530689117044</v>
      </c>
    </row>
    <row r="19" spans="1:59" x14ac:dyDescent="0.25">
      <c r="C19" t="s">
        <v>68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</row>
    <row r="20" spans="1:59" x14ac:dyDescent="0.25">
      <c r="B20" s="8">
        <v>144</v>
      </c>
      <c r="C20" s="6" t="s">
        <v>66</v>
      </c>
      <c r="D20" s="8" t="s">
        <v>46</v>
      </c>
      <c r="E20" s="94">
        <f xml:space="preserve"> 218.3165 + 481267.8813 * E6</f>
        <v>-182663.47839400001</v>
      </c>
      <c r="F20" s="94">
        <f t="shared" ref="F20:AL20" si="14" xml:space="preserve"> 218.3165 + 481267.8813 * F6</f>
        <v>-203076.22005125179</v>
      </c>
      <c r="G20" s="94">
        <f t="shared" si="14"/>
        <v>-8021993.5030110646</v>
      </c>
      <c r="H20" s="94">
        <f t="shared" si="14"/>
        <v>218.31649999999999</v>
      </c>
      <c r="I20" s="94">
        <f t="shared" si="14"/>
        <v>-4597.6564121190968</v>
      </c>
      <c r="J20" s="94">
        <f t="shared" si="14"/>
        <v>-62007.215859733056</v>
      </c>
      <c r="K20" s="94">
        <f t="shared" si="14"/>
        <v>-60116.402965371664</v>
      </c>
      <c r="L20" s="94">
        <f t="shared" si="14"/>
        <v>-57197.831145852157</v>
      </c>
      <c r="M20" s="94">
        <f t="shared" si="14"/>
        <v>-55293.841855014369</v>
      </c>
      <c r="N20" s="94">
        <f t="shared" si="14"/>
        <v>-481042.97644925804</v>
      </c>
      <c r="O20" s="94">
        <f t="shared" si="14"/>
        <v>-1924820.2677088091</v>
      </c>
      <c r="P20" s="94">
        <f t="shared" si="14"/>
        <v>-1920010.8829949282</v>
      </c>
      <c r="Q20" s="94">
        <f t="shared" si="14"/>
        <v>-5595444.1395955821</v>
      </c>
      <c r="R20" s="94">
        <f t="shared" si="14"/>
        <v>-10212128.007928284</v>
      </c>
      <c r="S20" s="94">
        <f t="shared" si="14"/>
        <v>-10212114.831531806</v>
      </c>
      <c r="T20" s="94">
        <f t="shared" si="14"/>
        <v>-14435103.784825865</v>
      </c>
      <c r="U20" s="94">
        <f t="shared" si="14"/>
        <v>-14436876.010151938</v>
      </c>
      <c r="V20" s="94">
        <f t="shared" si="14"/>
        <v>-14439446.725104483</v>
      </c>
      <c r="W20" s="94">
        <f t="shared" si="14"/>
        <v>-32302310.583201807</v>
      </c>
      <c r="X20" s="94">
        <f t="shared" si="14"/>
        <v>-61045.338916956876</v>
      </c>
      <c r="Y20" s="94">
        <f t="shared" si="14"/>
        <v>-36945.709761646816</v>
      </c>
      <c r="Z20" s="94">
        <f t="shared" si="14"/>
        <v>-109877.06425844353</v>
      </c>
      <c r="AA20" s="94">
        <f t="shared" si="14"/>
        <v>211969.59607376179</v>
      </c>
      <c r="AB20" s="94">
        <f t="shared" si="14"/>
        <v>211.72830176180696</v>
      </c>
      <c r="AC20" s="94">
        <f t="shared" si="14"/>
        <v>-218793.15753225054</v>
      </c>
      <c r="AD20" s="94">
        <f t="shared" si="14"/>
        <v>-101483.69970298563</v>
      </c>
      <c r="AE20" s="94">
        <f t="shared" si="14"/>
        <v>-56064.661048882954</v>
      </c>
      <c r="AF20" s="94">
        <f t="shared" si="14"/>
        <v>-109835.54335908208</v>
      </c>
      <c r="AG20" s="94">
        <f t="shared" si="14"/>
        <v>-33625.257849597539</v>
      </c>
      <c r="AH20" s="94">
        <f t="shared" si="14"/>
        <v>-34521.252809991791</v>
      </c>
      <c r="AI20" s="94">
        <f t="shared" si="14"/>
        <v>-42321.679524012317</v>
      </c>
      <c r="AJ20" s="94">
        <f t="shared" si="14"/>
        <v>-37090.650122887062</v>
      </c>
      <c r="AK20" s="94">
        <f t="shared" si="14"/>
        <v>-31885.97351471458</v>
      </c>
      <c r="AL20" s="94">
        <f t="shared" si="14"/>
        <v>-875676.05106952367</v>
      </c>
      <c r="AM20" s="94">
        <f t="shared" ref="AM20:BG20" si="15" xml:space="preserve"> 218.3165 + 481267.8813 * AM6</f>
        <v>-44456.255753186859</v>
      </c>
      <c r="AN20" s="94">
        <f t="shared" si="15"/>
        <v>-6628899.2209504358</v>
      </c>
      <c r="AO20" s="94">
        <f t="shared" si="15"/>
        <v>1476.6623634948664</v>
      </c>
      <c r="AP20" s="94">
        <f t="shared" si="15"/>
        <v>-9620125.6906407345</v>
      </c>
      <c r="AQ20" s="94">
        <f t="shared" si="15"/>
        <v>-180411.81815513948</v>
      </c>
      <c r="AR20" s="94">
        <f t="shared" si="15"/>
        <v>-180385.37894819884</v>
      </c>
      <c r="AS20" s="94">
        <f t="shared" si="15"/>
        <v>-180372.20255172244</v>
      </c>
      <c r="AT20" s="94">
        <f t="shared" si="15"/>
        <v>-180359.0261552461</v>
      </c>
      <c r="AU20" s="94">
        <f t="shared" si="15"/>
        <v>-180673.84252606571</v>
      </c>
      <c r="AV20" s="94">
        <f t="shared" si="15"/>
        <v>-180660.66612958934</v>
      </c>
      <c r="AW20" s="94">
        <f t="shared" si="15"/>
        <v>-180647.48973311295</v>
      </c>
      <c r="AX20" s="94">
        <f t="shared" si="15"/>
        <v>-180634.31333663655</v>
      </c>
      <c r="AY20" s="94">
        <f t="shared" si="15"/>
        <v>-180621.13694016018</v>
      </c>
      <c r="AZ20" s="94">
        <f t="shared" si="15"/>
        <v>-180607.96054368379</v>
      </c>
      <c r="BA20" s="94">
        <f t="shared" si="15"/>
        <v>-180594.78414720739</v>
      </c>
      <c r="BB20" s="94">
        <f t="shared" si="15"/>
        <v>-180581.60775073103</v>
      </c>
      <c r="BC20" s="94">
        <f t="shared" si="15"/>
        <v>-180568.43135425463</v>
      </c>
      <c r="BD20" s="94">
        <f t="shared" si="15"/>
        <v>-180555.25495777823</v>
      </c>
      <c r="BE20" s="94">
        <f t="shared" si="15"/>
        <v>-180542.07856130187</v>
      </c>
      <c r="BF20" s="94">
        <f t="shared" si="15"/>
        <v>-180528.90216482547</v>
      </c>
      <c r="BG20" s="94">
        <f t="shared" si="15"/>
        <v>-109837.53506901437</v>
      </c>
    </row>
    <row r="21" spans="1:59" x14ac:dyDescent="0.25">
      <c r="B21" s="8"/>
      <c r="C21" s="6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</row>
    <row r="22" spans="1:59" x14ac:dyDescent="0.25">
      <c r="A22" t="s">
        <v>207</v>
      </c>
      <c r="B22">
        <v>145</v>
      </c>
      <c r="C22" t="s">
        <v>232</v>
      </c>
      <c r="D22" s="65" t="s">
        <v>201</v>
      </c>
      <c r="E22">
        <f>'22a'!K14</f>
        <v>-11.001329970893392</v>
      </c>
      <c r="F22">
        <f>'22a'!L14</f>
        <v>11.259614617650428</v>
      </c>
      <c r="G22">
        <f>'22a'!M14</f>
        <v>10.467451038082624</v>
      </c>
      <c r="H22">
        <f>'22a'!N14</f>
        <v>-13.924401472956106</v>
      </c>
      <c r="I22">
        <f>'22a'!O14</f>
        <v>-9.7765225209920441</v>
      </c>
      <c r="J22">
        <f>'22a'!P14</f>
        <v>-3.078495589539314</v>
      </c>
      <c r="K22">
        <f>'22a'!Q14</f>
        <v>-2.2601184140617816</v>
      </c>
      <c r="L22">
        <f>'22a'!R14</f>
        <v>2.389749691379369</v>
      </c>
      <c r="M22">
        <f>'22a'!S14</f>
        <v>3.6326988521229171</v>
      </c>
      <c r="N22">
        <f>'22a'!T14</f>
        <v>17.424516297550877</v>
      </c>
      <c r="O22">
        <f>'22a'!U14</f>
        <v>15.09574660883542</v>
      </c>
      <c r="P22">
        <f>'22a'!V14</f>
        <v>16.916366672843161</v>
      </c>
      <c r="Q22">
        <f>'22a'!W14</f>
        <v>14.43700362685388</v>
      </c>
      <c r="R22">
        <f>'22a'!X14</f>
        <v>-13.050344270400224</v>
      </c>
      <c r="S22">
        <f>'22a'!Y14</f>
        <v>-13.098867157865884</v>
      </c>
      <c r="T22">
        <f>'22a'!Z14</f>
        <v>0.37932330786311713</v>
      </c>
      <c r="U22">
        <f>'22a'!AA14</f>
        <v>3.3076161310027823</v>
      </c>
      <c r="V22">
        <f>'22a'!AB14</f>
        <v>6.4671376488589036</v>
      </c>
      <c r="W22" s="110">
        <f>'22a'!AC14</f>
        <v>1.4362502705658975</v>
      </c>
      <c r="X22">
        <f>'22a'!AD14</f>
        <v>-3.7821802025769422</v>
      </c>
      <c r="Y22">
        <f>'22a'!AE14</f>
        <v>16.588333246930265</v>
      </c>
      <c r="Z22">
        <f>'22a'!AF14</f>
        <v>9.6126883794207583</v>
      </c>
      <c r="AA22">
        <f>'22a'!AG14</f>
        <v>2.3113576253118198</v>
      </c>
      <c r="AB22">
        <f>'22a'!AH14</f>
        <v>-13.925231493587223</v>
      </c>
      <c r="AC22">
        <f>'22a'!AI14</f>
        <v>16.917691273951629</v>
      </c>
      <c r="AD22">
        <f>'22a'!AJ14</f>
        <v>-3.48021220327775</v>
      </c>
      <c r="AE22">
        <f>'22a'!AK14</f>
        <v>1.6904612853027707</v>
      </c>
      <c r="AF22">
        <f>'22a'!AL14</f>
        <v>9.5697001401415331</v>
      </c>
      <c r="AG22">
        <f>'22a'!AM14</f>
        <v>16.754828335774228</v>
      </c>
      <c r="AH22">
        <f>'22a'!AN14</f>
        <v>15.910522713112291</v>
      </c>
      <c r="AI22">
        <f>'22a'!AO14</f>
        <v>16.467532958429334</v>
      </c>
      <c r="AJ22">
        <f>'22a'!AP14</f>
        <v>16.785384307925618</v>
      </c>
      <c r="AK22">
        <f>'22a'!AQ14</f>
        <v>15.62481509273834</v>
      </c>
      <c r="AL22">
        <f>'22a'!AR14</f>
        <v>-11.693850325886723</v>
      </c>
      <c r="AM22">
        <f>'22a'!AS14</f>
        <v>13.924064628425876</v>
      </c>
      <c r="AN22">
        <f>'22a'!AT14</f>
        <v>-12.693698671657693</v>
      </c>
      <c r="AO22">
        <f>'22a'!AU14</f>
        <v>-15.875235473074611</v>
      </c>
      <c r="AP22">
        <f>'22a'!AV14</f>
        <v>17.63431857497104</v>
      </c>
      <c r="AQ22">
        <f>'22a'!AW14</f>
        <v>-13.033633527968288</v>
      </c>
      <c r="AR22">
        <f>'22a'!AX14</f>
        <v>-12.953595975207733</v>
      </c>
      <c r="AS22">
        <f>'22a'!AY14</f>
        <v>-12.984557163629532</v>
      </c>
      <c r="AT22">
        <f>'22a'!AZ14</f>
        <v>-13.043931074193614</v>
      </c>
      <c r="AU22">
        <f>'22a'!BA14</f>
        <v>-13.917832267042776</v>
      </c>
      <c r="AV22">
        <f>'22a'!BB14</f>
        <v>-13.859058074580565</v>
      </c>
      <c r="AW22">
        <f>'22a'!BC14</f>
        <v>-13.760410382365375</v>
      </c>
      <c r="AX22">
        <f>'22a'!BD14</f>
        <v>-13.641599046431724</v>
      </c>
      <c r="AY22">
        <f>'22a'!BE14</f>
        <v>-13.524708516465905</v>
      </c>
      <c r="AZ22">
        <f>'22a'!BF14</f>
        <v>-13.428420055612866</v>
      </c>
      <c r="BA22">
        <f>'22a'!BG14</f>
        <v>-13.364853556763261</v>
      </c>
      <c r="BB22">
        <f>'22a'!BH14</f>
        <v>-13.338928225554406</v>
      </c>
      <c r="BC22">
        <f>'22a'!BI14</f>
        <v>-13.349138342490525</v>
      </c>
      <c r="BD22">
        <f>'22a'!BJ14</f>
        <v>-13.388790131571557</v>
      </c>
      <c r="BE22">
        <f>'22a'!BK14</f>
        <v>-13.447373639222093</v>
      </c>
      <c r="BF22">
        <f>'22a'!BL14</f>
        <v>-13.512061589347045</v>
      </c>
      <c r="BG22">
        <f>'22a'!BM14</f>
        <v>9.5820608532544309</v>
      </c>
    </row>
    <row r="23" spans="1:59" x14ac:dyDescent="0.25">
      <c r="A23" t="s">
        <v>207</v>
      </c>
      <c r="C23" t="s">
        <v>232</v>
      </c>
      <c r="D23" s="65" t="s">
        <v>55</v>
      </c>
      <c r="E23">
        <f>'22a'!K15</f>
        <v>-7.5707271637875593</v>
      </c>
      <c r="F23">
        <f>'22a'!L15</f>
        <v>-6.2678632834385501</v>
      </c>
      <c r="G23">
        <f>'22a'!M15</f>
        <v>7.3390537849940394</v>
      </c>
      <c r="H23">
        <f>'22a'!N15</f>
        <v>-5.7739096541535915</v>
      </c>
      <c r="I23">
        <f>'22a'!O15</f>
        <v>-8.1464701622400728</v>
      </c>
      <c r="J23">
        <f>'22a'!P15</f>
        <v>8.514587323213334</v>
      </c>
      <c r="K23">
        <f>'22a'!Q15</f>
        <v>8.5929065944563696</v>
      </c>
      <c r="L23">
        <f>'22a'!R15</f>
        <v>8.9015159604937093</v>
      </c>
      <c r="M23">
        <f>'22a'!S15</f>
        <v>8.4077642836591249</v>
      </c>
      <c r="N23">
        <f>'22a'!T15</f>
        <v>-2.2925335447369486</v>
      </c>
      <c r="O23">
        <f>'22a'!U15</f>
        <v>4.2063345570158557</v>
      </c>
      <c r="P23">
        <f>'22a'!V15</f>
        <v>1.4376750070962796</v>
      </c>
      <c r="Q23">
        <f>'22a'!W15</f>
        <v>4.0875857032963889</v>
      </c>
      <c r="R23">
        <f>'22a'!X15</f>
        <v>-6.1001068808551775</v>
      </c>
      <c r="S23">
        <f>'22a'!Y15</f>
        <v>-6.073702157364183</v>
      </c>
      <c r="T23">
        <f>'22a'!Z15</f>
        <v>-9.7431220490717969</v>
      </c>
      <c r="U23">
        <f>'22a'!AA15</f>
        <v>-8.854392522046961</v>
      </c>
      <c r="V23">
        <f>'22a'!AB15</f>
        <v>-8.7905514269197447</v>
      </c>
      <c r="W23" s="118">
        <f>'22a'!AC15</f>
        <v>8.5207668928201681</v>
      </c>
      <c r="X23">
        <f>'22a'!AD15</f>
        <v>9.4425206987573969</v>
      </c>
      <c r="Y23">
        <f>'22a'!AE15</f>
        <v>1.2229496981802637</v>
      </c>
      <c r="Z23">
        <f>'22a'!AF15</f>
        <v>-8.0610541804948515</v>
      </c>
      <c r="AA23">
        <f>'22a'!AG15</f>
        <v>8.4418183139342613</v>
      </c>
      <c r="AB23">
        <f>'22a'!AH15</f>
        <v>-5.7641318518317988</v>
      </c>
      <c r="AC23">
        <f>'22a'!AI15</f>
        <v>1.8323951621052423</v>
      </c>
      <c r="AD23">
        <f>'22a'!AJ15</f>
        <v>-9.3531530554015845</v>
      </c>
      <c r="AE23">
        <f>'22a'!AK15</f>
        <v>9.1507902712757652</v>
      </c>
      <c r="AF23">
        <f>'22a'!AL15</f>
        <v>-7.9041104903881001</v>
      </c>
      <c r="AG23">
        <f>'22a'!AM15</f>
        <v>-1.932759501713206</v>
      </c>
      <c r="AH23">
        <f>'22a'!AN15</f>
        <v>-0.30768172589525666</v>
      </c>
      <c r="AI23">
        <f>'22a'!AO15</f>
        <v>4.626089593478282</v>
      </c>
      <c r="AJ23">
        <f>'22a'!AP15</f>
        <v>1.5154102574118042</v>
      </c>
      <c r="AK23">
        <f>'22a'!AQ15</f>
        <v>-2.28168413901134</v>
      </c>
      <c r="AL23">
        <f>'22a'!AR15</f>
        <v>6.0490578780394992</v>
      </c>
      <c r="AM23">
        <f>'22a'!AS15</f>
        <v>5.9151775783654106</v>
      </c>
      <c r="AN23">
        <f>'22a'!AT15</f>
        <v>-5.8540476485318012</v>
      </c>
      <c r="AO23">
        <f>'22a'!AU15</f>
        <v>-4.0220971049629197</v>
      </c>
      <c r="AP23">
        <f>'22a'!AV15</f>
        <v>-0.62250972698535778</v>
      </c>
      <c r="AQ23">
        <f>'22a'!AW15</f>
        <v>-6.6373581276390148</v>
      </c>
      <c r="AR23">
        <f>'22a'!AX15</f>
        <v>-6.536699095767978</v>
      </c>
      <c r="AS23">
        <f>'22a'!AY15</f>
        <v>-6.4945242757782724</v>
      </c>
      <c r="AT23">
        <f>'22a'!AZ15</f>
        <v>-6.4693362654106039</v>
      </c>
      <c r="AU23">
        <f>'22a'!BA15</f>
        <v>-6.5840431676406403</v>
      </c>
      <c r="AV23">
        <f>'22a'!BB15</f>
        <v>-6.6315216927748164</v>
      </c>
      <c r="AW23">
        <f>'22a'!BC15</f>
        <v>-6.667873101711872</v>
      </c>
      <c r="AX23">
        <f>'22a'!BD15</f>
        <v>-6.6866271246483002</v>
      </c>
      <c r="AY23">
        <f>'22a'!BE15</f>
        <v>-6.6862888605333675</v>
      </c>
      <c r="AZ23">
        <f>'22a'!BF15</f>
        <v>-6.669609656281863</v>
      </c>
      <c r="BA23">
        <f>'22a'!BG15</f>
        <v>-6.6418855058348365</v>
      </c>
      <c r="BB23">
        <f>'22a'!BH15</f>
        <v>-6.6093411336813537</v>
      </c>
      <c r="BC23">
        <f>'22a'!BI15</f>
        <v>-6.5780836569732131</v>
      </c>
      <c r="BD23">
        <f>'22a'!BJ15</f>
        <v>-6.553474480249017</v>
      </c>
      <c r="BE23">
        <f>'22a'!BK15</f>
        <v>-6.5396083918624432</v>
      </c>
      <c r="BF23">
        <f>'22a'!BL15</f>
        <v>-6.5388414273482454</v>
      </c>
      <c r="BG23">
        <f>'22a'!BM15</f>
        <v>-7.9110189410841762</v>
      </c>
    </row>
    <row r="24" spans="1:59" x14ac:dyDescent="0.25">
      <c r="W24" s="126">
        <v>-3.7879999999999998</v>
      </c>
    </row>
    <row r="25" spans="1:59" x14ac:dyDescent="0.25">
      <c r="C25" s="9" t="s">
        <v>206</v>
      </c>
      <c r="W25" s="126">
        <v>9.4429999999999996</v>
      </c>
    </row>
    <row r="26" spans="1:59" x14ac:dyDescent="0.25">
      <c r="B26">
        <v>144</v>
      </c>
      <c r="C26" s="6" t="s">
        <v>69</v>
      </c>
      <c r="D26" s="31" t="s">
        <v>201</v>
      </c>
      <c r="E26" s="28">
        <f t="shared" ref="E26:AJ26" si="16">17.2*SIN(E16* Deg2Rad)--1.32*SIN(2*E18* Deg2Rad)-0.23*SIN(2*E20* Deg2Rad)+0.21*SIN(2*E16* Deg2Rad)</f>
        <v>10.166349231166564</v>
      </c>
      <c r="F26" s="28">
        <f t="shared" si="16"/>
        <v>-10.504795407738294</v>
      </c>
      <c r="G26" s="28">
        <f t="shared" si="16"/>
        <v>-11.358888362019584</v>
      </c>
      <c r="H26" s="28">
        <f t="shared" si="16"/>
        <v>13.188924932439472</v>
      </c>
      <c r="I26" s="28">
        <f t="shared" si="16"/>
        <v>9.2925405505737171</v>
      </c>
      <c r="J26" s="28">
        <f t="shared" si="16"/>
        <v>3.3624287389593923</v>
      </c>
      <c r="K26" s="28">
        <f t="shared" si="16"/>
        <v>2.4060397762864016</v>
      </c>
      <c r="L26" s="28">
        <f t="shared" si="16"/>
        <v>-2.7703472619646408</v>
      </c>
      <c r="M26" s="28">
        <f t="shared" si="16"/>
        <v>-3.311933117876261</v>
      </c>
      <c r="N26" s="28">
        <f t="shared" si="16"/>
        <v>-17.219115916127588</v>
      </c>
      <c r="O26" s="28">
        <f t="shared" si="16"/>
        <v>-15.222416990270283</v>
      </c>
      <c r="P26" s="28">
        <f t="shared" si="16"/>
        <v>-17.562751073326957</v>
      </c>
      <c r="Q26" s="28">
        <f t="shared" si="16"/>
        <v>-15.229070826253601</v>
      </c>
      <c r="R26" s="28">
        <f t="shared" si="16"/>
        <v>13.198216795421803</v>
      </c>
      <c r="S26" s="28">
        <f t="shared" si="16"/>
        <v>13.059034631204508</v>
      </c>
      <c r="T26" s="28">
        <f t="shared" si="16"/>
        <v>-0.44701206664112159</v>
      </c>
      <c r="U26" s="28">
        <f t="shared" si="16"/>
        <v>-3.4492307480688043</v>
      </c>
      <c r="V26" s="28">
        <f t="shared" si="16"/>
        <v>-6.1815102230814878</v>
      </c>
      <c r="W26" s="28">
        <f t="shared" si="16"/>
        <v>-1.0489885667310646</v>
      </c>
      <c r="X26" s="28">
        <f t="shared" si="16"/>
        <v>4.379390041151936</v>
      </c>
      <c r="Y26" s="28">
        <f t="shared" si="16"/>
        <v>-16.087302563778568</v>
      </c>
      <c r="Z26" s="28">
        <f t="shared" si="16"/>
        <v>-8.9117619258621605</v>
      </c>
      <c r="AA26" s="28">
        <f t="shared" si="16"/>
        <v>-2.1454458591461534</v>
      </c>
      <c r="AB26" s="28">
        <f t="shared" si="16"/>
        <v>13.223583103664296</v>
      </c>
      <c r="AC26" s="28">
        <f t="shared" si="16"/>
        <v>-17.071622457693294</v>
      </c>
      <c r="AD26" s="28">
        <f t="shared" si="16"/>
        <v>2.8742922187341988</v>
      </c>
      <c r="AE26" s="28">
        <f t="shared" si="16"/>
        <v>-1.4917282047997928</v>
      </c>
      <c r="AF26" s="28">
        <f t="shared" si="16"/>
        <v>-8.6951509640810407</v>
      </c>
      <c r="AG26" s="28">
        <f t="shared" si="16"/>
        <v>-17.0879485711501</v>
      </c>
      <c r="AH26" s="28">
        <f t="shared" si="16"/>
        <v>-16.400336636133794</v>
      </c>
      <c r="AI26" s="28">
        <f t="shared" si="16"/>
        <v>-16.37291794231092</v>
      </c>
      <c r="AJ26" s="28">
        <f t="shared" si="16"/>
        <v>-16.653420171911648</v>
      </c>
      <c r="AK26" s="28">
        <f t="shared" ref="AK26:BG26" si="17">17.2*SIN(AK16* Deg2Rad)--1.32*SIN(2*AK18* Deg2Rad)-0.23*SIN(2*AK20* Deg2Rad)+0.21*SIN(2*AK16* Deg2Rad)</f>
        <v>-14.95665553053195</v>
      </c>
      <c r="AL26" s="28">
        <f t="shared" si="17"/>
        <v>11.774709942492663</v>
      </c>
      <c r="AM26" s="28">
        <f t="shared" si="17"/>
        <v>-14.450013931004717</v>
      </c>
      <c r="AN26" s="28">
        <f t="shared" si="17"/>
        <v>12.767218102357189</v>
      </c>
      <c r="AO26" s="28">
        <f t="shared" si="17"/>
        <v>15.13918228999349</v>
      </c>
      <c r="AP26" s="28">
        <f t="shared" si="17"/>
        <v>-17.458542339928751</v>
      </c>
      <c r="AQ26" s="28">
        <f t="shared" si="17"/>
        <v>13.067139579956892</v>
      </c>
      <c r="AR26" s="28">
        <f t="shared" si="17"/>
        <v>12.951653067757499</v>
      </c>
      <c r="AS26" s="28">
        <f t="shared" si="17"/>
        <v>12.833625069145562</v>
      </c>
      <c r="AT26" s="28">
        <f t="shared" si="17"/>
        <v>12.695920264951869</v>
      </c>
      <c r="AU26" s="28">
        <f t="shared" si="17"/>
        <v>13.222302056155096</v>
      </c>
      <c r="AV26" s="28">
        <f t="shared" si="17"/>
        <v>13.226711628874167</v>
      </c>
      <c r="AW26" s="28">
        <f t="shared" si="17"/>
        <v>13.272050589134841</v>
      </c>
      <c r="AX26" s="28">
        <f t="shared" si="17"/>
        <v>13.343821817605665</v>
      </c>
      <c r="AY26" s="28">
        <f t="shared" si="17"/>
        <v>13.421833289342883</v>
      </c>
      <c r="AZ26" s="28">
        <f t="shared" si="17"/>
        <v>13.484403736030856</v>
      </c>
      <c r="BA26" s="28">
        <f t="shared" si="17"/>
        <v>13.512878064147831</v>
      </c>
      <c r="BB26" s="28">
        <f t="shared" si="17"/>
        <v>13.495514013916191</v>
      </c>
      <c r="BC26" s="28">
        <f t="shared" si="17"/>
        <v>13.429932227718576</v>
      </c>
      <c r="BD26" s="28">
        <f t="shared" si="17"/>
        <v>13.323620483723227</v>
      </c>
      <c r="BE26" s="28">
        <f t="shared" si="17"/>
        <v>13.192387281104795</v>
      </c>
      <c r="BF26" s="28">
        <f t="shared" si="17"/>
        <v>13.057086178816494</v>
      </c>
      <c r="BG26" s="28">
        <f t="shared" si="17"/>
        <v>-8.6955907017024554</v>
      </c>
    </row>
    <row r="27" spans="1:59" x14ac:dyDescent="0.25">
      <c r="B27">
        <v>144</v>
      </c>
      <c r="C27" s="6" t="s">
        <v>70</v>
      </c>
      <c r="D27" s="31" t="s">
        <v>55</v>
      </c>
      <c r="E27" s="28">
        <f t="shared" ref="E27:AJ27" si="18" xml:space="preserve"> 9.2* COS(E16* Deg2Rad) + 0.57* COS(2*E18* Deg2Rad) + 0.1* COS(2*E20* Deg2Rad) - 0.09* COS(2*E16* Deg2Rad)</f>
        <v>-7.5702673608857065</v>
      </c>
      <c r="F27" s="28">
        <f t="shared" si="18"/>
        <v>-6.3000170409721497</v>
      </c>
      <c r="G27" s="28">
        <f t="shared" si="18"/>
        <v>7.3257768138396759</v>
      </c>
      <c r="H27" s="28">
        <f t="shared" si="18"/>
        <v>-5.7613676431408711</v>
      </c>
      <c r="I27" s="28">
        <f t="shared" si="18"/>
        <v>-8.1400607484997742</v>
      </c>
      <c r="J27" s="28">
        <f t="shared" si="18"/>
        <v>8.5233586915502162</v>
      </c>
      <c r="K27" s="28">
        <f t="shared" si="18"/>
        <v>8.5659171280452373</v>
      </c>
      <c r="L27" s="28">
        <f t="shared" si="18"/>
        <v>8.9105977272063441</v>
      </c>
      <c r="M27" s="28">
        <f t="shared" si="18"/>
        <v>8.3906217583476899</v>
      </c>
      <c r="N27" s="28">
        <f t="shared" si="18"/>
        <v>-2.2784924643558861</v>
      </c>
      <c r="O27" s="28">
        <f t="shared" si="18"/>
        <v>4.2156139799007235</v>
      </c>
      <c r="P27" s="28">
        <f t="shared" si="18"/>
        <v>1.4676830252253792</v>
      </c>
      <c r="Q27" s="28">
        <f t="shared" si="18"/>
        <v>4.1455404339523048</v>
      </c>
      <c r="R27" s="28">
        <f t="shared" si="18"/>
        <v>-6.0638806852990221</v>
      </c>
      <c r="S27" s="28">
        <f t="shared" si="18"/>
        <v>-6.0503509843135932</v>
      </c>
      <c r="T27" s="28">
        <f t="shared" si="18"/>
        <v>-9.7236089223482498</v>
      </c>
      <c r="U27" s="28">
        <f t="shared" si="18"/>
        <v>-8.9016183315438155</v>
      </c>
      <c r="V27" s="28">
        <f t="shared" si="18"/>
        <v>-8.778418220324772</v>
      </c>
      <c r="W27" s="28">
        <f t="shared" si="18"/>
        <v>8.6973526115162443</v>
      </c>
      <c r="X27" s="28">
        <f t="shared" si="18"/>
        <v>9.467983737634496</v>
      </c>
      <c r="Y27" s="28">
        <f t="shared" si="18"/>
        <v>1.2232391950182147</v>
      </c>
      <c r="Z27" s="28">
        <f t="shared" si="18"/>
        <v>-8.1092203959690963</v>
      </c>
      <c r="AA27" s="28">
        <f t="shared" si="18"/>
        <v>8.4514241645178583</v>
      </c>
      <c r="AB27" s="28">
        <f t="shared" si="18"/>
        <v>-5.746781510446306</v>
      </c>
      <c r="AC27" s="28">
        <f t="shared" si="18"/>
        <v>1.8423911318566979</v>
      </c>
      <c r="AD27" s="28">
        <f t="shared" si="18"/>
        <v>-9.355887946942179</v>
      </c>
      <c r="AE27" s="28">
        <f t="shared" si="18"/>
        <v>9.1887760832731118</v>
      </c>
      <c r="AF27" s="28">
        <f t="shared" si="18"/>
        <v>-7.9426896180758275</v>
      </c>
      <c r="AG27" s="28">
        <f t="shared" si="18"/>
        <v>-1.879101264798088</v>
      </c>
      <c r="AH27" s="28">
        <f t="shared" si="18"/>
        <v>-0.33389160337563067</v>
      </c>
      <c r="AI27" s="28">
        <f t="shared" si="18"/>
        <v>4.576150736360546</v>
      </c>
      <c r="AJ27" s="28">
        <f t="shared" si="18"/>
        <v>1.5191984078606113</v>
      </c>
      <c r="AK27" s="28">
        <f t="shared" ref="AK27:BG27" si="19" xml:space="preserve"> 9.2* COS(AK16* Deg2Rad) + 0.57* COS(2*AK18* Deg2Rad) + 0.1* COS(2*AK20* Deg2Rad) - 0.09* COS(2*AK16* Deg2Rad)</f>
        <v>-2.2678018961968127</v>
      </c>
      <c r="AL27" s="28">
        <f t="shared" si="19"/>
        <v>6.0231807014804195</v>
      </c>
      <c r="AM27" s="28">
        <f t="shared" si="19"/>
        <v>5.9225846190229676</v>
      </c>
      <c r="AN27" s="28">
        <f t="shared" si="19"/>
        <v>-5.8136958953451447</v>
      </c>
      <c r="AO27" s="28">
        <f t="shared" si="19"/>
        <v>-4.0269176730816678</v>
      </c>
      <c r="AP27" s="28">
        <f t="shared" si="19"/>
        <v>-0.63457566955076006</v>
      </c>
      <c r="AQ27" s="28">
        <f t="shared" si="19"/>
        <v>-6.6120841385702303</v>
      </c>
      <c r="AR27" s="28">
        <f t="shared" si="19"/>
        <v>-6.5125796611953728</v>
      </c>
      <c r="AS27" s="28">
        <f t="shared" si="19"/>
        <v>-6.4774394263671446</v>
      </c>
      <c r="AT27" s="28">
        <f t="shared" si="19"/>
        <v>-6.4605477318755486</v>
      </c>
      <c r="AU27" s="28">
        <f t="shared" si="19"/>
        <v>-6.5768341787292979</v>
      </c>
      <c r="AV27" s="28">
        <f t="shared" si="19"/>
        <v>-6.6271487304102212</v>
      </c>
      <c r="AW27" s="28">
        <f t="shared" si="19"/>
        <v>-6.6669704392404725</v>
      </c>
      <c r="AX27" s="28">
        <f t="shared" si="19"/>
        <v>-6.689225716999414</v>
      </c>
      <c r="AY27" s="28">
        <f t="shared" si="19"/>
        <v>-6.6903811712367807</v>
      </c>
      <c r="AZ27" s="28">
        <f t="shared" si="19"/>
        <v>-6.6711751116438123</v>
      </c>
      <c r="BA27" s="28">
        <f t="shared" si="19"/>
        <v>-6.6364613404397108</v>
      </c>
      <c r="BB27" s="28">
        <f t="shared" si="19"/>
        <v>-6.5941976973306584</v>
      </c>
      <c r="BC27" s="28">
        <f t="shared" si="19"/>
        <v>-6.5537895874100833</v>
      </c>
      <c r="BD27" s="28">
        <f t="shared" si="19"/>
        <v>-6.5241327833905309</v>
      </c>
      <c r="BE27" s="28">
        <f t="shared" si="19"/>
        <v>-6.5117622975309075</v>
      </c>
      <c r="BF27" s="28">
        <f t="shared" si="19"/>
        <v>-6.5194920724626666</v>
      </c>
      <c r="BG27" s="28">
        <f t="shared" si="19"/>
        <v>-7.9513968247600442</v>
      </c>
    </row>
    <row r="29" spans="1:59" x14ac:dyDescent="0.25">
      <c r="B29">
        <v>147</v>
      </c>
      <c r="C29" t="s">
        <v>211</v>
      </c>
    </row>
    <row r="30" spans="1:59" x14ac:dyDescent="0.25">
      <c r="C30" t="s">
        <v>212</v>
      </c>
      <c r="D30" s="8" t="s">
        <v>213</v>
      </c>
      <c r="E30">
        <f>E6/100</f>
        <v>-3.8E-3</v>
      </c>
      <c r="F30">
        <f t="shared" ref="F30:AL30" si="20">F6/100</f>
        <v>-4.2241451060917026E-3</v>
      </c>
      <c r="G30">
        <f t="shared" si="20"/>
        <v>-0.16668911704312117</v>
      </c>
      <c r="H30">
        <f t="shared" si="20"/>
        <v>0</v>
      </c>
      <c r="I30">
        <f t="shared" si="20"/>
        <v>-1.0006844626967831E-4</v>
      </c>
      <c r="J30">
        <f t="shared" si="20"/>
        <v>-1.2929500342231349E-3</v>
      </c>
      <c r="K30">
        <f t="shared" si="20"/>
        <v>-1.2536618754277892E-3</v>
      </c>
      <c r="L30">
        <f t="shared" si="20"/>
        <v>-1.1930184804928132E-3</v>
      </c>
      <c r="M30">
        <f t="shared" si="20"/>
        <v>-1.1534565366187542E-3</v>
      </c>
      <c r="N30">
        <f t="shared" si="20"/>
        <v>-9.9998631042918524E-3</v>
      </c>
      <c r="O30">
        <f t="shared" si="20"/>
        <v>-3.9999315537303216E-2</v>
      </c>
      <c r="P30">
        <f t="shared" si="20"/>
        <v>-3.9899383983572893E-2</v>
      </c>
      <c r="Q30">
        <f t="shared" si="20"/>
        <v>-0.1162691854893908</v>
      </c>
      <c r="R30">
        <f t="shared" si="20"/>
        <v>-0.21219671457905545</v>
      </c>
      <c r="S30">
        <f t="shared" si="20"/>
        <v>-0.2121964407939767</v>
      </c>
      <c r="T30">
        <f t="shared" si="20"/>
        <v>-0.29994360027378508</v>
      </c>
      <c r="U30">
        <f t="shared" si="20"/>
        <v>-0.299980424366872</v>
      </c>
      <c r="V30">
        <f t="shared" si="20"/>
        <v>-0.30003383983572901</v>
      </c>
      <c r="W30">
        <f t="shared" si="20"/>
        <v>-0.67119644079397678</v>
      </c>
      <c r="X30">
        <f t="shared" si="20"/>
        <v>-1.2729637234770706E-3</v>
      </c>
      <c r="Y30">
        <f t="shared" si="20"/>
        <v>-7.722108145106092E-4</v>
      </c>
      <c r="Z30">
        <f t="shared" si="20"/>
        <v>-2.2876112251882272E-3</v>
      </c>
      <c r="AA30">
        <f t="shared" si="20"/>
        <v>4.3998631074606432E-3</v>
      </c>
      <c r="AB30">
        <f t="shared" si="20"/>
        <v>-1.3689253935660506E-7</v>
      </c>
      <c r="AC30">
        <f t="shared" si="20"/>
        <v>-4.550718685831622E-3</v>
      </c>
      <c r="AD30">
        <f t="shared" si="20"/>
        <v>-2.1132101300479125E-3</v>
      </c>
      <c r="AE30">
        <f t="shared" si="20"/>
        <v>-1.1694729637234771E-3</v>
      </c>
      <c r="AF30">
        <f t="shared" si="20"/>
        <v>-2.286748485309362E-3</v>
      </c>
      <c r="AG30">
        <f t="shared" si="20"/>
        <v>-7.0321697467488019E-4</v>
      </c>
      <c r="AH30">
        <f t="shared" si="20"/>
        <v>-7.2183436002737854E-4</v>
      </c>
      <c r="AI30">
        <f t="shared" si="20"/>
        <v>-8.8391512662559888E-4</v>
      </c>
      <c r="AJ30">
        <f t="shared" si="20"/>
        <v>-7.7522245037645445E-4</v>
      </c>
      <c r="AK30">
        <f t="shared" si="20"/>
        <v>-6.6707734428473654E-4</v>
      </c>
      <c r="AL30">
        <f t="shared" si="20"/>
        <v>-1.8199726214921285E-2</v>
      </c>
      <c r="AM30">
        <f t="shared" ref="AM30:BG30" si="21">AM6/100</f>
        <v>-9.2826830937713892E-4</v>
      </c>
      <c r="AN30">
        <f t="shared" si="21"/>
        <v>-0.13774277891854894</v>
      </c>
      <c r="AO30">
        <f t="shared" si="21"/>
        <v>2.6146475017111569E-5</v>
      </c>
      <c r="AP30">
        <f t="shared" si="21"/>
        <v>-0.19989582477754961</v>
      </c>
      <c r="AQ30">
        <f t="shared" si="21"/>
        <v>-3.7532139931553635E-3</v>
      </c>
      <c r="AR30">
        <f t="shared" si="21"/>
        <v>-3.7526646274493201E-3</v>
      </c>
      <c r="AS30">
        <f t="shared" si="21"/>
        <v>-3.7523908423706068E-3</v>
      </c>
      <c r="AT30">
        <f t="shared" si="21"/>
        <v>-3.7521170572918944E-3</v>
      </c>
      <c r="AU30">
        <f t="shared" si="21"/>
        <v>-3.7586584531143054E-3</v>
      </c>
      <c r="AV30">
        <f t="shared" si="21"/>
        <v>-3.7583846680355922E-3</v>
      </c>
      <c r="AW30">
        <f t="shared" si="21"/>
        <v>-3.7581108829568789E-3</v>
      </c>
      <c r="AX30">
        <f t="shared" si="21"/>
        <v>-3.7578370978781656E-3</v>
      </c>
      <c r="AY30">
        <f t="shared" si="21"/>
        <v>-3.7575633127994524E-3</v>
      </c>
      <c r="AZ30">
        <f t="shared" si="21"/>
        <v>-3.7572895277207391E-3</v>
      </c>
      <c r="BA30">
        <f t="shared" si="21"/>
        <v>-3.7570157426420258E-3</v>
      </c>
      <c r="BB30">
        <f t="shared" si="21"/>
        <v>-3.7567419575633126E-3</v>
      </c>
      <c r="BC30">
        <f t="shared" si="21"/>
        <v>-3.7564681724845993E-3</v>
      </c>
      <c r="BD30">
        <f t="shared" si="21"/>
        <v>-3.756194387405886E-3</v>
      </c>
      <c r="BE30">
        <f t="shared" si="21"/>
        <v>-3.7559206023271728E-3</v>
      </c>
      <c r="BF30">
        <f t="shared" si="21"/>
        <v>-3.7556468172484595E-3</v>
      </c>
      <c r="BG30">
        <f t="shared" si="21"/>
        <v>-2.2867898699520874E-3</v>
      </c>
    </row>
    <row r="31" spans="1:59" x14ac:dyDescent="0.25">
      <c r="E31" s="213" t="s">
        <v>227</v>
      </c>
      <c r="F31" s="213"/>
      <c r="G31" s="213"/>
      <c r="H31" s="213"/>
    </row>
    <row r="32" spans="1:59" x14ac:dyDescent="0.25">
      <c r="C32" t="s">
        <v>209</v>
      </c>
      <c r="D32" s="31" t="s">
        <v>230</v>
      </c>
      <c r="E32">
        <f t="shared" ref="E32:W32" si="22">$F$52-$F$54*E6-$F$55*E6^2+$F$56*E6^3</f>
        <v>23.444232643144741</v>
      </c>
      <c r="F32">
        <f t="shared" si="22"/>
        <v>23.444784192607401</v>
      </c>
      <c r="G32">
        <f t="shared" si="22"/>
        <v>23.653678404872213</v>
      </c>
      <c r="H32">
        <f t="shared" si="22"/>
        <v>23.43929111111111</v>
      </c>
      <c r="I32">
        <f t="shared" si="22"/>
        <v>23.439421241769534</v>
      </c>
      <c r="J32">
        <f t="shared" si="22"/>
        <v>23.440972481056487</v>
      </c>
      <c r="K32">
        <f t="shared" si="22"/>
        <v>23.440921390340208</v>
      </c>
      <c r="L32">
        <f t="shared" si="22"/>
        <v>23.440842529039028</v>
      </c>
      <c r="M32">
        <f t="shared" si="22"/>
        <v>23.440791082262269</v>
      </c>
      <c r="N32">
        <f t="shared" si="22"/>
        <v>23.452294432281487</v>
      </c>
      <c r="O32">
        <f t="shared" si="22"/>
        <v>23.491272036102032</v>
      </c>
      <c r="P32">
        <f t="shared" si="22"/>
        <v>23.491142337486195</v>
      </c>
      <c r="Q32">
        <f t="shared" si="22"/>
        <v>23.589675772625384</v>
      </c>
      <c r="R32">
        <f t="shared" si="22"/>
        <v>23.710349619365005</v>
      </c>
      <c r="S32">
        <f t="shared" si="22"/>
        <v>23.710349282146044</v>
      </c>
      <c r="T32">
        <f t="shared" si="22"/>
        <v>23.815605490932768</v>
      </c>
      <c r="U32">
        <f t="shared" si="22"/>
        <v>23.815648335503305</v>
      </c>
      <c r="V32">
        <f t="shared" si="22"/>
        <v>23.815710481829058</v>
      </c>
      <c r="W32" s="9">
        <f t="shared" si="22"/>
        <v>24.159107341950222</v>
      </c>
      <c r="X32">
        <f t="shared" ref="X32:AL32" si="23">$F$52-$F$54*X6-$F$55*X6^2+$F$56*X6^3</f>
        <v>23.440946490658639</v>
      </c>
      <c r="Y32">
        <f t="shared" si="23"/>
        <v>23.440295305715296</v>
      </c>
      <c r="Z32">
        <f t="shared" si="23"/>
        <v>23.442265944269668</v>
      </c>
      <c r="AA32">
        <f t="shared" si="23"/>
        <v>23.433569466963803</v>
      </c>
      <c r="AB32">
        <f t="shared" si="23"/>
        <v>23.439291289128452</v>
      </c>
      <c r="AC32">
        <f t="shared" si="23"/>
        <v>23.445208860134837</v>
      </c>
      <c r="AD32">
        <f t="shared" si="23"/>
        <v>23.442039152713164</v>
      </c>
      <c r="AE32">
        <f t="shared" si="23"/>
        <v>23.4408119101974</v>
      </c>
      <c r="AF32">
        <f t="shared" si="23"/>
        <v>23.44226482236164</v>
      </c>
      <c r="AG32">
        <f t="shared" si="23"/>
        <v>23.440205585199678</v>
      </c>
      <c r="AH32">
        <f t="shared" si="23"/>
        <v>23.440229795500116</v>
      </c>
      <c r="AI32">
        <f t="shared" si="23"/>
        <v>23.440440567445425</v>
      </c>
      <c r="AJ32">
        <f t="shared" si="23"/>
        <v>23.440299222086406</v>
      </c>
      <c r="AK32">
        <f t="shared" si="23"/>
        <v>23.440158588728785</v>
      </c>
      <c r="AL32">
        <f t="shared" si="23"/>
        <v>23.462954759643726</v>
      </c>
      <c r="AM32">
        <f t="shared" ref="AM32:BG32" si="24">$F$52-$F$54*AM6-$F$55*AM6^2+$F$56*AM6^3</f>
        <v>23.440498244876739</v>
      </c>
      <c r="AN32">
        <f t="shared" si="24"/>
        <v>23.617066882569684</v>
      </c>
      <c r="AO32">
        <f t="shared" si="24"/>
        <v>23.439257109798117</v>
      </c>
      <c r="AP32">
        <f t="shared" si="24"/>
        <v>23.695150889456588</v>
      </c>
      <c r="AQ32">
        <f t="shared" si="24"/>
        <v>23.444171803429018</v>
      </c>
      <c r="AR32">
        <f t="shared" si="24"/>
        <v>23.444171089043145</v>
      </c>
      <c r="AS32">
        <f t="shared" si="24"/>
        <v>23.444170733017657</v>
      </c>
      <c r="AT32">
        <f t="shared" si="24"/>
        <v>23.444170376992172</v>
      </c>
      <c r="AU32">
        <f t="shared" si="24"/>
        <v>23.444178883312421</v>
      </c>
      <c r="AV32">
        <f t="shared" si="24"/>
        <v>23.444178527286962</v>
      </c>
      <c r="AW32">
        <f t="shared" si="24"/>
        <v>23.444178171261495</v>
      </c>
      <c r="AX32">
        <f t="shared" si="24"/>
        <v>23.444177815236031</v>
      </c>
      <c r="AY32">
        <f t="shared" si="24"/>
        <v>23.444177459210565</v>
      </c>
      <c r="AZ32">
        <f t="shared" si="24"/>
        <v>23.444177103185094</v>
      </c>
      <c r="BA32">
        <f t="shared" si="24"/>
        <v>23.444176747159627</v>
      </c>
      <c r="BB32">
        <f t="shared" si="24"/>
        <v>23.444176391134157</v>
      </c>
      <c r="BC32">
        <f t="shared" si="24"/>
        <v>23.444176035108686</v>
      </c>
      <c r="BD32">
        <f t="shared" si="24"/>
        <v>23.444175679083212</v>
      </c>
      <c r="BE32">
        <f t="shared" si="24"/>
        <v>23.444175323057742</v>
      </c>
      <c r="BF32">
        <f t="shared" si="24"/>
        <v>23.444174967032268</v>
      </c>
      <c r="BG32">
        <f t="shared" si="24"/>
        <v>23.442264876178282</v>
      </c>
    </row>
    <row r="33" spans="1:59" x14ac:dyDescent="0.25">
      <c r="A33">
        <v>22.2</v>
      </c>
      <c r="B33">
        <v>147</v>
      </c>
      <c r="C33" s="4" t="s">
        <v>226</v>
      </c>
      <c r="D33" s="8" t="s">
        <v>218</v>
      </c>
      <c r="E33">
        <f t="shared" ref="E33" si="25">INT(E32)</f>
        <v>23</v>
      </c>
      <c r="F33">
        <f t="shared" ref="F33" si="26">INT(F32)</f>
        <v>23</v>
      </c>
      <c r="G33">
        <f t="shared" ref="G33" si="27">INT(G32)</f>
        <v>23</v>
      </c>
      <c r="H33">
        <f t="shared" ref="H33" si="28">INT(H32)</f>
        <v>23</v>
      </c>
      <c r="I33">
        <f t="shared" ref="I33" si="29">INT(I32)</f>
        <v>23</v>
      </c>
      <c r="J33">
        <f t="shared" ref="J33:V33" si="30">INT(J32)</f>
        <v>23</v>
      </c>
      <c r="K33">
        <f t="shared" si="30"/>
        <v>23</v>
      </c>
      <c r="L33">
        <f t="shared" si="30"/>
        <v>23</v>
      </c>
      <c r="M33">
        <f t="shared" si="30"/>
        <v>23</v>
      </c>
      <c r="N33">
        <f t="shared" si="30"/>
        <v>23</v>
      </c>
      <c r="O33">
        <f t="shared" si="30"/>
        <v>23</v>
      </c>
      <c r="P33">
        <f t="shared" si="30"/>
        <v>23</v>
      </c>
      <c r="Q33">
        <f t="shared" si="30"/>
        <v>23</v>
      </c>
      <c r="R33">
        <f t="shared" si="30"/>
        <v>23</v>
      </c>
      <c r="S33">
        <f t="shared" si="30"/>
        <v>23</v>
      </c>
      <c r="T33">
        <f t="shared" si="30"/>
        <v>23</v>
      </c>
      <c r="U33">
        <f t="shared" si="30"/>
        <v>23</v>
      </c>
      <c r="V33">
        <f t="shared" si="30"/>
        <v>23</v>
      </c>
      <c r="W33" s="9">
        <f>INT(W32)</f>
        <v>24</v>
      </c>
      <c r="X33">
        <f t="shared" ref="X33" si="31">INT(X32)</f>
        <v>23</v>
      </c>
      <c r="Y33">
        <f t="shared" ref="Y33" si="32">INT(Y32)</f>
        <v>23</v>
      </c>
      <c r="Z33">
        <f t="shared" ref="Z33" si="33">INT(Z32)</f>
        <v>23</v>
      </c>
      <c r="AA33">
        <f t="shared" ref="AA33" si="34">INT(AA32)</f>
        <v>23</v>
      </c>
      <c r="AB33">
        <f t="shared" ref="AB33" si="35">INT(AB32)</f>
        <v>23</v>
      </c>
      <c r="AC33">
        <f t="shared" ref="AC33" si="36">INT(AC32)</f>
        <v>23</v>
      </c>
      <c r="AD33">
        <f t="shared" ref="AD33" si="37">INT(AD32)</f>
        <v>23</v>
      </c>
      <c r="AE33">
        <f t="shared" ref="AE33" si="38">INT(AE32)</f>
        <v>23</v>
      </c>
      <c r="AF33">
        <f t="shared" ref="AF33" si="39">INT(AF32)</f>
        <v>23</v>
      </c>
      <c r="AG33">
        <f t="shared" ref="AG33" si="40">INT(AG32)</f>
        <v>23</v>
      </c>
      <c r="AH33">
        <f t="shared" ref="AH33" si="41">INT(AH32)</f>
        <v>23</v>
      </c>
      <c r="AI33">
        <f t="shared" ref="AI33" si="42">INT(AI32)</f>
        <v>23</v>
      </c>
      <c r="AJ33">
        <f t="shared" ref="AJ33" si="43">INT(AJ32)</f>
        <v>23</v>
      </c>
      <c r="AK33">
        <f t="shared" ref="AK33" si="44">INT(AK32)</f>
        <v>23</v>
      </c>
      <c r="AL33">
        <f t="shared" ref="AL33" si="45">INT(AL32)</f>
        <v>23</v>
      </c>
      <c r="AM33">
        <f t="shared" ref="AM33" si="46">INT(AM32)</f>
        <v>23</v>
      </c>
      <c r="AN33">
        <f t="shared" ref="AN33" si="47">INT(AN32)</f>
        <v>23</v>
      </c>
      <c r="AO33">
        <f t="shared" ref="AO33" si="48">INT(AO32)</f>
        <v>23</v>
      </c>
      <c r="AP33">
        <f t="shared" ref="AP33" si="49">INT(AP32)</f>
        <v>23</v>
      </c>
      <c r="AQ33">
        <f t="shared" ref="AQ33" si="50">INT(AQ32)</f>
        <v>23</v>
      </c>
      <c r="AR33">
        <f t="shared" ref="AR33" si="51">INT(AR32)</f>
        <v>23</v>
      </c>
      <c r="AS33">
        <f t="shared" ref="AS33" si="52">INT(AS32)</f>
        <v>23</v>
      </c>
      <c r="AT33">
        <f t="shared" ref="AT33" si="53">INT(AT32)</f>
        <v>23</v>
      </c>
      <c r="AU33">
        <f t="shared" ref="AU33" si="54">INT(AU32)</f>
        <v>23</v>
      </c>
      <c r="AV33">
        <f t="shared" ref="AV33" si="55">INT(AV32)</f>
        <v>23</v>
      </c>
      <c r="AW33">
        <f t="shared" ref="AW33" si="56">INT(AW32)</f>
        <v>23</v>
      </c>
      <c r="AX33">
        <f t="shared" ref="AX33" si="57">INT(AX32)</f>
        <v>23</v>
      </c>
      <c r="AY33">
        <f t="shared" ref="AY33" si="58">INT(AY32)</f>
        <v>23</v>
      </c>
      <c r="AZ33">
        <f t="shared" ref="AZ33" si="59">INT(AZ32)</f>
        <v>23</v>
      </c>
      <c r="BA33">
        <f t="shared" ref="BA33" si="60">INT(BA32)</f>
        <v>23</v>
      </c>
      <c r="BB33">
        <f t="shared" ref="BB33" si="61">INT(BB32)</f>
        <v>23</v>
      </c>
      <c r="BC33">
        <f t="shared" ref="BC33" si="62">INT(BC32)</f>
        <v>23</v>
      </c>
      <c r="BD33">
        <f t="shared" ref="BD33" si="63">INT(BD32)</f>
        <v>23</v>
      </c>
      <c r="BE33">
        <f t="shared" ref="BE33" si="64">INT(BE32)</f>
        <v>23</v>
      </c>
      <c r="BF33">
        <f t="shared" ref="BF33" si="65">INT(BF32)</f>
        <v>23</v>
      </c>
      <c r="BG33">
        <f t="shared" ref="BG33" si="66">INT(BG32)</f>
        <v>23</v>
      </c>
    </row>
    <row r="34" spans="1:59" x14ac:dyDescent="0.25">
      <c r="D34" s="8" t="s">
        <v>219</v>
      </c>
      <c r="E34">
        <f t="shared" ref="E34" si="67">INT((E32-E33)*60)</f>
        <v>26</v>
      </c>
      <c r="F34">
        <f t="shared" ref="F34" si="68">INT((F32-F33)*60)</f>
        <v>26</v>
      </c>
      <c r="G34">
        <f t="shared" ref="G34" si="69">INT((G32-G33)*60)</f>
        <v>39</v>
      </c>
      <c r="H34">
        <f t="shared" ref="H34" si="70">INT((H32-H33)*60)</f>
        <v>26</v>
      </c>
      <c r="I34">
        <f t="shared" ref="I34" si="71">INT((I32-I33)*60)</f>
        <v>26</v>
      </c>
      <c r="J34">
        <f t="shared" ref="J34:V34" si="72">INT((J32-J33)*60)</f>
        <v>26</v>
      </c>
      <c r="K34">
        <f t="shared" si="72"/>
        <v>26</v>
      </c>
      <c r="L34">
        <f t="shared" si="72"/>
        <v>26</v>
      </c>
      <c r="M34">
        <f t="shared" si="72"/>
        <v>26</v>
      </c>
      <c r="N34">
        <f t="shared" si="72"/>
        <v>27</v>
      </c>
      <c r="O34">
        <f t="shared" si="72"/>
        <v>29</v>
      </c>
      <c r="P34">
        <f t="shared" si="72"/>
        <v>29</v>
      </c>
      <c r="Q34">
        <f t="shared" si="72"/>
        <v>35</v>
      </c>
      <c r="R34">
        <f t="shared" si="72"/>
        <v>42</v>
      </c>
      <c r="S34">
        <f t="shared" si="72"/>
        <v>42</v>
      </c>
      <c r="T34">
        <f t="shared" si="72"/>
        <v>48</v>
      </c>
      <c r="U34">
        <f t="shared" si="72"/>
        <v>48</v>
      </c>
      <c r="V34">
        <f t="shared" si="72"/>
        <v>48</v>
      </c>
      <c r="W34" s="9">
        <f>INT((W32-W33)*60)</f>
        <v>9</v>
      </c>
      <c r="X34">
        <f t="shared" ref="X34" si="73">INT((X32-X33)*60)</f>
        <v>26</v>
      </c>
      <c r="Y34">
        <f t="shared" ref="Y34" si="74">INT((Y32-Y33)*60)</f>
        <v>26</v>
      </c>
      <c r="Z34">
        <f t="shared" ref="Z34" si="75">INT((Z32-Z33)*60)</f>
        <v>26</v>
      </c>
      <c r="AA34">
        <f t="shared" ref="AA34" si="76">INT((AA32-AA33)*60)</f>
        <v>26</v>
      </c>
      <c r="AB34">
        <f t="shared" ref="AB34" si="77">INT((AB32-AB33)*60)</f>
        <v>26</v>
      </c>
      <c r="AC34">
        <f t="shared" ref="AC34" si="78">INT((AC32-AC33)*60)</f>
        <v>26</v>
      </c>
      <c r="AD34">
        <f t="shared" ref="AD34" si="79">INT((AD32-AD33)*60)</f>
        <v>26</v>
      </c>
      <c r="AE34">
        <f t="shared" ref="AE34" si="80">INT((AE32-AE33)*60)</f>
        <v>26</v>
      </c>
      <c r="AF34">
        <f t="shared" ref="AF34" si="81">INT((AF32-AF33)*60)</f>
        <v>26</v>
      </c>
      <c r="AG34">
        <f t="shared" ref="AG34" si="82">INT((AG32-AG33)*60)</f>
        <v>26</v>
      </c>
      <c r="AH34">
        <f t="shared" ref="AH34" si="83">INT((AH32-AH33)*60)</f>
        <v>26</v>
      </c>
      <c r="AI34">
        <f t="shared" ref="AI34" si="84">INT((AI32-AI33)*60)</f>
        <v>26</v>
      </c>
      <c r="AJ34">
        <f t="shared" ref="AJ34" si="85">INT((AJ32-AJ33)*60)</f>
        <v>26</v>
      </c>
      <c r="AK34">
        <f t="shared" ref="AK34" si="86">INT((AK32-AK33)*60)</f>
        <v>26</v>
      </c>
      <c r="AL34">
        <f t="shared" ref="AL34" si="87">INT((AL32-AL33)*60)</f>
        <v>27</v>
      </c>
      <c r="AM34">
        <f t="shared" ref="AM34" si="88">INT((AM32-AM33)*60)</f>
        <v>26</v>
      </c>
      <c r="AN34">
        <f t="shared" ref="AN34" si="89">INT((AN32-AN33)*60)</f>
        <v>37</v>
      </c>
      <c r="AO34">
        <f t="shared" ref="AO34" si="90">INT((AO32-AO33)*60)</f>
        <v>26</v>
      </c>
      <c r="AP34">
        <f t="shared" ref="AP34" si="91">INT((AP32-AP33)*60)</f>
        <v>41</v>
      </c>
      <c r="AQ34">
        <f t="shared" ref="AQ34" si="92">INT((AQ32-AQ33)*60)</f>
        <v>26</v>
      </c>
      <c r="AR34">
        <f t="shared" ref="AR34" si="93">INT((AR32-AR33)*60)</f>
        <v>26</v>
      </c>
      <c r="AS34">
        <f t="shared" ref="AS34" si="94">INT((AS32-AS33)*60)</f>
        <v>26</v>
      </c>
      <c r="AT34">
        <f t="shared" ref="AT34" si="95">INT((AT32-AT33)*60)</f>
        <v>26</v>
      </c>
      <c r="AU34">
        <f t="shared" ref="AU34" si="96">INT((AU32-AU33)*60)</f>
        <v>26</v>
      </c>
      <c r="AV34">
        <f t="shared" ref="AV34" si="97">INT((AV32-AV33)*60)</f>
        <v>26</v>
      </c>
      <c r="AW34">
        <f t="shared" ref="AW34" si="98">INT((AW32-AW33)*60)</f>
        <v>26</v>
      </c>
      <c r="AX34">
        <f t="shared" ref="AX34" si="99">INT((AX32-AX33)*60)</f>
        <v>26</v>
      </c>
      <c r="AY34">
        <f t="shared" ref="AY34" si="100">INT((AY32-AY33)*60)</f>
        <v>26</v>
      </c>
      <c r="AZ34">
        <f t="shared" ref="AZ34" si="101">INT((AZ32-AZ33)*60)</f>
        <v>26</v>
      </c>
      <c r="BA34">
        <f t="shared" ref="BA34" si="102">INT((BA32-BA33)*60)</f>
        <v>26</v>
      </c>
      <c r="BB34">
        <f t="shared" ref="BB34" si="103">INT((BB32-BB33)*60)</f>
        <v>26</v>
      </c>
      <c r="BC34">
        <f t="shared" ref="BC34" si="104">INT((BC32-BC33)*60)</f>
        <v>26</v>
      </c>
      <c r="BD34">
        <f t="shared" ref="BD34" si="105">INT((BD32-BD33)*60)</f>
        <v>26</v>
      </c>
      <c r="BE34">
        <f t="shared" ref="BE34" si="106">INT((BE32-BE33)*60)</f>
        <v>26</v>
      </c>
      <c r="BF34">
        <f t="shared" ref="BF34" si="107">INT((BF32-BF33)*60)</f>
        <v>26</v>
      </c>
      <c r="BG34">
        <f t="shared" ref="BG34" si="108">INT((BG32-BG33)*60)</f>
        <v>26</v>
      </c>
    </row>
    <row r="35" spans="1:59" x14ac:dyDescent="0.25">
      <c r="A35">
        <v>22.3</v>
      </c>
      <c r="B35">
        <v>147</v>
      </c>
      <c r="C35" t="s">
        <v>209</v>
      </c>
      <c r="D35" s="8" t="s">
        <v>220</v>
      </c>
      <c r="E35" s="27">
        <f t="shared" ref="E35" si="109">(E32-E33-E34/60)*3600</f>
        <v>39.237515321065871</v>
      </c>
      <c r="F35" s="27">
        <f t="shared" ref="F35" si="110">(F32-F33-F34/60)*3600</f>
        <v>41.223093386641892</v>
      </c>
      <c r="G35" s="27">
        <f t="shared" ref="G35" si="111">(G32-G33-G34/60)*3600</f>
        <v>13.242257539967772</v>
      </c>
      <c r="H35" s="27">
        <f t="shared" ref="H35" si="112">(H32-H33-H34/60)*3600</f>
        <v>21.447999999997425</v>
      </c>
      <c r="I35" s="27">
        <f t="shared" ref="I35" si="113">(I32-I33-I34/60)*3600</f>
        <v>21.916470370320784</v>
      </c>
      <c r="J35" s="27">
        <f t="shared" ref="J35:V35" si="114">(J32-J33-J34/60)*3600</f>
        <v>27.500931803354778</v>
      </c>
      <c r="K35" s="27">
        <f t="shared" si="114"/>
        <v>27.317005224747337</v>
      </c>
      <c r="L35" s="27">
        <f t="shared" si="114"/>
        <v>27.033104540499497</v>
      </c>
      <c r="M35" s="27">
        <f t="shared" si="114"/>
        <v>26.847896144168093</v>
      </c>
      <c r="N35" s="27">
        <f t="shared" si="114"/>
        <v>8.2599562133540481</v>
      </c>
      <c r="O35" s="27">
        <f t="shared" si="114"/>
        <v>28.579329967315047</v>
      </c>
      <c r="P35" s="27">
        <f t="shared" si="114"/>
        <v>28.112414950303432</v>
      </c>
      <c r="Q35" s="27">
        <f t="shared" si="114"/>
        <v>22.832781451381699</v>
      </c>
      <c r="R35" s="27">
        <f t="shared" si="114"/>
        <v>37.258629714016408</v>
      </c>
      <c r="S35" s="27">
        <f t="shared" si="114"/>
        <v>37.257415725759287</v>
      </c>
      <c r="T35" s="27">
        <f t="shared" si="114"/>
        <v>56.179767357964309</v>
      </c>
      <c r="U35" s="27">
        <f t="shared" si="114"/>
        <v>56.334007811896484</v>
      </c>
      <c r="V35" s="27">
        <f t="shared" si="114"/>
        <v>56.557734584607559</v>
      </c>
      <c r="W35" s="12">
        <f>(W32-W33-W34/60)*3600</f>
        <v>32.786431020797714</v>
      </c>
      <c r="X35" s="27">
        <f t="shared" ref="X35" si="115">(X32-X33-X34/60)*3600</f>
        <v>27.407366371101549</v>
      </c>
      <c r="Y35" s="27">
        <f t="shared" ref="Y35" si="116">(Y32-Y33-Y34/60)*3600</f>
        <v>25.063100575064201</v>
      </c>
      <c r="Z35" s="27">
        <f t="shared" ref="Z35" si="117">(Z32-Z33-Z34/60)*3600</f>
        <v>32.15739937080366</v>
      </c>
      <c r="AA35" s="27">
        <f t="shared" ref="AA35" si="118">(AA32-AA33-AA34/60)*3600</f>
        <v>0.85008106969093333</v>
      </c>
      <c r="AB35" s="27">
        <f t="shared" ref="AB35" si="119">(AB32-AB33-AB34/60)*3600</f>
        <v>21.448640862426149</v>
      </c>
      <c r="AC35" s="27">
        <f t="shared" ref="AC35" si="120">(AC32-AC33-AC34/60)*3600</f>
        <v>42.751896485413795</v>
      </c>
      <c r="AD35" s="27">
        <f t="shared" ref="AD35" si="121">(AD32-AD33-AD34/60)*3600</f>
        <v>31.340949767391013</v>
      </c>
      <c r="AE35" s="27">
        <f t="shared" ref="AE35" si="122">(AE32-AE33-AE34/60)*3600</f>
        <v>26.922876710640598</v>
      </c>
      <c r="AF35" s="27">
        <f t="shared" ref="AF35" si="123">(AF32-AF33-AF34/60)*3600</f>
        <v>32.153360501903535</v>
      </c>
      <c r="AG35" s="27">
        <f t="shared" ref="AG35" si="124">(AG32-AG33-AG34/60)*3600</f>
        <v>24.740106718839971</v>
      </c>
      <c r="AH35" s="27">
        <f t="shared" ref="AH35" si="125">(AH32-AH33-AH34/60)*3600</f>
        <v>24.827263800417487</v>
      </c>
      <c r="AI35" s="27">
        <f t="shared" ref="AI35" si="126">(AI32-AI33-AI34/60)*3600</f>
        <v>25.586042803528475</v>
      </c>
      <c r="AJ35" s="27">
        <f t="shared" ref="AJ35" si="127">(AJ32-AJ33-AJ34/60)*3600</f>
        <v>25.077199511060488</v>
      </c>
      <c r="AK35" s="27">
        <f t="shared" ref="AK35" si="128">(AK32-AK33-AK34/60)*3600</f>
        <v>24.570919423626325</v>
      </c>
      <c r="AL35" s="27">
        <f t="shared" ref="AL35" si="129">(AL32-AL33-AL34/60)*3600</f>
        <v>46.637134717411996</v>
      </c>
      <c r="AM35" s="27">
        <f t="shared" ref="AM35" si="130">(AM32-AM33-AM34/60)*3600</f>
        <v>25.793681556260939</v>
      </c>
      <c r="AN35" s="27">
        <f t="shared" ref="AN35" si="131">(AN32-AN33-AN34/60)*3600</f>
        <v>1.4407772508635119</v>
      </c>
      <c r="AO35" s="27">
        <f t="shared" ref="AO35" si="132">(AO32-AO33-AO34/60)*3600</f>
        <v>21.325595273220532</v>
      </c>
      <c r="AP35" s="27">
        <f t="shared" ref="AP35" si="133">(AP32-AP33-AP34/60)*3600</f>
        <v>42.543202043717883</v>
      </c>
      <c r="AQ35" s="27">
        <f t="shared" ref="AQ35" si="134">(AQ32-AQ33-AQ34/60)*3600</f>
        <v>39.018492344465812</v>
      </c>
      <c r="AR35" s="27">
        <f t="shared" ref="AR35" si="135">(AR32-AR33-AR34/60)*3600</f>
        <v>39.015920555322566</v>
      </c>
      <c r="AS35" s="27">
        <f t="shared" ref="AS35" si="136">(AS32-AS33-AS34/60)*3600</f>
        <v>39.01463886356504</v>
      </c>
      <c r="AT35" s="27">
        <f t="shared" ref="AT35" si="137">(AT32-AT33-AT34/60)*3600</f>
        <v>39.013357171820303</v>
      </c>
      <c r="AU35" s="27">
        <f t="shared" ref="AU35" si="138">(AU32-AU33-AU34/60)*3600</f>
        <v>39.04397992471695</v>
      </c>
      <c r="AV35" s="27">
        <f t="shared" ref="AV35" si="139">(AV32-AV33-AV34/60)*3600</f>
        <v>39.042698233061742</v>
      </c>
      <c r="AW35" s="27">
        <f t="shared" ref="AW35" si="140">(AW32-AW33-AW34/60)*3600</f>
        <v>39.041416541380954</v>
      </c>
      <c r="AX35" s="27">
        <f t="shared" ref="AX35" si="141">(AX32-AX33-AX34/60)*3600</f>
        <v>39.040134849712956</v>
      </c>
      <c r="AY35" s="27">
        <f t="shared" ref="AY35" si="142">(AY32-AY33-AY34/60)*3600</f>
        <v>39.038853158032168</v>
      </c>
      <c r="AZ35" s="27">
        <f t="shared" ref="AZ35" si="143">(AZ32-AZ33-AZ34/60)*3600</f>
        <v>39.037571466338591</v>
      </c>
      <c r="BA35" s="27">
        <f t="shared" ref="BA35" si="144">(BA32-BA33-BA34/60)*3600</f>
        <v>39.036289774657803</v>
      </c>
      <c r="BB35" s="27">
        <f t="shared" ref="BB35" si="145">(BB32-BB33-BB34/60)*3600</f>
        <v>39.035008082964225</v>
      </c>
      <c r="BC35" s="27">
        <f t="shared" ref="BC35" si="146">(BC32-BC33-BC34/60)*3600</f>
        <v>39.033726391270648</v>
      </c>
      <c r="BD35" s="27">
        <f t="shared" ref="BD35" si="147">(BD32-BD33-BD34/60)*3600</f>
        <v>39.03244469956428</v>
      </c>
      <c r="BE35" s="27">
        <f t="shared" ref="BE35" si="148">(BE32-BE33-BE34/60)*3600</f>
        <v>39.031163007870703</v>
      </c>
      <c r="BF35" s="27">
        <f t="shared" ref="BF35" si="149">(BF32-BF33-BF34/60)*3600</f>
        <v>39.029881316164335</v>
      </c>
      <c r="BG35" s="27">
        <f t="shared" ref="BG35" si="150">(BG32-BG33-BG34/60)*3600</f>
        <v>32.153554241814049</v>
      </c>
    </row>
    <row r="36" spans="1:59" x14ac:dyDescent="0.25">
      <c r="C36" s="4" t="s">
        <v>210</v>
      </c>
      <c r="E36" s="213" t="s">
        <v>229</v>
      </c>
      <c r="F36" s="213"/>
      <c r="G36" s="213"/>
      <c r="H36" s="213"/>
      <c r="I36" s="213"/>
      <c r="V36" s="9" t="s">
        <v>221</v>
      </c>
      <c r="W36" s="17" t="s">
        <v>218</v>
      </c>
      <c r="X36" s="125" t="s">
        <v>219</v>
      </c>
      <c r="Y36" s="17" t="s">
        <v>220</v>
      </c>
    </row>
    <row r="37" spans="1:59" x14ac:dyDescent="0.25">
      <c r="C37" t="s">
        <v>214</v>
      </c>
      <c r="E37" s="213" t="s">
        <v>228</v>
      </c>
      <c r="F37" s="213"/>
      <c r="G37" s="213"/>
      <c r="H37" s="213"/>
      <c r="I37" s="213"/>
      <c r="V37" s="127">
        <f>W37+X37/60+Y37/3600</f>
        <v>23.440946388888889</v>
      </c>
      <c r="W37" s="126">
        <v>23</v>
      </c>
      <c r="X37" s="126">
        <v>26</v>
      </c>
      <c r="Y37" s="126">
        <v>27.407</v>
      </c>
    </row>
    <row r="38" spans="1:59" x14ac:dyDescent="0.25">
      <c r="C38" t="s">
        <v>215</v>
      </c>
      <c r="D38" s="65" t="s">
        <v>230</v>
      </c>
      <c r="E38">
        <f t="shared" ref="E38:W38" si="151">$F$52-$F$53*E30-1.55*E30^2+ 1999.25 *E30^3 - 51.38 *E30^4    - 249.67 *E30^5 - 39.05 *E30^6    + 7.12 *E30^7 + 27.87 *E30^8  + 5.79 *E30^9 + 2.45 *E30^10</f>
        <v>23.444099997416057</v>
      </c>
      <c r="F38">
        <f t="shared" si="151"/>
        <v>23.444605227982855</v>
      </c>
      <c r="G38">
        <f t="shared" si="151"/>
        <v>14.345050937095378</v>
      </c>
      <c r="H38">
        <f t="shared" si="151"/>
        <v>23.43929111111111</v>
      </c>
      <c r="I38">
        <f t="shared" si="151"/>
        <v>23.439421208417688</v>
      </c>
      <c r="J38">
        <f t="shared" si="151"/>
        <v>23.440965367580095</v>
      </c>
      <c r="K38">
        <f t="shared" si="151"/>
        <v>23.440914819997129</v>
      </c>
      <c r="L38">
        <f t="shared" si="151"/>
        <v>23.440836742367996</v>
      </c>
      <c r="M38">
        <f t="shared" si="151"/>
        <v>23.440785772169306</v>
      </c>
      <c r="N38">
        <f t="shared" si="151"/>
        <v>23.450138863948208</v>
      </c>
      <c r="O38">
        <f t="shared" si="151"/>
        <v>23.360769086909929</v>
      </c>
      <c r="P38">
        <f t="shared" si="151"/>
        <v>23.36160907655519</v>
      </c>
      <c r="Q38">
        <f t="shared" si="151"/>
        <v>20.422938507801511</v>
      </c>
      <c r="R38">
        <f t="shared" si="151"/>
        <v>4.5428723768051116</v>
      </c>
      <c r="S38">
        <f t="shared" si="151"/>
        <v>4.5429460125274872</v>
      </c>
      <c r="T38">
        <f t="shared" si="151"/>
        <v>-30.097464650807513</v>
      </c>
      <c r="U38">
        <f t="shared" si="151"/>
        <v>-30.117176232733527</v>
      </c>
      <c r="V38">
        <f t="shared" si="151"/>
        <v>-30.145777529162469</v>
      </c>
      <c r="W38" s="9">
        <f t="shared" si="151"/>
        <v>-560.30490307645698</v>
      </c>
      <c r="X38">
        <f t="shared" ref="X38:AL38" si="152">$F$52-$F$53*X30-1.55*X30^2+ 1999.25 *X30^3 - 51.38 *X30^4    - 249.67 *X30^5 - 39.05 *X30^6    + 7.12 *X30^7 + 27.87 *X30^8  + 5.79 *X30^9 + 2.45 *X30^10</f>
        <v>23.440939657022668</v>
      </c>
      <c r="Y38">
        <f t="shared" si="152"/>
        <v>23.440293339751779</v>
      </c>
      <c r="Z38">
        <f t="shared" si="152"/>
        <v>23.442233549956747</v>
      </c>
      <c r="AA38">
        <f t="shared" si="152"/>
        <v>23.433710414857028</v>
      </c>
      <c r="AB38">
        <f t="shared" si="152"/>
        <v>23.439291289106748</v>
      </c>
      <c r="AC38">
        <f t="shared" si="152"/>
        <v>23.444987689089125</v>
      </c>
      <c r="AD38">
        <f t="shared" si="152"/>
        <v>23.442013040744456</v>
      </c>
      <c r="AE38">
        <f t="shared" si="152"/>
        <v>23.440806410398768</v>
      </c>
      <c r="AF38">
        <f t="shared" si="152"/>
        <v>23.442232461359964</v>
      </c>
      <c r="AG38">
        <f t="shared" si="152"/>
        <v>23.440204013092547</v>
      </c>
      <c r="AH38">
        <f t="shared" si="152"/>
        <v>23.440228122685557</v>
      </c>
      <c r="AI38">
        <f t="shared" si="152"/>
        <v>23.440437837366673</v>
      </c>
      <c r="AJ38">
        <f t="shared" si="152"/>
        <v>23.440297237619429</v>
      </c>
      <c r="AK38">
        <f t="shared" si="152"/>
        <v>23.440157200773193</v>
      </c>
      <c r="AL38">
        <f t="shared" si="152"/>
        <v>23.450384839613061</v>
      </c>
      <c r="AM38">
        <f t="shared" ref="AM38:BG38" si="153">$F$52-$F$53*AM30-1.55*AM30^2+ 1999.25 *AM30^3 - 51.38 *AM30^4    - 249.67 *AM30^5 - 39.05 *AM30^6    + 7.12 *AM30^7 + 27.87 *AM30^8  + 5.79 *AM30^9 + 2.45 *AM30^10</f>
        <v>23.4404951649264</v>
      </c>
      <c r="AN38">
        <f t="shared" si="153"/>
        <v>18.357750635309117</v>
      </c>
      <c r="AO38">
        <f t="shared" si="153"/>
        <v>23.439257112915179</v>
      </c>
      <c r="AP38">
        <f t="shared" si="153"/>
        <v>7.6633873905211045</v>
      </c>
      <c r="AQ38">
        <f t="shared" si="153"/>
        <v>23.444043714108574</v>
      </c>
      <c r="AR38">
        <f t="shared" si="153"/>
        <v>23.444043052596466</v>
      </c>
      <c r="AS38">
        <f t="shared" si="153"/>
        <v>23.444042722916031</v>
      </c>
      <c r="AT38">
        <f t="shared" si="153"/>
        <v>23.444042393231996</v>
      </c>
      <c r="AU38">
        <f t="shared" si="153"/>
        <v>23.444050269203924</v>
      </c>
      <c r="AV38">
        <f t="shared" si="153"/>
        <v>23.444049939602522</v>
      </c>
      <c r="AW38">
        <f t="shared" si="153"/>
        <v>23.444049609997506</v>
      </c>
      <c r="AX38">
        <f t="shared" si="153"/>
        <v>23.444049280388878</v>
      </c>
      <c r="AY38">
        <f t="shared" si="153"/>
        <v>23.444048950776637</v>
      </c>
      <c r="AZ38">
        <f t="shared" si="153"/>
        <v>23.444048621160782</v>
      </c>
      <c r="BA38">
        <f t="shared" si="153"/>
        <v>23.444048291541314</v>
      </c>
      <c r="BB38">
        <f t="shared" si="153"/>
        <v>23.44404796191824</v>
      </c>
      <c r="BC38">
        <f t="shared" si="153"/>
        <v>23.444047632291557</v>
      </c>
      <c r="BD38">
        <f t="shared" si="153"/>
        <v>23.444047302661257</v>
      </c>
      <c r="BE38">
        <f t="shared" si="153"/>
        <v>23.444046973027351</v>
      </c>
      <c r="BF38">
        <f t="shared" si="153"/>
        <v>23.444046643389829</v>
      </c>
      <c r="BG38">
        <f t="shared" si="153"/>
        <v>23.442232513579221</v>
      </c>
    </row>
    <row r="39" spans="1:59" x14ac:dyDescent="0.25">
      <c r="C39" t="s">
        <v>216</v>
      </c>
      <c r="D39" s="17" t="s">
        <v>218</v>
      </c>
      <c r="E39">
        <f t="shared" ref="E39" si="154">INT(E38)</f>
        <v>23</v>
      </c>
      <c r="F39">
        <f t="shared" ref="F39" si="155">INT(F38)</f>
        <v>23</v>
      </c>
      <c r="G39">
        <f t="shared" ref="G39" si="156">INT(G38)</f>
        <v>14</v>
      </c>
      <c r="H39">
        <f t="shared" ref="H39" si="157">INT(H38)</f>
        <v>23</v>
      </c>
      <c r="I39">
        <f t="shared" ref="I39" si="158">INT(I38)</f>
        <v>23</v>
      </c>
      <c r="J39">
        <f t="shared" ref="J39:V39" si="159">INT(J38)</f>
        <v>23</v>
      </c>
      <c r="K39">
        <f t="shared" si="159"/>
        <v>23</v>
      </c>
      <c r="L39">
        <f t="shared" si="159"/>
        <v>23</v>
      </c>
      <c r="M39">
        <f t="shared" si="159"/>
        <v>23</v>
      </c>
      <c r="N39">
        <f t="shared" si="159"/>
        <v>23</v>
      </c>
      <c r="O39">
        <f t="shared" si="159"/>
        <v>23</v>
      </c>
      <c r="P39">
        <f t="shared" si="159"/>
        <v>23</v>
      </c>
      <c r="Q39">
        <f t="shared" si="159"/>
        <v>20</v>
      </c>
      <c r="R39">
        <f t="shared" si="159"/>
        <v>4</v>
      </c>
      <c r="S39">
        <f t="shared" si="159"/>
        <v>4</v>
      </c>
      <c r="T39">
        <f t="shared" si="159"/>
        <v>-31</v>
      </c>
      <c r="U39">
        <f t="shared" si="159"/>
        <v>-31</v>
      </c>
      <c r="V39">
        <f t="shared" si="159"/>
        <v>-31</v>
      </c>
      <c r="W39" s="9">
        <f>INT(W38)</f>
        <v>-561</v>
      </c>
      <c r="X39">
        <f t="shared" ref="X39" si="160">INT(X38)</f>
        <v>23</v>
      </c>
      <c r="Y39">
        <f t="shared" ref="Y39" si="161">INT(Y38)</f>
        <v>23</v>
      </c>
      <c r="Z39">
        <f t="shared" ref="Z39" si="162">INT(Z38)</f>
        <v>23</v>
      </c>
      <c r="AA39">
        <f t="shared" ref="AA39" si="163">INT(AA38)</f>
        <v>23</v>
      </c>
      <c r="AB39">
        <f t="shared" ref="AB39" si="164">INT(AB38)</f>
        <v>23</v>
      </c>
      <c r="AC39">
        <f t="shared" ref="AC39" si="165">INT(AC38)</f>
        <v>23</v>
      </c>
      <c r="AD39">
        <f t="shared" ref="AD39" si="166">INT(AD38)</f>
        <v>23</v>
      </c>
      <c r="AE39">
        <f t="shared" ref="AE39" si="167">INT(AE38)</f>
        <v>23</v>
      </c>
      <c r="AF39">
        <f t="shared" ref="AF39" si="168">INT(AF38)</f>
        <v>23</v>
      </c>
      <c r="AG39">
        <f t="shared" ref="AG39" si="169">INT(AG38)</f>
        <v>23</v>
      </c>
      <c r="AH39">
        <f t="shared" ref="AH39" si="170">INT(AH38)</f>
        <v>23</v>
      </c>
      <c r="AI39">
        <f t="shared" ref="AI39" si="171">INT(AI38)</f>
        <v>23</v>
      </c>
      <c r="AJ39">
        <f t="shared" ref="AJ39" si="172">INT(AJ38)</f>
        <v>23</v>
      </c>
      <c r="AK39">
        <f t="shared" ref="AK39" si="173">INT(AK38)</f>
        <v>23</v>
      </c>
      <c r="AL39">
        <f t="shared" ref="AL39" si="174">INT(AL38)</f>
        <v>23</v>
      </c>
      <c r="AM39">
        <f t="shared" ref="AM39" si="175">INT(AM38)</f>
        <v>23</v>
      </c>
      <c r="AN39">
        <f t="shared" ref="AN39" si="176">INT(AN38)</f>
        <v>18</v>
      </c>
      <c r="AO39">
        <f t="shared" ref="AO39" si="177">INT(AO38)</f>
        <v>23</v>
      </c>
      <c r="AP39">
        <f t="shared" ref="AP39" si="178">INT(AP38)</f>
        <v>7</v>
      </c>
      <c r="AQ39">
        <f t="shared" ref="AQ39" si="179">INT(AQ38)</f>
        <v>23</v>
      </c>
      <c r="AR39">
        <f t="shared" ref="AR39" si="180">INT(AR38)</f>
        <v>23</v>
      </c>
      <c r="AS39">
        <f t="shared" ref="AS39" si="181">INT(AS38)</f>
        <v>23</v>
      </c>
      <c r="AT39">
        <f t="shared" ref="AT39" si="182">INT(AT38)</f>
        <v>23</v>
      </c>
      <c r="AU39">
        <f t="shared" ref="AU39" si="183">INT(AU38)</f>
        <v>23</v>
      </c>
      <c r="AV39">
        <f t="shared" ref="AV39" si="184">INT(AV38)</f>
        <v>23</v>
      </c>
      <c r="AW39">
        <f t="shared" ref="AW39" si="185">INT(AW38)</f>
        <v>23</v>
      </c>
      <c r="AX39">
        <f t="shared" ref="AX39" si="186">INT(AX38)</f>
        <v>23</v>
      </c>
      <c r="AY39">
        <f t="shared" ref="AY39" si="187">INT(AY38)</f>
        <v>23</v>
      </c>
      <c r="AZ39">
        <f t="shared" ref="AZ39" si="188">INT(AZ38)</f>
        <v>23</v>
      </c>
      <c r="BA39">
        <f t="shared" ref="BA39" si="189">INT(BA38)</f>
        <v>23</v>
      </c>
      <c r="BB39">
        <f t="shared" ref="BB39" si="190">INT(BB38)</f>
        <v>23</v>
      </c>
      <c r="BC39">
        <f t="shared" ref="BC39" si="191">INT(BC38)</f>
        <v>23</v>
      </c>
      <c r="BD39">
        <f t="shared" ref="BD39" si="192">INT(BD38)</f>
        <v>23</v>
      </c>
      <c r="BE39">
        <f t="shared" ref="BE39" si="193">INT(BE38)</f>
        <v>23</v>
      </c>
      <c r="BF39">
        <f t="shared" ref="BF39" si="194">INT(BF38)</f>
        <v>23</v>
      </c>
      <c r="BG39">
        <f t="shared" ref="BG39" si="195">INT(BG38)</f>
        <v>23</v>
      </c>
    </row>
    <row r="40" spans="1:59" x14ac:dyDescent="0.25">
      <c r="C40" t="s">
        <v>217</v>
      </c>
      <c r="D40" s="17" t="s">
        <v>219</v>
      </c>
      <c r="E40">
        <f t="shared" ref="E40" si="196">INT((E38-E39)*60)</f>
        <v>26</v>
      </c>
      <c r="F40">
        <f t="shared" ref="F40" si="197">INT((F38-F39)*60)</f>
        <v>26</v>
      </c>
      <c r="G40">
        <f t="shared" ref="G40" si="198">INT((G38-G39)*60)</f>
        <v>20</v>
      </c>
      <c r="H40">
        <f t="shared" ref="H40" si="199">INT((H38-H39)*60)</f>
        <v>26</v>
      </c>
      <c r="I40">
        <f t="shared" ref="I40" si="200">INT((I38-I39)*60)</f>
        <v>26</v>
      </c>
      <c r="J40">
        <f t="shared" ref="J40:V40" si="201">INT((J38-J39)*60)</f>
        <v>26</v>
      </c>
      <c r="K40">
        <f t="shared" si="201"/>
        <v>26</v>
      </c>
      <c r="L40">
        <f t="shared" si="201"/>
        <v>26</v>
      </c>
      <c r="M40">
        <f t="shared" si="201"/>
        <v>26</v>
      </c>
      <c r="N40">
        <f t="shared" si="201"/>
        <v>27</v>
      </c>
      <c r="O40">
        <f t="shared" si="201"/>
        <v>21</v>
      </c>
      <c r="P40">
        <f t="shared" si="201"/>
        <v>21</v>
      </c>
      <c r="Q40">
        <f t="shared" si="201"/>
        <v>25</v>
      </c>
      <c r="R40">
        <f t="shared" si="201"/>
        <v>32</v>
      </c>
      <c r="S40">
        <f t="shared" si="201"/>
        <v>32</v>
      </c>
      <c r="T40">
        <f t="shared" si="201"/>
        <v>54</v>
      </c>
      <c r="U40">
        <f t="shared" si="201"/>
        <v>52</v>
      </c>
      <c r="V40">
        <f t="shared" si="201"/>
        <v>51</v>
      </c>
      <c r="W40" s="9">
        <f>INT((W38-W39)*60)</f>
        <v>41</v>
      </c>
      <c r="X40">
        <f t="shared" ref="X40" si="202">INT((X38-X39)*60)</f>
        <v>26</v>
      </c>
      <c r="Y40">
        <f t="shared" ref="Y40" si="203">INT((Y38-Y39)*60)</f>
        <v>26</v>
      </c>
      <c r="Z40">
        <f t="shared" ref="Z40" si="204">INT((Z38-Z39)*60)</f>
        <v>26</v>
      </c>
      <c r="AA40">
        <f t="shared" ref="AA40" si="205">INT((AA38-AA39)*60)</f>
        <v>26</v>
      </c>
      <c r="AB40">
        <f t="shared" ref="AB40" si="206">INT((AB38-AB39)*60)</f>
        <v>26</v>
      </c>
      <c r="AC40">
        <f t="shared" ref="AC40" si="207">INT((AC38-AC39)*60)</f>
        <v>26</v>
      </c>
      <c r="AD40">
        <f t="shared" ref="AD40" si="208">INT((AD38-AD39)*60)</f>
        <v>26</v>
      </c>
      <c r="AE40">
        <f t="shared" ref="AE40" si="209">INT((AE38-AE39)*60)</f>
        <v>26</v>
      </c>
      <c r="AF40">
        <f t="shared" ref="AF40" si="210">INT((AF38-AF39)*60)</f>
        <v>26</v>
      </c>
      <c r="AG40">
        <f t="shared" ref="AG40" si="211">INT((AG38-AG39)*60)</f>
        <v>26</v>
      </c>
      <c r="AH40">
        <f t="shared" ref="AH40" si="212">INT((AH38-AH39)*60)</f>
        <v>26</v>
      </c>
      <c r="AI40">
        <f t="shared" ref="AI40" si="213">INT((AI38-AI39)*60)</f>
        <v>26</v>
      </c>
      <c r="AJ40">
        <f t="shared" ref="AJ40" si="214">INT((AJ38-AJ39)*60)</f>
        <v>26</v>
      </c>
      <c r="AK40">
        <f t="shared" ref="AK40" si="215">INT((AK38-AK39)*60)</f>
        <v>26</v>
      </c>
      <c r="AL40">
        <f t="shared" ref="AL40" si="216">INT((AL38-AL39)*60)</f>
        <v>27</v>
      </c>
      <c r="AM40">
        <f t="shared" ref="AM40" si="217">INT((AM38-AM39)*60)</f>
        <v>26</v>
      </c>
      <c r="AN40">
        <f t="shared" ref="AN40" si="218">INT((AN38-AN39)*60)</f>
        <v>21</v>
      </c>
      <c r="AO40">
        <f t="shared" ref="AO40" si="219">INT((AO38-AO39)*60)</f>
        <v>26</v>
      </c>
      <c r="AP40">
        <f t="shared" ref="AP40" si="220">INT((AP38-AP39)*60)</f>
        <v>39</v>
      </c>
      <c r="AQ40">
        <f t="shared" ref="AQ40" si="221">INT((AQ38-AQ39)*60)</f>
        <v>26</v>
      </c>
      <c r="AR40">
        <f t="shared" ref="AR40" si="222">INT((AR38-AR39)*60)</f>
        <v>26</v>
      </c>
      <c r="AS40">
        <f t="shared" ref="AS40" si="223">INT((AS38-AS39)*60)</f>
        <v>26</v>
      </c>
      <c r="AT40">
        <f t="shared" ref="AT40" si="224">INT((AT38-AT39)*60)</f>
        <v>26</v>
      </c>
      <c r="AU40">
        <f t="shared" ref="AU40" si="225">INT((AU38-AU39)*60)</f>
        <v>26</v>
      </c>
      <c r="AV40">
        <f t="shared" ref="AV40" si="226">INT((AV38-AV39)*60)</f>
        <v>26</v>
      </c>
      <c r="AW40">
        <f t="shared" ref="AW40" si="227">INT((AW38-AW39)*60)</f>
        <v>26</v>
      </c>
      <c r="AX40">
        <f t="shared" ref="AX40" si="228">INT((AX38-AX39)*60)</f>
        <v>26</v>
      </c>
      <c r="AY40">
        <f t="shared" ref="AY40" si="229">INT((AY38-AY39)*60)</f>
        <v>26</v>
      </c>
      <c r="AZ40">
        <f t="shared" ref="AZ40" si="230">INT((AZ38-AZ39)*60)</f>
        <v>26</v>
      </c>
      <c r="BA40">
        <f t="shared" ref="BA40" si="231">INT((BA38-BA39)*60)</f>
        <v>26</v>
      </c>
      <c r="BB40">
        <f t="shared" ref="BB40" si="232">INT((BB38-BB39)*60)</f>
        <v>26</v>
      </c>
      <c r="BC40">
        <f t="shared" ref="BC40" si="233">INT((BC38-BC39)*60)</f>
        <v>26</v>
      </c>
      <c r="BD40">
        <f t="shared" ref="BD40" si="234">INT((BD38-BD39)*60)</f>
        <v>26</v>
      </c>
      <c r="BE40">
        <f t="shared" ref="BE40" si="235">INT((BE38-BE39)*60)</f>
        <v>26</v>
      </c>
      <c r="BF40">
        <f t="shared" ref="BF40" si="236">INT((BF38-BF39)*60)</f>
        <v>26</v>
      </c>
      <c r="BG40">
        <f t="shared" ref="BG40" si="237">INT((BG38-BG39)*60)</f>
        <v>26</v>
      </c>
    </row>
    <row r="41" spans="1:59" x14ac:dyDescent="0.25">
      <c r="C41" s="9" t="s">
        <v>222</v>
      </c>
      <c r="D41" s="17" t="s">
        <v>220</v>
      </c>
      <c r="E41" s="27">
        <f t="shared" ref="E41" si="238">(E38-E39-E40/60)*3600</f>
        <v>38.75999069780471</v>
      </c>
      <c r="F41" s="27">
        <f t="shared" ref="F41" si="239">(F38-F39-F40/60)*3600</f>
        <v>40.578820738277784</v>
      </c>
      <c r="G41" s="27">
        <f t="shared" ref="G41" si="240">(G38-G39-G40/60)*3600</f>
        <v>42.183373543360211</v>
      </c>
      <c r="H41" s="27">
        <f t="shared" ref="H41" si="241">(H38-H39-H40/60)*3600</f>
        <v>21.447999999997425</v>
      </c>
      <c r="I41" s="27">
        <f t="shared" ref="I41" si="242">(I38-I39-I40/60)*3600</f>
        <v>21.916350303676158</v>
      </c>
      <c r="J41" s="27">
        <f t="shared" ref="J41:V41" si="243">(J38-J39-J40/60)*3600</f>
        <v>27.475323288340636</v>
      </c>
      <c r="K41" s="27">
        <f t="shared" si="243"/>
        <v>27.29335198966476</v>
      </c>
      <c r="L41" s="27">
        <f t="shared" si="243"/>
        <v>27.012272524783842</v>
      </c>
      <c r="M41" s="27">
        <f t="shared" si="243"/>
        <v>26.828779809502468</v>
      </c>
      <c r="N41" s="27">
        <f t="shared" si="243"/>
        <v>0.49991021354880427</v>
      </c>
      <c r="O41" s="27">
        <f t="shared" si="243"/>
        <v>38.768712875745813</v>
      </c>
      <c r="P41" s="27">
        <f t="shared" si="243"/>
        <v>41.792675598685001</v>
      </c>
      <c r="Q41" s="27">
        <f t="shared" si="243"/>
        <v>22.578628085440688</v>
      </c>
      <c r="R41" s="27">
        <f t="shared" si="243"/>
        <v>34.34055649840171</v>
      </c>
      <c r="S41" s="27">
        <f t="shared" si="243"/>
        <v>34.605645098953943</v>
      </c>
      <c r="T41" s="27">
        <f t="shared" si="243"/>
        <v>9.1272570929523678</v>
      </c>
      <c r="U41" s="27">
        <f t="shared" si="243"/>
        <v>58.165562159301665</v>
      </c>
      <c r="V41" s="27">
        <f t="shared" si="243"/>
        <v>15.200895015110882</v>
      </c>
      <c r="W41" s="12">
        <f>(W38-W39-W40/60)*3600</f>
        <v>42.348924754869529</v>
      </c>
      <c r="X41" s="27">
        <f t="shared" ref="X41" si="244">(X38-X39-X40/60)*3600</f>
        <v>27.382765281603216</v>
      </c>
      <c r="Y41" s="27">
        <f t="shared" ref="Y41" si="245">(Y38-Y39-Y40/60)*3600</f>
        <v>25.056023106405068</v>
      </c>
      <c r="Z41" s="27">
        <f t="shared" ref="Z41" si="246">(Z38-Z39-Z40/60)*3600</f>
        <v>32.040779844288011</v>
      </c>
      <c r="AA41" s="27">
        <f t="shared" ref="AA41" si="247">(AA38-AA39-AA40/60)*3600</f>
        <v>1.3574934853019194</v>
      </c>
      <c r="AB41" s="27">
        <f t="shared" ref="AB41" si="248">(AB38-AB39-AB40/60)*3600</f>
        <v>21.448640784293449</v>
      </c>
      <c r="AC41" s="27">
        <f t="shared" ref="AC41" si="249">(AC38-AC39-AC40/60)*3600</f>
        <v>41.955680720848761</v>
      </c>
      <c r="AD41" s="27">
        <f t="shared" ref="AD41" si="250">(AD38-AD39-AD40/60)*3600</f>
        <v>31.246946680041621</v>
      </c>
      <c r="AE41" s="27">
        <f t="shared" ref="AE41" si="251">(AE38-AE39-AE40/60)*3600</f>
        <v>26.903077435563549</v>
      </c>
      <c r="AF41" s="27">
        <f t="shared" ref="AF41" si="252">(AF38-AF39-AF40/60)*3600</f>
        <v>32.03686089587103</v>
      </c>
      <c r="AG41" s="27">
        <f t="shared" ref="AG41" si="253">(AG38-AG39-AG40/60)*3600</f>
        <v>24.734447133169457</v>
      </c>
      <c r="AH41" s="27">
        <f t="shared" ref="AH41" si="254">(AH38-AH39-AH40/60)*3600</f>
        <v>24.821241668005545</v>
      </c>
      <c r="AI41" s="27">
        <f t="shared" ref="AI41" si="255">(AI38-AI39-AI40/60)*3600</f>
        <v>25.576214520023033</v>
      </c>
      <c r="AJ41" s="27">
        <f t="shared" ref="AJ41" si="256">(AJ38-AJ39-AJ40/60)*3600</f>
        <v>25.070055429945004</v>
      </c>
      <c r="AK41" s="27">
        <f t="shared" ref="AK41" si="257">(AK38-AK39-AK40/60)*3600</f>
        <v>24.565922783494276</v>
      </c>
      <c r="AL41" s="27">
        <f t="shared" ref="AL41" si="258">(AL38-AL39-AL40/60)*3600</f>
        <v>1.3854226070210585</v>
      </c>
      <c r="AM41" s="27">
        <f t="shared" ref="AM41" si="259">(AM38-AM39-AM40/60)*3600</f>
        <v>25.782593735039772</v>
      </c>
      <c r="AN41" s="27">
        <f t="shared" ref="AN41" si="260">(AN38-AN39-AN40/60)*3600</f>
        <v>27.902287112820055</v>
      </c>
      <c r="AO41" s="27">
        <f t="shared" ref="AO41" si="261">(AO38-AO39-AO40/60)*3600</f>
        <v>21.325606494644322</v>
      </c>
      <c r="AP41" s="27">
        <f t="shared" ref="AP41" si="262">(AP38-AP39-AP40/60)*3600</f>
        <v>48.194605875976173</v>
      </c>
      <c r="AQ41" s="27">
        <f t="shared" ref="AQ41" si="263">(AQ38-AQ39-AQ40/60)*3600</f>
        <v>38.557370790865605</v>
      </c>
      <c r="AR41" s="27">
        <f t="shared" ref="AR41" si="264">(AR38-AR39-AR40/60)*3600</f>
        <v>38.554989347279275</v>
      </c>
      <c r="AS41" s="27">
        <f t="shared" ref="AS41" si="265">(AS38-AS39-AS40/60)*3600</f>
        <v>38.553802497710251</v>
      </c>
      <c r="AT41" s="27">
        <f t="shared" ref="AT41" si="266">(AT38-AT39-AT40/60)*3600</f>
        <v>38.552615635185191</v>
      </c>
      <c r="AU41" s="27">
        <f t="shared" ref="AU41" si="267">(AU38-AU39-AU40/60)*3600</f>
        <v>38.580969134125894</v>
      </c>
      <c r="AV41" s="27">
        <f t="shared" ref="AV41" si="268">(AV38-AV39-AV40/60)*3600</f>
        <v>38.579782569078077</v>
      </c>
      <c r="AW41" s="27">
        <f t="shared" ref="AW41" si="269">(AW38-AW39-AW40/60)*3600</f>
        <v>38.578595991023064</v>
      </c>
      <c r="AX41" s="27">
        <f t="shared" ref="AX41" si="270">(AX38-AX39-AX40/60)*3600</f>
        <v>38.577409399960857</v>
      </c>
      <c r="AY41" s="27">
        <f t="shared" ref="AY41" si="271">(AY38-AY39-AY40/60)*3600</f>
        <v>38.576222795891454</v>
      </c>
      <c r="AZ41" s="27">
        <f t="shared" ref="AZ41" si="272">(AZ38-AZ39-AZ40/60)*3600</f>
        <v>38.575036178814855</v>
      </c>
      <c r="BA41" s="27">
        <f t="shared" ref="BA41" si="273">(BA38-BA39-BA40/60)*3600</f>
        <v>38.573849548731062</v>
      </c>
      <c r="BB41" s="27">
        <f t="shared" ref="BB41" si="274">(BB38-BB39-BB40/60)*3600</f>
        <v>38.572662905665652</v>
      </c>
      <c r="BC41" s="27">
        <f t="shared" ref="BC41" si="275">(BC38-BC39-BC40/60)*3600</f>
        <v>38.571476249605837</v>
      </c>
      <c r="BD41" s="27">
        <f t="shared" ref="BD41" si="276">(BD38-BD39-BD40/60)*3600</f>
        <v>38.570289580526037</v>
      </c>
      <c r="BE41" s="27">
        <f t="shared" ref="BE41" si="277">(BE38-BE39-BE40/60)*3600</f>
        <v>38.569102898464621</v>
      </c>
      <c r="BF41" s="27">
        <f t="shared" ref="BF41" si="278">(BF38-BF39-BF40/60)*3600</f>
        <v>38.56791620338322</v>
      </c>
      <c r="BG41" s="27">
        <f t="shared" ref="BG41" si="279">(BG38-BG39-BG40/60)*3600</f>
        <v>32.037048885194338</v>
      </c>
    </row>
    <row r="43" spans="1:59" x14ac:dyDescent="0.25">
      <c r="C43" t="s">
        <v>233</v>
      </c>
      <c r="W43" s="126">
        <f>V45+V46/60+V47/3600</f>
        <v>23.443569444444446</v>
      </c>
      <c r="X43" s="80">
        <v>23.440636000000001</v>
      </c>
    </row>
    <row r="44" spans="1:59" x14ac:dyDescent="0.25">
      <c r="B44">
        <v>147</v>
      </c>
      <c r="C44" s="4" t="s">
        <v>127</v>
      </c>
      <c r="D44" s="65" t="s">
        <v>234</v>
      </c>
      <c r="E44" s="34">
        <f t="shared" ref="E44:U44" si="280">E32+E23/3600</f>
        <v>23.44212966337702</v>
      </c>
      <c r="F44" s="34">
        <f t="shared" si="280"/>
        <v>23.443043119473113</v>
      </c>
      <c r="G44" s="34">
        <f t="shared" si="280"/>
        <v>23.655717030923601</v>
      </c>
      <c r="H44" s="34">
        <f t="shared" si="280"/>
        <v>23.437687247318291</v>
      </c>
      <c r="I44" s="34">
        <f t="shared" si="280"/>
        <v>23.437158333391135</v>
      </c>
      <c r="J44" s="34">
        <f t="shared" si="280"/>
        <v>23.443337644201826</v>
      </c>
      <c r="K44" s="34">
        <f t="shared" si="280"/>
        <v>23.443308308838667</v>
      </c>
      <c r="L44" s="34">
        <f t="shared" si="280"/>
        <v>23.443315172361388</v>
      </c>
      <c r="M44" s="34">
        <f t="shared" si="280"/>
        <v>23.443126572341065</v>
      </c>
      <c r="N44" s="34">
        <f t="shared" si="280"/>
        <v>23.45165761740795</v>
      </c>
      <c r="O44" s="34">
        <f t="shared" si="280"/>
        <v>23.49244046236787</v>
      </c>
      <c r="P44" s="34">
        <f t="shared" si="280"/>
        <v>23.491541691654835</v>
      </c>
      <c r="Q44" s="34">
        <f t="shared" si="280"/>
        <v>23.590811213098522</v>
      </c>
      <c r="R44" s="34">
        <f t="shared" si="280"/>
        <v>23.708655145231432</v>
      </c>
      <c r="S44" s="34">
        <f t="shared" si="280"/>
        <v>23.708662142657886</v>
      </c>
      <c r="T44" s="34">
        <f t="shared" si="280"/>
        <v>23.812899068141359</v>
      </c>
      <c r="U44" s="34">
        <f t="shared" si="280"/>
        <v>23.813188782024959</v>
      </c>
      <c r="V44" s="34">
        <f>V32+V23/3600</f>
        <v>23.813268661988246</v>
      </c>
      <c r="W44" s="92">
        <f>W32+W23/3600</f>
        <v>24.161474221642671</v>
      </c>
      <c r="X44" s="140">
        <f t="shared" ref="X44:AL44" si="281">X32+X23/3600</f>
        <v>23.443569413074961</v>
      </c>
      <c r="Y44" s="34">
        <f t="shared" si="281"/>
        <v>23.440635013964791</v>
      </c>
      <c r="Z44" s="34">
        <f t="shared" si="281"/>
        <v>23.440026762552865</v>
      </c>
      <c r="AA44" s="34">
        <f t="shared" si="281"/>
        <v>23.43591441649545</v>
      </c>
      <c r="AB44" s="34">
        <f t="shared" si="281"/>
        <v>23.437690141391833</v>
      </c>
      <c r="AC44" s="34">
        <f t="shared" si="281"/>
        <v>23.445717858790978</v>
      </c>
      <c r="AD44" s="34">
        <f t="shared" si="281"/>
        <v>23.43944105464222</v>
      </c>
      <c r="AE44" s="34">
        <f t="shared" si="281"/>
        <v>23.443353796383867</v>
      </c>
      <c r="AF44" s="34">
        <f t="shared" si="281"/>
        <v>23.440069236114311</v>
      </c>
      <c r="AG44" s="34">
        <f t="shared" si="281"/>
        <v>23.439668707560312</v>
      </c>
      <c r="AH44" s="34">
        <f t="shared" si="281"/>
        <v>23.440144328354034</v>
      </c>
      <c r="AI44" s="34">
        <f t="shared" si="281"/>
        <v>23.441725592332503</v>
      </c>
      <c r="AJ44" s="34">
        <f t="shared" si="281"/>
        <v>23.440720169380132</v>
      </c>
      <c r="AK44" s="34">
        <f t="shared" si="281"/>
        <v>23.43952478757906</v>
      </c>
      <c r="AL44" s="34">
        <f t="shared" si="281"/>
        <v>23.464635053498736</v>
      </c>
      <c r="AM44" s="34">
        <f t="shared" ref="AM44:BG44" si="282">AM32+AM23/3600</f>
        <v>23.44214134975962</v>
      </c>
      <c r="AN44" s="34">
        <f t="shared" si="282"/>
        <v>23.615440758222871</v>
      </c>
      <c r="AO44" s="34">
        <f t="shared" si="282"/>
        <v>23.438139860602295</v>
      </c>
      <c r="AP44" s="34">
        <f t="shared" si="282"/>
        <v>23.694977970087983</v>
      </c>
      <c r="AQ44" s="34">
        <f t="shared" si="282"/>
        <v>23.442328092838007</v>
      </c>
      <c r="AR44" s="34">
        <f t="shared" si="282"/>
        <v>23.44235533929432</v>
      </c>
      <c r="AS44" s="34">
        <f t="shared" si="282"/>
        <v>23.442366698496606</v>
      </c>
      <c r="AT44" s="34">
        <f t="shared" si="282"/>
        <v>23.442373339140669</v>
      </c>
      <c r="AU44" s="34">
        <f t="shared" si="282"/>
        <v>23.442349982432521</v>
      </c>
      <c r="AV44" s="34">
        <f t="shared" si="282"/>
        <v>23.442336437927857</v>
      </c>
      <c r="AW44" s="34">
        <f t="shared" si="282"/>
        <v>23.442325984288797</v>
      </c>
      <c r="AX44" s="34">
        <f t="shared" si="282"/>
        <v>23.442320418812518</v>
      </c>
      <c r="AY44" s="34">
        <f t="shared" si="282"/>
        <v>23.442320156749304</v>
      </c>
      <c r="AZ44" s="34">
        <f t="shared" si="282"/>
        <v>23.442324433836127</v>
      </c>
      <c r="BA44" s="34">
        <f t="shared" si="282"/>
        <v>23.442331778963563</v>
      </c>
      <c r="BB44" s="34">
        <f t="shared" si="282"/>
        <v>23.442340463041468</v>
      </c>
      <c r="BC44" s="34">
        <f t="shared" si="282"/>
        <v>23.442348789648417</v>
      </c>
      <c r="BD44" s="34">
        <f t="shared" si="282"/>
        <v>23.442355269505367</v>
      </c>
      <c r="BE44" s="34">
        <f t="shared" si="282"/>
        <v>23.442358765171114</v>
      </c>
      <c r="BF44" s="34">
        <f t="shared" si="282"/>
        <v>23.442358622191339</v>
      </c>
      <c r="BG44" s="34">
        <f t="shared" si="282"/>
        <v>23.440067370916868</v>
      </c>
    </row>
    <row r="45" spans="1:59" x14ac:dyDescent="0.25">
      <c r="E45">
        <f t="shared" ref="E45:T45" si="283">INT(E44)</f>
        <v>23</v>
      </c>
      <c r="F45">
        <f t="shared" si="283"/>
        <v>23</v>
      </c>
      <c r="G45">
        <f t="shared" si="283"/>
        <v>23</v>
      </c>
      <c r="H45">
        <f t="shared" si="283"/>
        <v>23</v>
      </c>
      <c r="I45">
        <f t="shared" si="283"/>
        <v>23</v>
      </c>
      <c r="J45">
        <f t="shared" si="283"/>
        <v>23</v>
      </c>
      <c r="K45">
        <f t="shared" si="283"/>
        <v>23</v>
      </c>
      <c r="L45">
        <f t="shared" si="283"/>
        <v>23</v>
      </c>
      <c r="M45">
        <f t="shared" si="283"/>
        <v>23</v>
      </c>
      <c r="N45">
        <f t="shared" si="283"/>
        <v>23</v>
      </c>
      <c r="O45">
        <f t="shared" si="283"/>
        <v>23</v>
      </c>
      <c r="P45">
        <f t="shared" si="283"/>
        <v>23</v>
      </c>
      <c r="Q45">
        <f t="shared" si="283"/>
        <v>23</v>
      </c>
      <c r="R45">
        <f t="shared" si="283"/>
        <v>23</v>
      </c>
      <c r="S45">
        <f t="shared" si="283"/>
        <v>23</v>
      </c>
      <c r="T45">
        <f t="shared" si="283"/>
        <v>23</v>
      </c>
      <c r="U45">
        <f>INT(U44)</f>
        <v>23</v>
      </c>
      <c r="V45" s="126">
        <v>23</v>
      </c>
      <c r="W45" s="9">
        <f>INT(W44)</f>
        <v>24</v>
      </c>
      <c r="X45" s="9">
        <f>INT(X44)</f>
        <v>23</v>
      </c>
      <c r="Y45">
        <f t="shared" ref="Y45:AL45" si="284">INT(Y44)</f>
        <v>23</v>
      </c>
      <c r="Z45">
        <f t="shared" si="284"/>
        <v>23</v>
      </c>
      <c r="AA45">
        <f t="shared" si="284"/>
        <v>23</v>
      </c>
      <c r="AB45">
        <f t="shared" si="284"/>
        <v>23</v>
      </c>
      <c r="AC45">
        <f t="shared" si="284"/>
        <v>23</v>
      </c>
      <c r="AD45">
        <f t="shared" si="284"/>
        <v>23</v>
      </c>
      <c r="AE45">
        <f t="shared" si="284"/>
        <v>23</v>
      </c>
      <c r="AF45">
        <f t="shared" si="284"/>
        <v>23</v>
      </c>
      <c r="AG45">
        <f t="shared" si="284"/>
        <v>23</v>
      </c>
      <c r="AH45">
        <f t="shared" si="284"/>
        <v>23</v>
      </c>
      <c r="AI45">
        <f t="shared" si="284"/>
        <v>23</v>
      </c>
      <c r="AJ45">
        <f t="shared" si="284"/>
        <v>23</v>
      </c>
      <c r="AK45">
        <f t="shared" si="284"/>
        <v>23</v>
      </c>
      <c r="AL45">
        <f t="shared" si="284"/>
        <v>23</v>
      </c>
      <c r="AM45">
        <f t="shared" ref="AM45" si="285">INT(AM44)</f>
        <v>23</v>
      </c>
      <c r="AN45">
        <f t="shared" ref="AN45" si="286">INT(AN44)</f>
        <v>23</v>
      </c>
      <c r="AO45">
        <f t="shared" ref="AO45" si="287">INT(AO44)</f>
        <v>23</v>
      </c>
      <c r="AP45">
        <f t="shared" ref="AP45" si="288">INT(AP44)</f>
        <v>23</v>
      </c>
      <c r="AQ45">
        <f t="shared" ref="AQ45" si="289">INT(AQ44)</f>
        <v>23</v>
      </c>
      <c r="AR45">
        <f t="shared" ref="AR45" si="290">INT(AR44)</f>
        <v>23</v>
      </c>
      <c r="AS45">
        <f t="shared" ref="AS45" si="291">INT(AS44)</f>
        <v>23</v>
      </c>
      <c r="AT45">
        <f t="shared" ref="AT45" si="292">INT(AT44)</f>
        <v>23</v>
      </c>
      <c r="AU45">
        <f t="shared" ref="AU45" si="293">INT(AU44)</f>
        <v>23</v>
      </c>
      <c r="AV45">
        <f t="shared" ref="AV45" si="294">INT(AV44)</f>
        <v>23</v>
      </c>
      <c r="AW45">
        <f t="shared" ref="AW45" si="295">INT(AW44)</f>
        <v>23</v>
      </c>
      <c r="AX45">
        <f t="shared" ref="AX45" si="296">INT(AX44)</f>
        <v>23</v>
      </c>
      <c r="AY45">
        <f t="shared" ref="AY45" si="297">INT(AY44)</f>
        <v>23</v>
      </c>
      <c r="AZ45">
        <f t="shared" ref="AZ45" si="298">INT(AZ44)</f>
        <v>23</v>
      </c>
      <c r="BA45">
        <f t="shared" ref="BA45" si="299">INT(BA44)</f>
        <v>23</v>
      </c>
      <c r="BB45">
        <f t="shared" ref="BB45" si="300">INT(BB44)</f>
        <v>23</v>
      </c>
      <c r="BC45">
        <f t="shared" ref="BC45" si="301">INT(BC44)</f>
        <v>23</v>
      </c>
      <c r="BD45">
        <f t="shared" ref="BD45" si="302">INT(BD44)</f>
        <v>23</v>
      </c>
      <c r="BE45">
        <f t="shared" ref="BE45" si="303">INT(BE44)</f>
        <v>23</v>
      </c>
      <c r="BF45">
        <f t="shared" ref="BF45" si="304">INT(BF44)</f>
        <v>23</v>
      </c>
      <c r="BG45">
        <f t="shared" ref="BG45" si="305">INT(BG44)</f>
        <v>23</v>
      </c>
    </row>
    <row r="46" spans="1:59" x14ac:dyDescent="0.25">
      <c r="E46">
        <f t="shared" ref="E46:T46" si="306">INT((E44-E45)*60)</f>
        <v>26</v>
      </c>
      <c r="F46">
        <f t="shared" si="306"/>
        <v>26</v>
      </c>
      <c r="G46">
        <f t="shared" si="306"/>
        <v>39</v>
      </c>
      <c r="H46">
        <f t="shared" si="306"/>
        <v>26</v>
      </c>
      <c r="I46">
        <f t="shared" si="306"/>
        <v>26</v>
      </c>
      <c r="J46">
        <f t="shared" si="306"/>
        <v>26</v>
      </c>
      <c r="K46">
        <f t="shared" si="306"/>
        <v>26</v>
      </c>
      <c r="L46">
        <f t="shared" si="306"/>
        <v>26</v>
      </c>
      <c r="M46">
        <f t="shared" si="306"/>
        <v>26</v>
      </c>
      <c r="N46">
        <f t="shared" si="306"/>
        <v>27</v>
      </c>
      <c r="O46">
        <f t="shared" si="306"/>
        <v>29</v>
      </c>
      <c r="P46">
        <f t="shared" si="306"/>
        <v>29</v>
      </c>
      <c r="Q46">
        <f t="shared" si="306"/>
        <v>35</v>
      </c>
      <c r="R46">
        <f t="shared" si="306"/>
        <v>42</v>
      </c>
      <c r="S46">
        <f t="shared" si="306"/>
        <v>42</v>
      </c>
      <c r="T46">
        <f t="shared" si="306"/>
        <v>48</v>
      </c>
      <c r="U46">
        <f>INT((U44-U45)*60)</f>
        <v>48</v>
      </c>
      <c r="V46" s="126">
        <v>26</v>
      </c>
      <c r="W46" s="9">
        <f>INT((W44-W45)*60)</f>
        <v>9</v>
      </c>
      <c r="X46" s="9">
        <f>INT((X44-X45)*60)</f>
        <v>26</v>
      </c>
      <c r="Y46">
        <f t="shared" ref="Y46:AL46" si="307">INT((Y44-Y45)*60)</f>
        <v>26</v>
      </c>
      <c r="Z46">
        <f t="shared" si="307"/>
        <v>26</v>
      </c>
      <c r="AA46">
        <f t="shared" si="307"/>
        <v>26</v>
      </c>
      <c r="AB46">
        <f t="shared" si="307"/>
        <v>26</v>
      </c>
      <c r="AC46">
        <f t="shared" si="307"/>
        <v>26</v>
      </c>
      <c r="AD46">
        <f t="shared" si="307"/>
        <v>26</v>
      </c>
      <c r="AE46">
        <f t="shared" si="307"/>
        <v>26</v>
      </c>
      <c r="AF46">
        <f t="shared" si="307"/>
        <v>26</v>
      </c>
      <c r="AG46">
        <f t="shared" si="307"/>
        <v>26</v>
      </c>
      <c r="AH46">
        <f t="shared" si="307"/>
        <v>26</v>
      </c>
      <c r="AI46">
        <f t="shared" si="307"/>
        <v>26</v>
      </c>
      <c r="AJ46">
        <f t="shared" si="307"/>
        <v>26</v>
      </c>
      <c r="AK46">
        <f t="shared" si="307"/>
        <v>26</v>
      </c>
      <c r="AL46">
        <f t="shared" si="307"/>
        <v>27</v>
      </c>
      <c r="AM46">
        <f t="shared" ref="AM46" si="308">INT((AM44-AM45)*60)</f>
        <v>26</v>
      </c>
      <c r="AN46">
        <f t="shared" ref="AN46" si="309">INT((AN44-AN45)*60)</f>
        <v>36</v>
      </c>
      <c r="AO46">
        <f t="shared" ref="AO46" si="310">INT((AO44-AO45)*60)</f>
        <v>26</v>
      </c>
      <c r="AP46">
        <f t="shared" ref="AP46" si="311">INT((AP44-AP45)*60)</f>
        <v>41</v>
      </c>
      <c r="AQ46">
        <f t="shared" ref="AQ46" si="312">INT((AQ44-AQ45)*60)</f>
        <v>26</v>
      </c>
      <c r="AR46">
        <f t="shared" ref="AR46" si="313">INT((AR44-AR45)*60)</f>
        <v>26</v>
      </c>
      <c r="AS46">
        <f t="shared" ref="AS46" si="314">INT((AS44-AS45)*60)</f>
        <v>26</v>
      </c>
      <c r="AT46">
        <f t="shared" ref="AT46" si="315">INT((AT44-AT45)*60)</f>
        <v>26</v>
      </c>
      <c r="AU46">
        <f t="shared" ref="AU46" si="316">INT((AU44-AU45)*60)</f>
        <v>26</v>
      </c>
      <c r="AV46">
        <f t="shared" ref="AV46" si="317">INT((AV44-AV45)*60)</f>
        <v>26</v>
      </c>
      <c r="AW46">
        <f t="shared" ref="AW46" si="318">INT((AW44-AW45)*60)</f>
        <v>26</v>
      </c>
      <c r="AX46">
        <f t="shared" ref="AX46" si="319">INT((AX44-AX45)*60)</f>
        <v>26</v>
      </c>
      <c r="AY46">
        <f t="shared" ref="AY46" si="320">INT((AY44-AY45)*60)</f>
        <v>26</v>
      </c>
      <c r="AZ46">
        <f t="shared" ref="AZ46" si="321">INT((AZ44-AZ45)*60)</f>
        <v>26</v>
      </c>
      <c r="BA46">
        <f t="shared" ref="BA46" si="322">INT((BA44-BA45)*60)</f>
        <v>26</v>
      </c>
      <c r="BB46">
        <f t="shared" ref="BB46" si="323">INT((BB44-BB45)*60)</f>
        <v>26</v>
      </c>
      <c r="BC46">
        <f t="shared" ref="BC46" si="324">INT((BC44-BC45)*60)</f>
        <v>26</v>
      </c>
      <c r="BD46">
        <f t="shared" ref="BD46" si="325">INT((BD44-BD45)*60)</f>
        <v>26</v>
      </c>
      <c r="BE46">
        <f t="shared" ref="BE46" si="326">INT((BE44-BE45)*60)</f>
        <v>26</v>
      </c>
      <c r="BF46">
        <f t="shared" ref="BF46" si="327">INT((BF44-BF45)*60)</f>
        <v>26</v>
      </c>
      <c r="BG46">
        <f t="shared" ref="BG46" si="328">INT((BG44-BG45)*60)</f>
        <v>26</v>
      </c>
    </row>
    <row r="47" spans="1:59" x14ac:dyDescent="0.25">
      <c r="E47" s="27">
        <f t="shared" ref="E47:T47" si="329">(E44-E45-E46/60)*3600</f>
        <v>31.666788157273462</v>
      </c>
      <c r="F47" s="27">
        <f t="shared" si="329"/>
        <v>34.955230103208464</v>
      </c>
      <c r="G47" s="27">
        <f t="shared" si="329"/>
        <v>20.58131132496235</v>
      </c>
      <c r="H47" s="27">
        <f t="shared" si="329"/>
        <v>15.67409034584637</v>
      </c>
      <c r="I47" s="27">
        <f t="shared" si="329"/>
        <v>13.77000020808703</v>
      </c>
      <c r="J47" s="27">
        <f t="shared" si="329"/>
        <v>36.015519126572656</v>
      </c>
      <c r="K47" s="27">
        <f t="shared" si="329"/>
        <v>35.909911819199976</v>
      </c>
      <c r="L47" s="27">
        <f t="shared" si="329"/>
        <v>35.934620500994981</v>
      </c>
      <c r="M47" s="27">
        <f t="shared" si="329"/>
        <v>35.255660427832765</v>
      </c>
      <c r="N47" s="27">
        <f t="shared" si="329"/>
        <v>5.9674226686186271</v>
      </c>
      <c r="O47" s="27">
        <f t="shared" si="329"/>
        <v>32.785664524333512</v>
      </c>
      <c r="P47" s="27">
        <f t="shared" si="329"/>
        <v>29.550089957404268</v>
      </c>
      <c r="Q47" s="27">
        <f t="shared" si="329"/>
        <v>26.920367154680356</v>
      </c>
      <c r="R47" s="27">
        <f t="shared" si="329"/>
        <v>31.158522833157054</v>
      </c>
      <c r="S47" s="27">
        <f t="shared" si="329"/>
        <v>31.183713568389226</v>
      </c>
      <c r="T47" s="27">
        <f t="shared" si="329"/>
        <v>46.436645308892381</v>
      </c>
      <c r="U47" s="27">
        <f>(U44-U45-U46/60)*3600</f>
        <v>47.479615289851566</v>
      </c>
      <c r="V47" s="126">
        <v>36.85</v>
      </c>
      <c r="W47" s="12">
        <f>(W44-W45-W46/60)*3600</f>
        <v>41.307197913614026</v>
      </c>
      <c r="X47" s="12">
        <f>(X44-X45-X46/60)*3600</f>
        <v>36.849887069859562</v>
      </c>
      <c r="Y47" s="27">
        <f t="shared" ref="Y47:AL47" si="330">(Y44-Y45-Y46/60)*3600</f>
        <v>26.286050273245909</v>
      </c>
      <c r="Z47" s="27">
        <f t="shared" si="330"/>
        <v>24.096345190313517</v>
      </c>
      <c r="AA47" s="27">
        <f t="shared" si="330"/>
        <v>9.2918993836200947</v>
      </c>
      <c r="AB47" s="27">
        <f t="shared" si="330"/>
        <v>15.684509010599701</v>
      </c>
      <c r="AC47" s="27">
        <f t="shared" si="330"/>
        <v>44.584291647520843</v>
      </c>
      <c r="AD47" s="27">
        <f t="shared" si="330"/>
        <v>21.987796711992136</v>
      </c>
      <c r="AE47" s="27">
        <f t="shared" si="330"/>
        <v>36.073666981922599</v>
      </c>
      <c r="AF47" s="27">
        <f t="shared" si="330"/>
        <v>24.249250011521273</v>
      </c>
      <c r="AG47" s="27">
        <f t="shared" si="330"/>
        <v>22.807347217122587</v>
      </c>
      <c r="AH47" s="27">
        <f t="shared" si="330"/>
        <v>24.51958207452174</v>
      </c>
      <c r="AI47" s="27">
        <f t="shared" si="330"/>
        <v>30.212132397010638</v>
      </c>
      <c r="AJ47" s="27">
        <f t="shared" si="330"/>
        <v>26.592609768474862</v>
      </c>
      <c r="AK47" s="27">
        <f t="shared" si="330"/>
        <v>22.289235284616726</v>
      </c>
      <c r="AL47" s="27">
        <f t="shared" si="330"/>
        <v>52.68619259544802</v>
      </c>
      <c r="AM47" s="27">
        <f t="shared" ref="AM47" si="331">(AM44-AM45-AM46/60)*3600</f>
        <v>31.708859134631329</v>
      </c>
      <c r="AN47" s="27">
        <f t="shared" ref="AN47" si="332">(AN44-AN45-AN46/60)*3600</f>
        <v>55.586729602334593</v>
      </c>
      <c r="AO47" s="27">
        <f t="shared" ref="AO47" si="333">(AO44-AO45-AO46/60)*3600</f>
        <v>17.303498168261289</v>
      </c>
      <c r="AP47" s="27">
        <f t="shared" ref="AP47" si="334">(AP44-AP45-AP46/60)*3600</f>
        <v>41.92069231673878</v>
      </c>
      <c r="AQ47" s="27">
        <f t="shared" ref="AQ47" si="335">(AQ44-AQ45-AQ46/60)*3600</f>
        <v>32.381134216826354</v>
      </c>
      <c r="AR47" s="27">
        <f t="shared" ref="AR47" si="336">(AR44-AR45-AR46/60)*3600</f>
        <v>32.479221459551241</v>
      </c>
      <c r="AS47" s="27">
        <f t="shared" ref="AS47" si="337">(AS44-AS45-AS46/60)*3600</f>
        <v>32.520114587782075</v>
      </c>
      <c r="AT47" s="27">
        <f t="shared" ref="AT47" si="338">(AT44-AT45-AT46/60)*3600</f>
        <v>32.544020906409173</v>
      </c>
      <c r="AU47" s="27">
        <f t="shared" ref="AU47" si="339">(AU44-AU45-AU46/60)*3600</f>
        <v>32.459936757076321</v>
      </c>
      <c r="AV47" s="27">
        <f t="shared" ref="AV47" si="340">(AV44-AV45-AV46/60)*3600</f>
        <v>32.411176540284089</v>
      </c>
      <c r="AW47" s="27">
        <f t="shared" ref="AW47" si="341">(AW44-AW45-AW46/60)*3600</f>
        <v>32.373543439667515</v>
      </c>
      <c r="AX47" s="27">
        <f t="shared" ref="AX47" si="342">(AX44-AX45-AX46/60)*3600</f>
        <v>32.353507725063309</v>
      </c>
      <c r="AY47" s="27">
        <f t="shared" ref="AY47" si="343">(AY44-AY45-AY46/60)*3600</f>
        <v>32.352564297493643</v>
      </c>
      <c r="AZ47" s="27">
        <f t="shared" ref="AZ47" si="344">(AZ44-AZ45-AZ46/60)*3600</f>
        <v>32.367961810057807</v>
      </c>
      <c r="BA47" s="27">
        <f t="shared" ref="BA47" si="345">(BA44-BA45-BA46/60)*3600</f>
        <v>32.3944042688276</v>
      </c>
      <c r="BB47" s="27">
        <f t="shared" ref="BB47" si="346">(BB44-BB45-BB46/60)*3600</f>
        <v>32.425666949284789</v>
      </c>
      <c r="BC47" s="27">
        <f t="shared" ref="BC47" si="347">(BC44-BC45-BC46/60)*3600</f>
        <v>32.455642734300568</v>
      </c>
      <c r="BD47" s="27">
        <f t="shared" ref="BD47" si="348">(BD44-BD45-BD46/60)*3600</f>
        <v>32.478970219319422</v>
      </c>
      <c r="BE47" s="27">
        <f t="shared" ref="BE47" si="349">(BE44-BE45-BE46/60)*3600</f>
        <v>32.491554616012138</v>
      </c>
      <c r="BF47" s="27">
        <f t="shared" ref="BF47" si="350">(BF44-BF45-BF46/60)*3600</f>
        <v>32.491039888820069</v>
      </c>
      <c r="BG47" s="27">
        <f t="shared" ref="BG47" si="351">(BG44-BG45-BG46/60)*3600</f>
        <v>24.242535300724288</v>
      </c>
    </row>
    <row r="50" spans="6:9" ht="15.75" thickBot="1" x14ac:dyDescent="0.3"/>
    <row r="51" spans="6:9" x14ac:dyDescent="0.25">
      <c r="F51" s="133" t="s">
        <v>221</v>
      </c>
      <c r="G51" s="83" t="s">
        <v>218</v>
      </c>
      <c r="H51" s="83" t="s">
        <v>219</v>
      </c>
      <c r="I51" s="84" t="s">
        <v>220</v>
      </c>
    </row>
    <row r="52" spans="6:9" x14ac:dyDescent="0.25">
      <c r="F52" s="114">
        <f>G52+H52/60+I52/3600</f>
        <v>23.43929111111111</v>
      </c>
      <c r="G52">
        <v>23</v>
      </c>
      <c r="H52">
        <v>26</v>
      </c>
      <c r="I52" s="81">
        <v>21.448</v>
      </c>
    </row>
    <row r="53" spans="6:9" x14ac:dyDescent="0.25">
      <c r="F53" s="129">
        <f>G53+H53/60+I53/3600</f>
        <v>1.3002583333333335</v>
      </c>
      <c r="I53" s="81">
        <v>4680.93</v>
      </c>
    </row>
    <row r="54" spans="6:9" x14ac:dyDescent="0.25">
      <c r="F54" s="114">
        <f>G54+H54/60+I54/3600</f>
        <v>1.3004166666666666E-2</v>
      </c>
      <c r="I54" s="81">
        <v>46.814999999999998</v>
      </c>
    </row>
    <row r="55" spans="6:9" x14ac:dyDescent="0.25">
      <c r="F55" s="129">
        <f>G55+H55/60+I55/3600</f>
        <v>1.6388888888888891E-7</v>
      </c>
      <c r="I55" s="81">
        <v>5.9000000000000003E-4</v>
      </c>
    </row>
    <row r="56" spans="6:9" x14ac:dyDescent="0.25">
      <c r="F56" s="129">
        <f>G56+H56/60+I56/3600</f>
        <v>5.0361111111111114E-7</v>
      </c>
      <c r="I56" s="81">
        <v>1.8129999999999999E-3</v>
      </c>
    </row>
    <row r="57" spans="6:9" x14ac:dyDescent="0.25">
      <c r="F57" s="129">
        <f t="shared" ref="F57:F60" si="352">G57+H57/60+I57/3600</f>
        <v>4.7777777777777775E-3</v>
      </c>
      <c r="I57" s="81">
        <v>17.2</v>
      </c>
    </row>
    <row r="58" spans="6:9" x14ac:dyDescent="0.25">
      <c r="F58" s="129">
        <f t="shared" si="352"/>
        <v>3.6666666666666667E-4</v>
      </c>
      <c r="I58" s="81">
        <v>1.32</v>
      </c>
    </row>
    <row r="59" spans="6:9" x14ac:dyDescent="0.25">
      <c r="F59" s="129">
        <f t="shared" si="352"/>
        <v>6.3888888888888895E-5</v>
      </c>
      <c r="I59" s="81">
        <v>0.23</v>
      </c>
    </row>
    <row r="60" spans="6:9" ht="15.75" thickBot="1" x14ac:dyDescent="0.3">
      <c r="F60" s="137">
        <f t="shared" si="352"/>
        <v>5.8333333333333333E-5</v>
      </c>
      <c r="G60" s="130"/>
      <c r="H60" s="130"/>
      <c r="I60" s="138">
        <v>0.21</v>
      </c>
    </row>
  </sheetData>
  <mergeCells count="4">
    <mergeCell ref="A1:D1"/>
    <mergeCell ref="E36:I36"/>
    <mergeCell ref="E37:I37"/>
    <mergeCell ref="E31:H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D2CE-DEA0-4044-8C7B-489DD4843F67}">
  <dimension ref="A1:BK311"/>
  <sheetViews>
    <sheetView topLeftCell="A40" workbookViewId="0">
      <selection activeCell="I60" sqref="I60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26.5703125" bestFit="1" customWidth="1"/>
    <col min="4" max="4" width="21" customWidth="1"/>
    <col min="5" max="5" width="12.28515625" bestFit="1" customWidth="1"/>
    <col min="6" max="6" width="14.85546875" bestFit="1" customWidth="1"/>
    <col min="7" max="7" width="11.7109375" bestFit="1" customWidth="1"/>
    <col min="8" max="8" width="4" style="8" bestFit="1" customWidth="1"/>
    <col min="9" max="9" width="16" customWidth="1"/>
    <col min="10" max="46" width="16" hidden="1" customWidth="1"/>
    <col min="47" max="63" width="16" customWidth="1"/>
  </cols>
  <sheetData>
    <row r="1" spans="1:63" ht="15.75" x14ac:dyDescent="0.25">
      <c r="A1" s="210" t="s">
        <v>250</v>
      </c>
      <c r="B1" s="210"/>
      <c r="C1" s="210"/>
      <c r="D1" s="210"/>
    </row>
    <row r="2" spans="1:63" x14ac:dyDescent="0.25">
      <c r="A2" s="9" t="s">
        <v>80</v>
      </c>
      <c r="B2" s="9" t="s">
        <v>11</v>
      </c>
      <c r="C2" s="9" t="s">
        <v>77</v>
      </c>
      <c r="D2" s="9"/>
      <c r="E2" s="9"/>
      <c r="F2" s="9"/>
      <c r="G2" s="9"/>
      <c r="H2" s="17" t="s">
        <v>78</v>
      </c>
      <c r="I2" s="17" t="str">
        <f>Examples!E2</f>
        <v>27.a</v>
      </c>
      <c r="J2" s="17" t="str">
        <f>Examples!F2</f>
        <v>7.a</v>
      </c>
      <c r="K2" s="17" t="str">
        <f>Examples!G2</f>
        <v>7.b</v>
      </c>
      <c r="L2" s="17" t="str">
        <f>Examples!H2</f>
        <v>7.c.1/8</v>
      </c>
      <c r="M2" s="17" t="str">
        <f>Examples!I2</f>
        <v>7.c.2</v>
      </c>
      <c r="N2" s="17" t="str">
        <f>Examples!J2</f>
        <v>7.c.3</v>
      </c>
      <c r="O2" s="17" t="str">
        <f>Examples!K2</f>
        <v>7.c.4</v>
      </c>
      <c r="P2" s="17" t="str">
        <f>Examples!L2</f>
        <v>7.c.5</v>
      </c>
      <c r="Q2" s="17" t="str">
        <f>Examples!M2</f>
        <v>7.c.6</v>
      </c>
      <c r="R2" s="17" t="str">
        <f>Examples!N2</f>
        <v>7.c.7</v>
      </c>
      <c r="S2" s="17" t="str">
        <f>Examples!O2</f>
        <v>7.c.8</v>
      </c>
      <c r="T2" s="17" t="str">
        <f>Examples!P2</f>
        <v>7.c.9</v>
      </c>
      <c r="U2" s="17" t="str">
        <f>Examples!Q2</f>
        <v>7.c.10</v>
      </c>
      <c r="V2" s="17" t="str">
        <f>Examples!R2</f>
        <v>7.c.11</v>
      </c>
      <c r="W2" s="17" t="str">
        <f>Examples!S2</f>
        <v>7.c.12</v>
      </c>
      <c r="X2" s="17" t="str">
        <f>Examples!T2</f>
        <v>7.c.13</v>
      </c>
      <c r="Y2" s="17" t="str">
        <f>Examples!U2</f>
        <v>7.c.14</v>
      </c>
      <c r="Z2" s="17" t="str">
        <f>Examples!V2</f>
        <v>7.c.15</v>
      </c>
      <c r="AA2" s="17" t="str">
        <f>Examples!W2</f>
        <v>7.c.16</v>
      </c>
      <c r="AB2" s="17" t="str">
        <f>Examples!X2</f>
        <v>22.a</v>
      </c>
      <c r="AC2" s="17" t="str">
        <f>Examples!Y2</f>
        <v>47.a/48.a</v>
      </c>
      <c r="AD2" s="17" t="str">
        <f>Examples!Z2</f>
        <v>49.a</v>
      </c>
      <c r="AE2" s="17" t="str">
        <f>Examples!AA2</f>
        <v>49.b</v>
      </c>
      <c r="AF2" s="17" t="str">
        <f>Examples!AB2</f>
        <v>1/1/2000/8</v>
      </c>
      <c r="AG2" s="17" t="str">
        <f>Examples!AC2</f>
        <v>7.e/8</v>
      </c>
      <c r="AH2" s="17" t="str">
        <f>Examples!AD2</f>
        <v>7.f</v>
      </c>
      <c r="AI2" s="17" t="str">
        <f>Examples!AE2</f>
        <v>7.g</v>
      </c>
      <c r="AJ2" s="17" t="str">
        <f>Examples!AF2</f>
        <v>10.a</v>
      </c>
      <c r="AK2" s="17" t="str">
        <f>Examples!AG2</f>
        <v>32.a</v>
      </c>
      <c r="AL2" s="17" t="str">
        <f>Examples!AH2</f>
        <v>25.a</v>
      </c>
      <c r="AM2" s="17" t="str">
        <f>Examples!AI2</f>
        <v>8.a</v>
      </c>
      <c r="AN2" s="17" t="str">
        <f>Examples!AJ2</f>
        <v>8.b</v>
      </c>
      <c r="AO2" s="17" t="str">
        <f>Examples!AK2</f>
        <v>8.c</v>
      </c>
      <c r="AP2" s="17" t="str">
        <f>Examples!AL2</f>
        <v>8.d</v>
      </c>
      <c r="AQ2" s="17" t="str">
        <f>Examples!AM2</f>
        <v>9.a</v>
      </c>
      <c r="AR2" s="17" t="str">
        <f>Examples!AN2</f>
        <v>Muslim date 1-1-1</v>
      </c>
      <c r="AS2" s="17" t="str">
        <f>Examples!AO2</f>
        <v>9.b</v>
      </c>
      <c r="AT2" s="17" t="str">
        <f>Examples!AP2</f>
        <v>Gregorian Epoch</v>
      </c>
      <c r="AU2" s="17" t="str">
        <f>Examples!AQ2</f>
        <v>27.b.1</v>
      </c>
      <c r="AV2" s="17" t="str">
        <f>Examples!AR2</f>
        <v>new+8</v>
      </c>
      <c r="AW2" s="17" t="str">
        <f>Examples!AS2</f>
        <v>new+9</v>
      </c>
      <c r="AX2" s="17" t="str">
        <f>Examples!AT2</f>
        <v>new+10</v>
      </c>
      <c r="AY2" s="17" t="str">
        <f>Examples!AU2</f>
        <v>new+11</v>
      </c>
      <c r="AZ2" s="17" t="str">
        <f>Examples!AV2</f>
        <v>new+12</v>
      </c>
      <c r="BA2" s="17" t="str">
        <f>Examples!AW2</f>
        <v>new+13</v>
      </c>
      <c r="BB2" s="17" t="str">
        <f>Examples!AX2</f>
        <v>new+14 full</v>
      </c>
      <c r="BC2" s="17" t="str">
        <f>Examples!AY2</f>
        <v>new+15</v>
      </c>
      <c r="BD2" s="17" t="str">
        <f>Examples!AZ2</f>
        <v>new+16</v>
      </c>
      <c r="BE2" s="17" t="str">
        <f>Examples!BA2</f>
        <v>new+17</v>
      </c>
      <c r="BF2" s="17" t="str">
        <f>Examples!BB2</f>
        <v>new+18</v>
      </c>
      <c r="BG2" s="17" t="str">
        <f>Examples!BC2</f>
        <v>new+19</v>
      </c>
      <c r="BH2" s="17" t="str">
        <f>Examples!BD2</f>
        <v>new+20</v>
      </c>
      <c r="BI2" s="17" t="str">
        <f>Examples!BE2</f>
        <v>new+21</v>
      </c>
      <c r="BJ2" s="17" t="str">
        <f>Examples!BF2</f>
        <v>new+22 3rd</v>
      </c>
      <c r="BK2" s="17" t="str">
        <f>Examples!BG2</f>
        <v>z</v>
      </c>
    </row>
    <row r="3" spans="1:63" x14ac:dyDescent="0.25">
      <c r="A3" s="8"/>
      <c r="B3" s="8"/>
      <c r="C3" s="153" t="s">
        <v>84</v>
      </c>
      <c r="D3" s="153"/>
      <c r="E3" s="153"/>
      <c r="F3" s="153"/>
      <c r="G3" s="153"/>
      <c r="H3" s="154" t="s">
        <v>91</v>
      </c>
      <c r="I3" s="54">
        <f>Examples!E4</f>
        <v>2437665.5</v>
      </c>
      <c r="J3" s="54">
        <f>Examples!F4</f>
        <v>2436116.31</v>
      </c>
      <c r="K3" s="54">
        <f>Examples!G4</f>
        <v>1842713</v>
      </c>
      <c r="L3" s="54">
        <f>Examples!H4</f>
        <v>2451545</v>
      </c>
      <c r="M3" s="54">
        <f>Examples!I4</f>
        <v>2451179.5</v>
      </c>
      <c r="N3" s="54">
        <f>Examples!J4</f>
        <v>2446822.5</v>
      </c>
      <c r="O3" s="54">
        <f>Examples!K4</f>
        <v>2446966</v>
      </c>
      <c r="P3" s="54">
        <f>Examples!L4</f>
        <v>2447187.5</v>
      </c>
      <c r="Q3" s="54">
        <f>Examples!M4</f>
        <v>2447332</v>
      </c>
      <c r="R3" s="54">
        <f>Examples!N4</f>
        <v>2415020.500011574</v>
      </c>
      <c r="S3" s="54">
        <f>Examples!O4</f>
        <v>2305447.5</v>
      </c>
      <c r="T3" s="54">
        <f>Examples!P4</f>
        <v>2305812.5</v>
      </c>
      <c r="U3" s="54">
        <f>Examples!Q4</f>
        <v>2026871.8</v>
      </c>
      <c r="V3" s="54">
        <f>Examples!R4</f>
        <v>1676496.5</v>
      </c>
      <c r="W3" s="54">
        <f>Examples!S4</f>
        <v>1676497.5</v>
      </c>
      <c r="X3" s="54">
        <f>Examples!T4</f>
        <v>1356001</v>
      </c>
      <c r="Y3" s="54">
        <f>Examples!U4</f>
        <v>1355866.5</v>
      </c>
      <c r="Z3" s="54">
        <f>Examples!V4</f>
        <v>1355671.4</v>
      </c>
      <c r="AA3" s="54">
        <f>Examples!W4</f>
        <v>0</v>
      </c>
      <c r="AB3" s="54">
        <f>Examples!X4</f>
        <v>2446895.5</v>
      </c>
      <c r="AC3" s="54">
        <f>Examples!Y4</f>
        <v>2448724.5</v>
      </c>
      <c r="AD3" s="54">
        <f>Examples!Z4</f>
        <v>2443189.5</v>
      </c>
      <c r="AE3" s="54">
        <f>Examples!AA4</f>
        <v>2467615.5</v>
      </c>
      <c r="AF3" s="54">
        <f>Examples!AB4</f>
        <v>2451544.5</v>
      </c>
      <c r="AG3" s="54">
        <f>Examples!AC4</f>
        <v>2434923.5</v>
      </c>
      <c r="AH3" s="54">
        <f>Examples!AD4</f>
        <v>2443826.5</v>
      </c>
      <c r="AI3" s="54">
        <f>Examples!AE4</f>
        <v>2447273.5</v>
      </c>
      <c r="AJ3" s="54">
        <f>Examples!AF4</f>
        <v>2443192.6511574076</v>
      </c>
      <c r="AK3" s="54">
        <f>Examples!AG4</f>
        <v>2448976.5</v>
      </c>
      <c r="AL3" s="54">
        <f>Examples!AH4</f>
        <v>2448908.5</v>
      </c>
      <c r="AM3" s="54">
        <f>Examples!AI4</f>
        <v>2448316.5</v>
      </c>
      <c r="AN3" s="54">
        <f>Examples!AJ4</f>
        <v>2448713.5</v>
      </c>
      <c r="AO3" s="54">
        <f>Examples!AK4</f>
        <v>2449108.5</v>
      </c>
      <c r="AP3" s="54">
        <f>Examples!AL4</f>
        <v>2385070.5</v>
      </c>
      <c r="AQ3" s="54">
        <f>Examples!AM4</f>
        <v>2448154.5</v>
      </c>
      <c r="AR3" s="54">
        <f>Examples!AN4</f>
        <v>1948439.5</v>
      </c>
      <c r="AS3" s="54">
        <f>Examples!AO4</f>
        <v>2451640.5</v>
      </c>
      <c r="AT3" s="54">
        <f>Examples!AP4</f>
        <v>1721425.5</v>
      </c>
      <c r="AU3" s="120">
        <f>Examples!AQ4</f>
        <v>2437836.38589</v>
      </c>
      <c r="AV3" s="54">
        <f>Examples!AR4</f>
        <v>2437838.3924482414</v>
      </c>
      <c r="AW3" s="54">
        <f>Examples!AS4</f>
        <v>2437839.3924482414</v>
      </c>
      <c r="AX3" s="54">
        <f>Examples!AT4</f>
        <v>2437840.3924482414</v>
      </c>
      <c r="AY3" s="54">
        <f>Examples!AU4</f>
        <v>2437816.5</v>
      </c>
      <c r="AZ3" s="54">
        <f>Examples!AV4</f>
        <v>2437817.5</v>
      </c>
      <c r="BA3" s="54">
        <f>Examples!AW4</f>
        <v>2437818.5</v>
      </c>
      <c r="BB3" s="54">
        <f>Examples!AX4</f>
        <v>2437819.5</v>
      </c>
      <c r="BC3" s="54">
        <f>Examples!AY4</f>
        <v>2437820.5</v>
      </c>
      <c r="BD3" s="54">
        <f>Examples!AZ4</f>
        <v>2437821.5</v>
      </c>
      <c r="BE3" s="54">
        <f>Examples!BA4</f>
        <v>2437822.5</v>
      </c>
      <c r="BF3" s="54">
        <f>Examples!BB4</f>
        <v>2437823.5</v>
      </c>
      <c r="BG3" s="54">
        <f>Examples!BC4</f>
        <v>2437824.5</v>
      </c>
      <c r="BH3" s="54">
        <f>Examples!BD4</f>
        <v>2437825.5</v>
      </c>
      <c r="BI3" s="54">
        <f>Examples!BE4</f>
        <v>2437826.5</v>
      </c>
      <c r="BJ3" s="54">
        <f>Examples!BF4</f>
        <v>2437827.5</v>
      </c>
      <c r="BK3" s="54">
        <f>Examples!BG4</f>
        <v>2443192.5</v>
      </c>
    </row>
    <row r="4" spans="1:63" x14ac:dyDescent="0.25">
      <c r="A4" s="8"/>
      <c r="B4" s="8"/>
      <c r="C4" s="153"/>
      <c r="D4" s="153"/>
      <c r="E4" s="153"/>
      <c r="F4" s="153"/>
      <c r="G4" s="153"/>
      <c r="H4" s="152" t="s">
        <v>208</v>
      </c>
      <c r="I4" s="54">
        <f>'22Nutation'!E44</f>
        <v>23.44212966337702</v>
      </c>
      <c r="J4" s="54">
        <f>'22Nutation'!F44</f>
        <v>23.443043119473113</v>
      </c>
      <c r="K4" s="54">
        <f>'22Nutation'!G44</f>
        <v>23.655717030923601</v>
      </c>
      <c r="L4" s="54">
        <f>'22Nutation'!H44</f>
        <v>23.437687247318291</v>
      </c>
      <c r="M4" s="54">
        <f>'22Nutation'!I44</f>
        <v>23.437158333391135</v>
      </c>
      <c r="N4" s="54">
        <f>'22Nutation'!J44</f>
        <v>23.443337644201826</v>
      </c>
      <c r="O4" s="54">
        <f>'22Nutation'!K44</f>
        <v>23.443308308838667</v>
      </c>
      <c r="P4" s="54">
        <f>'22Nutation'!L44</f>
        <v>23.443315172361388</v>
      </c>
      <c r="Q4" s="54">
        <f>'22Nutation'!M44</f>
        <v>23.443126572341065</v>
      </c>
      <c r="R4" s="54">
        <f>'22Nutation'!N44</f>
        <v>23.45165761740795</v>
      </c>
      <c r="S4" s="54">
        <f>'22Nutation'!O44</f>
        <v>23.49244046236787</v>
      </c>
      <c r="T4" s="54">
        <f>'22Nutation'!P44</f>
        <v>23.491541691654835</v>
      </c>
      <c r="U4" s="54">
        <f>'22Nutation'!Q44</f>
        <v>23.590811213098522</v>
      </c>
      <c r="V4" s="54">
        <f>'22Nutation'!R44</f>
        <v>23.708655145231432</v>
      </c>
      <c r="W4" s="54">
        <f>'22Nutation'!S44</f>
        <v>23.708662142657886</v>
      </c>
      <c r="X4" s="54">
        <f>'22Nutation'!T44</f>
        <v>23.812899068141359</v>
      </c>
      <c r="Y4" s="54">
        <f>'22Nutation'!U44</f>
        <v>23.813188782024959</v>
      </c>
      <c r="Z4" s="54">
        <f>'22Nutation'!V44</f>
        <v>23.813268661988246</v>
      </c>
      <c r="AA4" s="54">
        <f>'22Nutation'!W44</f>
        <v>24.161474221642671</v>
      </c>
      <c r="AB4" s="54">
        <f>'22Nutation'!X44</f>
        <v>23.443569413074961</v>
      </c>
      <c r="AC4" s="54">
        <f>'22Nutation'!Y44</f>
        <v>23.440635013964791</v>
      </c>
      <c r="AD4" s="54">
        <f>'22Nutation'!Z44</f>
        <v>23.440026762552865</v>
      </c>
      <c r="AE4" s="54">
        <f>'22Nutation'!AA44</f>
        <v>23.43591441649545</v>
      </c>
      <c r="AF4" s="54">
        <f>'22Nutation'!AB44</f>
        <v>23.437690141391833</v>
      </c>
      <c r="AG4" s="54">
        <f>'22Nutation'!AC44</f>
        <v>23.445717858790978</v>
      </c>
      <c r="AH4" s="54">
        <f>'22Nutation'!AD44</f>
        <v>23.43944105464222</v>
      </c>
      <c r="AI4" s="54">
        <f>'22Nutation'!AE44</f>
        <v>23.443353796383867</v>
      </c>
      <c r="AJ4" s="54">
        <f>'22Nutation'!AF44</f>
        <v>23.440069236114311</v>
      </c>
      <c r="AK4" s="161">
        <f>'22Nutation'!AG44</f>
        <v>23.439668707560312</v>
      </c>
      <c r="AL4" s="54">
        <f>'22Nutation'!AH44</f>
        <v>23.440144328354034</v>
      </c>
      <c r="AM4" s="54">
        <f>'22Nutation'!AI44</f>
        <v>23.441725592332503</v>
      </c>
      <c r="AN4" s="54">
        <f>'22Nutation'!AJ44</f>
        <v>23.440720169380132</v>
      </c>
      <c r="AO4" s="54">
        <f>'22Nutation'!AK44</f>
        <v>23.43952478757906</v>
      </c>
      <c r="AP4" s="54">
        <f>'22Nutation'!AL44</f>
        <v>23.464635053498736</v>
      </c>
      <c r="AQ4" s="54">
        <f>'22Nutation'!AM44</f>
        <v>23.44214134975962</v>
      </c>
      <c r="AR4" s="54">
        <f>'22Nutation'!AN44</f>
        <v>23.615440758222871</v>
      </c>
      <c r="AS4" s="54">
        <f>'22Nutation'!AO44</f>
        <v>23.438139860602295</v>
      </c>
      <c r="AT4" s="54">
        <f>'22Nutation'!AP44</f>
        <v>23.694977970087983</v>
      </c>
      <c r="AU4" s="54">
        <f>'22Nutation'!AQ44</f>
        <v>23.442328092838007</v>
      </c>
      <c r="AV4" s="54">
        <f>'22Nutation'!AR44</f>
        <v>23.44235533929432</v>
      </c>
      <c r="AW4" s="54">
        <f>'22Nutation'!AS44</f>
        <v>23.442366698496606</v>
      </c>
      <c r="AX4" s="54">
        <f>'22Nutation'!AT44</f>
        <v>23.442373339140669</v>
      </c>
      <c r="AY4" s="54">
        <f>'22Nutation'!AU44</f>
        <v>23.442349982432521</v>
      </c>
      <c r="AZ4" s="54">
        <f>'22Nutation'!AV44</f>
        <v>23.442336437927857</v>
      </c>
      <c r="BA4" s="54">
        <f>'22Nutation'!AW44</f>
        <v>23.442325984288797</v>
      </c>
      <c r="BB4" s="54">
        <f>'22Nutation'!AX44</f>
        <v>23.442320418812518</v>
      </c>
      <c r="BC4" s="54">
        <f>'22Nutation'!AY44</f>
        <v>23.442320156749304</v>
      </c>
      <c r="BD4" s="54">
        <f>'22Nutation'!AZ44</f>
        <v>23.442324433836127</v>
      </c>
      <c r="BE4" s="54">
        <f>'22Nutation'!BA44</f>
        <v>23.442331778963563</v>
      </c>
      <c r="BF4" s="54">
        <f>'22Nutation'!BB44</f>
        <v>23.442340463041468</v>
      </c>
      <c r="BG4" s="54">
        <f>'22Nutation'!BC44</f>
        <v>23.442348789648417</v>
      </c>
      <c r="BH4" s="54">
        <f>'22Nutation'!BD44</f>
        <v>23.442355269505367</v>
      </c>
      <c r="BI4" s="54">
        <f>'22Nutation'!BE44</f>
        <v>23.442358765171114</v>
      </c>
      <c r="BJ4" s="54">
        <f>'22Nutation'!BF44</f>
        <v>23.442358622191339</v>
      </c>
      <c r="BK4" s="54">
        <f>'22Nutation'!BG44</f>
        <v>23.440067370916868</v>
      </c>
    </row>
    <row r="5" spans="1:63" x14ac:dyDescent="0.25">
      <c r="AK5" s="80">
        <v>23.44023</v>
      </c>
      <c r="AL5" s="80" t="s">
        <v>337</v>
      </c>
    </row>
    <row r="6" spans="1:63" x14ac:dyDescent="0.25">
      <c r="C6" t="s">
        <v>253</v>
      </c>
      <c r="AJ6" s="128" t="s">
        <v>300</v>
      </c>
    </row>
    <row r="7" spans="1:63" x14ac:dyDescent="0.25">
      <c r="B7">
        <v>218</v>
      </c>
      <c r="C7" t="s">
        <v>257</v>
      </c>
      <c r="H7" s="17" t="s">
        <v>256</v>
      </c>
      <c r="I7" s="14">
        <f xml:space="preserve"> (I3 - 2451545) / 365250</f>
        <v>-3.7999999999999999E-2</v>
      </c>
      <c r="J7" s="14">
        <f t="shared" ref="J7:AO7" si="0" xml:space="preserve"> (J3 - 2451545) / 365250</f>
        <v>-4.2241451060917028E-2</v>
      </c>
      <c r="K7" s="14">
        <f t="shared" si="0"/>
        <v>-1.6668911704312115</v>
      </c>
      <c r="L7" s="14">
        <f t="shared" si="0"/>
        <v>0</v>
      </c>
      <c r="M7" s="14">
        <f t="shared" si="0"/>
        <v>-1.000684462696783E-3</v>
      </c>
      <c r="N7" s="14">
        <f t="shared" si="0"/>
        <v>-1.2929500342231349E-2</v>
      </c>
      <c r="O7" s="14">
        <f t="shared" si="0"/>
        <v>-1.2536618754277891E-2</v>
      </c>
      <c r="P7" s="14">
        <f t="shared" si="0"/>
        <v>-1.1930184804928131E-2</v>
      </c>
      <c r="Q7" s="14">
        <f t="shared" si="0"/>
        <v>-1.1534565366187542E-2</v>
      </c>
      <c r="R7" s="14">
        <f t="shared" si="0"/>
        <v>-9.999863104291852E-2</v>
      </c>
      <c r="S7" s="14">
        <f t="shared" si="0"/>
        <v>-0.39999315537303215</v>
      </c>
      <c r="T7" s="14">
        <f t="shared" si="0"/>
        <v>-0.39899383983572895</v>
      </c>
      <c r="U7" s="14">
        <f t="shared" si="0"/>
        <v>-1.1626918548939082</v>
      </c>
      <c r="V7" s="14">
        <f t="shared" si="0"/>
        <v>-2.1219671457905545</v>
      </c>
      <c r="W7" s="14">
        <f t="shared" si="0"/>
        <v>-2.1219644079397675</v>
      </c>
      <c r="X7" s="14">
        <f t="shared" si="0"/>
        <v>-2.9994360027378506</v>
      </c>
      <c r="Y7" s="14">
        <f t="shared" si="0"/>
        <v>-2.99980424366872</v>
      </c>
      <c r="Z7" s="14">
        <f t="shared" si="0"/>
        <v>-3.00033839835729</v>
      </c>
      <c r="AA7" s="14">
        <f t="shared" si="0"/>
        <v>-6.7119644079397673</v>
      </c>
      <c r="AB7" s="14">
        <f t="shared" si="0"/>
        <v>-1.2729637234770705E-2</v>
      </c>
      <c r="AC7" s="14">
        <f t="shared" si="0"/>
        <v>-7.7221081451060913E-3</v>
      </c>
      <c r="AD7" s="14">
        <f t="shared" si="0"/>
        <v>-2.2876112251882273E-2</v>
      </c>
      <c r="AE7" s="14">
        <f t="shared" si="0"/>
        <v>4.3998631074606435E-2</v>
      </c>
      <c r="AF7" s="14">
        <f t="shared" si="0"/>
        <v>-1.3689253935660506E-6</v>
      </c>
      <c r="AG7" s="14">
        <f t="shared" si="0"/>
        <v>-4.5507186858316222E-2</v>
      </c>
      <c r="AH7" s="14">
        <f t="shared" si="0"/>
        <v>-2.1132101300479125E-2</v>
      </c>
      <c r="AI7" s="14">
        <f t="shared" si="0"/>
        <v>-1.1694729637234771E-2</v>
      </c>
      <c r="AJ7" s="145">
        <f t="shared" si="0"/>
        <v>-2.286748485309362E-2</v>
      </c>
      <c r="AK7" s="14">
        <f t="shared" si="0"/>
        <v>-7.0321697467488021E-3</v>
      </c>
      <c r="AL7" s="14">
        <f t="shared" si="0"/>
        <v>-7.218343600273785E-3</v>
      </c>
      <c r="AM7" s="14">
        <f t="shared" si="0"/>
        <v>-8.8391512662559894E-3</v>
      </c>
      <c r="AN7" s="14">
        <f t="shared" si="0"/>
        <v>-7.7522245037645451E-3</v>
      </c>
      <c r="AO7" s="14">
        <f t="shared" si="0"/>
        <v>-6.6707734428473652E-3</v>
      </c>
      <c r="AP7" s="14">
        <f t="shared" ref="AP7:BK7" si="1" xml:space="preserve"> (AP3 - 2451545) / 365250</f>
        <v>-0.18199726214921286</v>
      </c>
      <c r="AQ7" s="14">
        <f t="shared" si="1"/>
        <v>-9.2826830937713899E-3</v>
      </c>
      <c r="AR7" s="14">
        <f t="shared" si="1"/>
        <v>-1.3774277891854894</v>
      </c>
      <c r="AS7" s="14">
        <f t="shared" si="1"/>
        <v>2.614647501711157E-4</v>
      </c>
      <c r="AT7" s="14">
        <f t="shared" si="1"/>
        <v>-1.9989582477754961</v>
      </c>
      <c r="AU7" s="14">
        <f t="shared" si="1"/>
        <v>-3.7532139931553639E-2</v>
      </c>
      <c r="AV7" s="14">
        <f t="shared" si="1"/>
        <v>-3.7526646274493203E-2</v>
      </c>
      <c r="AW7" s="14">
        <f t="shared" si="1"/>
        <v>-3.7523908423706072E-2</v>
      </c>
      <c r="AX7" s="14">
        <f t="shared" si="1"/>
        <v>-3.7521170572918941E-2</v>
      </c>
      <c r="AY7" s="14">
        <f t="shared" si="1"/>
        <v>-3.7586584531143052E-2</v>
      </c>
      <c r="AZ7" s="14">
        <f t="shared" si="1"/>
        <v>-3.7583846680355922E-2</v>
      </c>
      <c r="BA7" s="14">
        <f t="shared" si="1"/>
        <v>-3.7581108829568791E-2</v>
      </c>
      <c r="BB7" s="14">
        <f t="shared" si="1"/>
        <v>-3.757837097878166E-2</v>
      </c>
      <c r="BC7" s="14">
        <f t="shared" si="1"/>
        <v>-3.7575633127994522E-2</v>
      </c>
      <c r="BD7" s="14">
        <f t="shared" si="1"/>
        <v>-3.7572895277207391E-2</v>
      </c>
      <c r="BE7" s="14">
        <f t="shared" si="1"/>
        <v>-3.757015742642026E-2</v>
      </c>
      <c r="BF7" s="14">
        <f t="shared" si="1"/>
        <v>-3.7567419575633129E-2</v>
      </c>
      <c r="BG7" s="14">
        <f t="shared" si="1"/>
        <v>-3.7564681724845998E-2</v>
      </c>
      <c r="BH7" s="14">
        <f t="shared" si="1"/>
        <v>-3.756194387405886E-2</v>
      </c>
      <c r="BI7" s="14">
        <f t="shared" si="1"/>
        <v>-3.755920602327173E-2</v>
      </c>
      <c r="BJ7" s="14">
        <f t="shared" si="1"/>
        <v>-3.7556468172484599E-2</v>
      </c>
      <c r="BK7" s="14">
        <f t="shared" si="1"/>
        <v>-2.2867898699520876E-2</v>
      </c>
    </row>
    <row r="8" spans="1:63" x14ac:dyDescent="0.25">
      <c r="B8">
        <v>219</v>
      </c>
      <c r="C8" s="6" t="s">
        <v>279</v>
      </c>
      <c r="H8" s="8" t="s">
        <v>2</v>
      </c>
      <c r="I8" s="14">
        <f>I7*10</f>
        <v>-0.38</v>
      </c>
      <c r="J8" s="14">
        <f t="shared" ref="J8:AO8" si="2">J7*10</f>
        <v>-0.42241451060917029</v>
      </c>
      <c r="K8" s="14">
        <f t="shared" si="2"/>
        <v>-16.668911704312116</v>
      </c>
      <c r="L8" s="14">
        <f t="shared" si="2"/>
        <v>0</v>
      </c>
      <c r="M8" s="14">
        <f t="shared" si="2"/>
        <v>-1.0006844626967829E-2</v>
      </c>
      <c r="N8" s="14">
        <f t="shared" si="2"/>
        <v>-0.12929500342231348</v>
      </c>
      <c r="O8" s="14">
        <f t="shared" si="2"/>
        <v>-0.12536618754277892</v>
      </c>
      <c r="P8" s="14">
        <f t="shared" si="2"/>
        <v>-0.11930184804928132</v>
      </c>
      <c r="Q8" s="14">
        <f t="shared" si="2"/>
        <v>-0.11534565366187542</v>
      </c>
      <c r="R8" s="14">
        <f t="shared" si="2"/>
        <v>-0.99998631042918518</v>
      </c>
      <c r="S8" s="14">
        <f t="shared" si="2"/>
        <v>-3.9999315537303213</v>
      </c>
      <c r="T8" s="14">
        <f t="shared" si="2"/>
        <v>-3.9899383983572894</v>
      </c>
      <c r="U8" s="14">
        <f t="shared" si="2"/>
        <v>-11.626918548939082</v>
      </c>
      <c r="V8" s="14">
        <f t="shared" si="2"/>
        <v>-21.219671457905545</v>
      </c>
      <c r="W8" s="14">
        <f t="shared" si="2"/>
        <v>-21.219644079397675</v>
      </c>
      <c r="X8" s="14">
        <f t="shared" si="2"/>
        <v>-29.994360027378505</v>
      </c>
      <c r="Y8" s="14">
        <f t="shared" si="2"/>
        <v>-29.9980424366872</v>
      </c>
      <c r="Z8" s="14">
        <f t="shared" si="2"/>
        <v>-30.003383983572899</v>
      </c>
      <c r="AA8" s="14">
        <f t="shared" si="2"/>
        <v>-67.119644079397673</v>
      </c>
      <c r="AB8" s="14">
        <f t="shared" si="2"/>
        <v>-0.12729637234770705</v>
      </c>
      <c r="AC8" s="14">
        <f t="shared" si="2"/>
        <v>-7.7221081451060908E-2</v>
      </c>
      <c r="AD8" s="14">
        <f t="shared" si="2"/>
        <v>-0.22876112251882272</v>
      </c>
      <c r="AE8" s="14">
        <f t="shared" si="2"/>
        <v>0.43998631074606437</v>
      </c>
      <c r="AF8" s="14">
        <f t="shared" si="2"/>
        <v>-1.3689253935660506E-5</v>
      </c>
      <c r="AG8" s="14">
        <f t="shared" si="2"/>
        <v>-0.45507186858316223</v>
      </c>
      <c r="AH8" s="14">
        <f t="shared" si="2"/>
        <v>-0.21132101300479125</v>
      </c>
      <c r="AI8" s="14">
        <f t="shared" si="2"/>
        <v>-0.11694729637234771</v>
      </c>
      <c r="AJ8" s="49">
        <f t="shared" si="2"/>
        <v>-0.2286748485309362</v>
      </c>
      <c r="AK8" s="74">
        <f t="shared" si="2"/>
        <v>-7.0321697467488023E-2</v>
      </c>
      <c r="AL8" s="14">
        <f t="shared" si="2"/>
        <v>-7.2183436002737855E-2</v>
      </c>
      <c r="AM8" s="14">
        <f t="shared" si="2"/>
        <v>-8.8391512662559901E-2</v>
      </c>
      <c r="AN8" s="14">
        <f t="shared" si="2"/>
        <v>-7.7522245037645446E-2</v>
      </c>
      <c r="AO8" s="14">
        <f t="shared" si="2"/>
        <v>-6.670773442847365E-2</v>
      </c>
      <c r="AP8" s="14">
        <f t="shared" ref="AP8" si="3">AP7*10</f>
        <v>-1.8199726214921286</v>
      </c>
      <c r="AQ8" s="14">
        <f t="shared" ref="AQ8" si="4">AQ7*10</f>
        <v>-9.2826830937713906E-2</v>
      </c>
      <c r="AR8" s="14">
        <f t="shared" ref="AR8" si="5">AR7*10</f>
        <v>-13.774277891854894</v>
      </c>
      <c r="AS8" s="14">
        <f t="shared" ref="AS8" si="6">AS7*10</f>
        <v>2.6146475017111569E-3</v>
      </c>
      <c r="AT8" s="14">
        <f t="shared" ref="AT8" si="7">AT7*10</f>
        <v>-19.989582477754961</v>
      </c>
      <c r="AU8" s="14">
        <f t="shared" ref="AU8" si="8">AU7*10</f>
        <v>-0.37532139931553637</v>
      </c>
      <c r="AV8" s="14">
        <f t="shared" ref="AV8" si="9">AV7*10</f>
        <v>-0.37526646274493203</v>
      </c>
      <c r="AW8" s="14">
        <f t="shared" ref="AW8" si="10">AW7*10</f>
        <v>-0.3752390842370607</v>
      </c>
      <c r="AX8" s="14">
        <f t="shared" ref="AX8" si="11">AX7*10</f>
        <v>-0.37521170572918938</v>
      </c>
      <c r="AY8" s="14">
        <f t="shared" ref="AY8" si="12">AY7*10</f>
        <v>-0.37586584531143052</v>
      </c>
      <c r="AZ8" s="14">
        <f t="shared" ref="AZ8" si="13">AZ7*10</f>
        <v>-0.3758384668035592</v>
      </c>
      <c r="BA8" s="14">
        <f t="shared" ref="BA8" si="14">BA7*10</f>
        <v>-0.37581108829568788</v>
      </c>
      <c r="BB8" s="14">
        <f t="shared" ref="BB8" si="15">BB7*10</f>
        <v>-0.37578370978781661</v>
      </c>
      <c r="BC8" s="14">
        <f t="shared" ref="BC8" si="16">BC7*10</f>
        <v>-0.37575633127994523</v>
      </c>
      <c r="BD8" s="14">
        <f t="shared" ref="BD8" si="17">BD7*10</f>
        <v>-0.37572895277207391</v>
      </c>
      <c r="BE8" s="14">
        <f t="shared" ref="BE8" si="18">BE7*10</f>
        <v>-0.37570157426420259</v>
      </c>
      <c r="BF8" s="14">
        <f t="shared" ref="BF8" si="19">BF7*10</f>
        <v>-0.37567419575633132</v>
      </c>
      <c r="BG8" s="14">
        <f t="shared" ref="BG8" si="20">BG7*10</f>
        <v>-0.37564681724846</v>
      </c>
      <c r="BH8" s="14">
        <f t="shared" ref="BH8" si="21">BH7*10</f>
        <v>-0.37561943874058862</v>
      </c>
      <c r="BI8" s="14">
        <f t="shared" ref="BI8" si="22">BI7*10</f>
        <v>-0.3755920602327173</v>
      </c>
      <c r="BJ8" s="14">
        <f t="shared" ref="BJ8" si="23">BJ7*10</f>
        <v>-0.37556468172484597</v>
      </c>
      <c r="BK8" s="14">
        <f t="shared" ref="BK8" si="24">BK7*10</f>
        <v>-0.22867898699520878</v>
      </c>
    </row>
    <row r="9" spans="1:63" x14ac:dyDescent="0.25">
      <c r="C9" s="6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49"/>
      <c r="AK9" s="155">
        <v>-7.2183436000000004E-2</v>
      </c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r="10" spans="1:63" x14ac:dyDescent="0.25">
      <c r="A10">
        <v>25.2</v>
      </c>
      <c r="B10">
        <v>163</v>
      </c>
      <c r="C10" s="6" t="s">
        <v>307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49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r="11" spans="1:63" x14ac:dyDescent="0.25">
      <c r="C11" s="6" t="s">
        <v>308</v>
      </c>
      <c r="H11" s="8" t="s">
        <v>263</v>
      </c>
      <c r="I11" s="55">
        <f xml:space="preserve"> 280.46646 + 36000.76983* I8 + 0.0003032 * I8^2</f>
        <v>-13399.82603161792</v>
      </c>
      <c r="J11" s="55">
        <f t="shared" ref="J11:AO11" si="25" xml:space="preserve"> 280.46646 + 36000.76983* J8 + 0.0003032 * J8^2</f>
        <v>-14926.781055191637</v>
      </c>
      <c r="K11" s="55">
        <f t="shared" si="25"/>
        <v>-599813.1028786198</v>
      </c>
      <c r="L11" s="55">
        <f t="shared" si="25"/>
        <v>280.46645999999998</v>
      </c>
      <c r="M11" s="55">
        <f t="shared" si="25"/>
        <v>-79.787650109679504</v>
      </c>
      <c r="N11" s="55">
        <f t="shared" si="25"/>
        <v>-4374.2531933071159</v>
      </c>
      <c r="O11" s="55">
        <f t="shared" si="25"/>
        <v>-4232.8127974269</v>
      </c>
      <c r="P11" s="55">
        <f t="shared" si="25"/>
        <v>-4014.4919076003862</v>
      </c>
      <c r="Q11" s="55">
        <f t="shared" si="25"/>
        <v>-3872.065864338113</v>
      </c>
      <c r="R11" s="55">
        <f t="shared" si="25"/>
        <v>-35719.810231720316</v>
      </c>
      <c r="S11" s="55">
        <f t="shared" si="25"/>
        <v>-143720.14389056561</v>
      </c>
      <c r="T11" s="55">
        <f t="shared" si="25"/>
        <v>-143360.38262831434</v>
      </c>
      <c r="U11" s="55">
        <f t="shared" si="25"/>
        <v>-418297.51106435026</v>
      </c>
      <c r="V11" s="55">
        <f t="shared" si="25"/>
        <v>-763643.90504106262</v>
      </c>
      <c r="W11" s="55">
        <f t="shared" si="25"/>
        <v>-763642.91939405492</v>
      </c>
      <c r="X11" s="55">
        <f t="shared" si="25"/>
        <v>-1079539.3123063988</v>
      </c>
      <c r="Y11" s="55">
        <f t="shared" si="25"/>
        <v>-1079671.881809359</v>
      </c>
      <c r="Z11" s="55">
        <f t="shared" si="25"/>
        <v>-1079864.1815121514</v>
      </c>
      <c r="AA11" s="55">
        <f t="shared" si="25"/>
        <v>-2416077.0251837824</v>
      </c>
      <c r="AB11" s="55">
        <f t="shared" si="25"/>
        <v>-4302.3009361706145</v>
      </c>
      <c r="AC11" s="55">
        <f t="shared" si="25"/>
        <v>-2499.5519175353156</v>
      </c>
      <c r="AD11" s="55">
        <f t="shared" si="25"/>
        <v>-7955.1100419856093</v>
      </c>
      <c r="AE11" s="55">
        <f t="shared" si="25"/>
        <v>16120.312420215785</v>
      </c>
      <c r="AF11" s="55">
        <f t="shared" si="25"/>
        <v>279.97363631991789</v>
      </c>
      <c r="AG11" s="55">
        <f t="shared" si="25"/>
        <v>-16102.471074180619</v>
      </c>
      <c r="AH11" s="55">
        <f t="shared" si="25"/>
        <v>-7327.252675888054</v>
      </c>
      <c r="AI11" s="55">
        <f t="shared" si="25"/>
        <v>-3929.7262347949168</v>
      </c>
      <c r="AJ11" s="55">
        <f t="shared" si="25"/>
        <v>-7952.0041120173564</v>
      </c>
      <c r="AK11" s="29">
        <f t="shared" si="25"/>
        <v>-2251.1687830825636</v>
      </c>
      <c r="AL11" s="55">
        <f t="shared" si="25"/>
        <v>-2318.1928034932926</v>
      </c>
      <c r="AM11" s="55">
        <f t="shared" si="25"/>
        <v>-2901.6960399214295</v>
      </c>
      <c r="AN11" s="55">
        <f t="shared" si="25"/>
        <v>-2510.3940384829921</v>
      </c>
      <c r="AO11" s="55">
        <f t="shared" si="25"/>
        <v>-2121.0633316910298</v>
      </c>
      <c r="AP11" s="55">
        <f t="shared" ref="AP11:BK11" si="26" xml:space="preserve"> 280.46646 + 36000.76983* AP8 + 0.0003032 * AP8^2</f>
        <v>-65239.94797895036</v>
      </c>
      <c r="AQ11" s="55">
        <f t="shared" si="26"/>
        <v>-3061.3709120243411</v>
      </c>
      <c r="AR11" s="55">
        <f t="shared" si="26"/>
        <v>-495604.08397276781</v>
      </c>
      <c r="AS11" s="55">
        <f t="shared" si="26"/>
        <v>374.59578289776067</v>
      </c>
      <c r="AT11" s="55">
        <f t="shared" si="26"/>
        <v>-719359.7701657681</v>
      </c>
      <c r="AU11" s="55">
        <f t="shared" si="26"/>
        <v>-13231.392806321526</v>
      </c>
      <c r="AV11" s="55">
        <f t="shared" si="26"/>
        <v>-13229.415047500452</v>
      </c>
      <c r="AW11" s="55">
        <f t="shared" si="26"/>
        <v>-13228.429400146519</v>
      </c>
      <c r="AX11" s="55">
        <f t="shared" si="26"/>
        <v>-13227.443752792584</v>
      </c>
      <c r="AY11" s="55">
        <f t="shared" si="26"/>
        <v>-13250.993281180574</v>
      </c>
      <c r="AZ11" s="55">
        <f t="shared" si="26"/>
        <v>-13250.00763382665</v>
      </c>
      <c r="BA11" s="55">
        <f t="shared" si="26"/>
        <v>-13249.021986472724</v>
      </c>
      <c r="BB11" s="55">
        <f t="shared" si="26"/>
        <v>-13248.036339118802</v>
      </c>
      <c r="BC11" s="55">
        <f t="shared" si="26"/>
        <v>-13247.050691764875</v>
      </c>
      <c r="BD11" s="55">
        <f t="shared" si="26"/>
        <v>-13246.065044410947</v>
      </c>
      <c r="BE11" s="55">
        <f t="shared" si="26"/>
        <v>-13245.079397057021</v>
      </c>
      <c r="BF11" s="55">
        <f t="shared" si="26"/>
        <v>-13244.093749703095</v>
      </c>
      <c r="BG11" s="55">
        <f t="shared" si="26"/>
        <v>-13243.108102349168</v>
      </c>
      <c r="BH11" s="55">
        <f t="shared" si="26"/>
        <v>-13242.122454995239</v>
      </c>
      <c r="BI11" s="55">
        <f t="shared" si="26"/>
        <v>-13241.136807641311</v>
      </c>
      <c r="BJ11" s="55">
        <f t="shared" si="26"/>
        <v>-13240.151160287382</v>
      </c>
      <c r="BK11" s="55">
        <f t="shared" si="26"/>
        <v>-7952.1530999165097</v>
      </c>
    </row>
    <row r="12" spans="1:63" x14ac:dyDescent="0.25">
      <c r="C12" s="6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49"/>
      <c r="AK12" s="79">
        <v>-2318.1927999999998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r="13" spans="1:63" x14ac:dyDescent="0.25">
      <c r="A13">
        <v>25.3</v>
      </c>
      <c r="B13">
        <v>163</v>
      </c>
      <c r="C13" s="6" t="s">
        <v>309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49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r="14" spans="1:63" x14ac:dyDescent="0.25">
      <c r="C14" s="6" t="s">
        <v>310</v>
      </c>
      <c r="H14" s="8" t="s">
        <v>5</v>
      </c>
      <c r="I14" s="55">
        <f xml:space="preserve"> 357.52911 + 35999.05029 * I8 - 0.0001537 *I8^3</f>
        <v>-13322.109991766174</v>
      </c>
      <c r="J14" s="55">
        <f t="shared" ref="J14:AO14" si="27" xml:space="preserve"> 357.52911 + 35999.05029 * J8 - 0.0001537 *J8^3</f>
        <v>-14848.992089060412</v>
      </c>
      <c r="K14" s="55">
        <f t="shared" si="27"/>
        <v>-599706.74975143676</v>
      </c>
      <c r="L14" s="55">
        <f t="shared" si="27"/>
        <v>357.52911</v>
      </c>
      <c r="M14" s="55">
        <f t="shared" si="27"/>
        <v>-2.7077929702771555</v>
      </c>
      <c r="N14" s="55">
        <f t="shared" si="27"/>
        <v>-4296.9682201133701</v>
      </c>
      <c r="O14" s="55">
        <f t="shared" si="27"/>
        <v>-4155.5345797152277</v>
      </c>
      <c r="P14" s="55">
        <f t="shared" si="27"/>
        <v>-3937.2241173550315</v>
      </c>
      <c r="Q14" s="55">
        <f t="shared" si="27"/>
        <v>-3794.8048766709035</v>
      </c>
      <c r="R14" s="55">
        <f t="shared" si="27"/>
        <v>-35641.028214758095</v>
      </c>
      <c r="S14" s="55">
        <f t="shared" si="27"/>
        <v>-143636.19821300064</v>
      </c>
      <c r="T14" s="55">
        <f t="shared" si="27"/>
        <v>-143276.45418371001</v>
      </c>
      <c r="U14" s="55">
        <f t="shared" si="27"/>
        <v>-418200.25486721995</v>
      </c>
      <c r="V14" s="55">
        <f t="shared" si="27"/>
        <v>-763529.02228671219</v>
      </c>
      <c r="W14" s="55">
        <f t="shared" si="27"/>
        <v>-763528.03669211478</v>
      </c>
      <c r="X14" s="55">
        <f t="shared" si="27"/>
        <v>-1079406.7983720568</v>
      </c>
      <c r="Y14" s="55">
        <f t="shared" si="27"/>
        <v>-1079539.3600821728</v>
      </c>
      <c r="Z14" s="55">
        <f t="shared" si="27"/>
        <v>-1079731.6484803434</v>
      </c>
      <c r="AA14" s="55">
        <f t="shared" si="27"/>
        <v>-2415839.4381869039</v>
      </c>
      <c r="AB14" s="55">
        <f t="shared" si="27"/>
        <v>-4225.019399562625</v>
      </c>
      <c r="AC14" s="55">
        <f t="shared" si="27"/>
        <v>-2422.3564845341525</v>
      </c>
      <c r="AD14" s="55">
        <f t="shared" si="27"/>
        <v>-7877.654042111938</v>
      </c>
      <c r="AE14" s="55">
        <f t="shared" si="27"/>
        <v>16196.618424367578</v>
      </c>
      <c r="AF14" s="55">
        <f t="shared" si="27"/>
        <v>357.03630985913759</v>
      </c>
      <c r="AG14" s="55">
        <f t="shared" si="27"/>
        <v>-16024.625958204684</v>
      </c>
      <c r="AH14" s="55">
        <f t="shared" si="27"/>
        <v>-7249.8266630427761</v>
      </c>
      <c r="AI14" s="55">
        <f t="shared" si="27"/>
        <v>-3852.4624931418443</v>
      </c>
      <c r="AJ14" s="55">
        <f t="shared" si="27"/>
        <v>-7874.5482604853742</v>
      </c>
      <c r="AK14" s="29">
        <f t="shared" si="27"/>
        <v>-2173.9852135568176</v>
      </c>
      <c r="AL14" s="55">
        <f t="shared" si="27"/>
        <v>-2241.0060327097485</v>
      </c>
      <c r="AM14" s="55">
        <f t="shared" si="27"/>
        <v>-2824.481399442519</v>
      </c>
      <c r="AN14" s="55">
        <f t="shared" si="27"/>
        <v>-2433.1980876322946</v>
      </c>
      <c r="AO14" s="55">
        <f t="shared" si="27"/>
        <v>-2043.8859763769622</v>
      </c>
      <c r="AP14" s="55">
        <f t="shared" ref="AP14:BK14" si="28" xml:space="preserve"> 357.52911 + 35999.05029 * AP8 - 0.0001537 *AP8^3</f>
        <v>-65159.75589096918</v>
      </c>
      <c r="AQ14" s="55">
        <f t="shared" si="28"/>
        <v>-2984.14864506515</v>
      </c>
      <c r="AR14" s="55">
        <f t="shared" si="28"/>
        <v>-495502.99174715241</v>
      </c>
      <c r="AS14" s="55">
        <f t="shared" si="28"/>
        <v>451.65393690472007</v>
      </c>
      <c r="AT14" s="55">
        <f t="shared" si="28"/>
        <v>-719247.2281032108</v>
      </c>
      <c r="AU14" s="55">
        <f t="shared" si="28"/>
        <v>-13153.684810747034</v>
      </c>
      <c r="AV14" s="55">
        <f t="shared" si="28"/>
        <v>-13151.707146382656</v>
      </c>
      <c r="AW14" s="55">
        <f t="shared" si="28"/>
        <v>-13150.72154610271</v>
      </c>
      <c r="AX14" s="55">
        <f t="shared" si="28"/>
        <v>-13149.735945822762</v>
      </c>
      <c r="AY14" s="55">
        <f t="shared" si="28"/>
        <v>-13173.284349498001</v>
      </c>
      <c r="AZ14" s="55">
        <f t="shared" si="28"/>
        <v>-13172.29874921806</v>
      </c>
      <c r="BA14" s="55">
        <f t="shared" si="28"/>
        <v>-13171.313148938118</v>
      </c>
      <c r="BB14" s="55">
        <f t="shared" si="28"/>
        <v>-13170.327548658179</v>
      </c>
      <c r="BC14" s="55">
        <f t="shared" si="28"/>
        <v>-13169.341948378235</v>
      </c>
      <c r="BD14" s="55">
        <f t="shared" si="28"/>
        <v>-13168.356348098292</v>
      </c>
      <c r="BE14" s="55">
        <f t="shared" si="28"/>
        <v>-13167.37074781835</v>
      </c>
      <c r="BF14" s="55">
        <f t="shared" si="28"/>
        <v>-13166.385147538407</v>
      </c>
      <c r="BG14" s="55">
        <f t="shared" si="28"/>
        <v>-13165.399547258465</v>
      </c>
      <c r="BH14" s="55">
        <f t="shared" si="28"/>
        <v>-13164.413946978519</v>
      </c>
      <c r="BI14" s="55">
        <f t="shared" si="28"/>
        <v>-13163.428346698574</v>
      </c>
      <c r="BJ14" s="55">
        <f t="shared" si="28"/>
        <v>-13162.44274641863</v>
      </c>
      <c r="BK14" s="55">
        <f t="shared" si="28"/>
        <v>-7874.6972412687455</v>
      </c>
    </row>
    <row r="15" spans="1:63" x14ac:dyDescent="0.25">
      <c r="C15" s="6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156">
        <v>-2241.00603</v>
      </c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</row>
    <row r="16" spans="1:63" x14ac:dyDescent="0.25">
      <c r="A16">
        <v>25.4</v>
      </c>
      <c r="B16">
        <v>163</v>
      </c>
      <c r="C16" s="6" t="s">
        <v>311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</row>
    <row r="17" spans="1:63" x14ac:dyDescent="0.25">
      <c r="C17" s="6" t="s">
        <v>312</v>
      </c>
      <c r="H17" s="8" t="s">
        <v>313</v>
      </c>
      <c r="I17" s="55">
        <f xml:space="preserve"> 0.016708634 - 0.000042037 *I8 - 0.0000001267*I8^2</f>
        <v>1.6724589764520001E-2</v>
      </c>
      <c r="J17" s="55">
        <f t="shared" ref="J17:AO17" si="29" xml:space="preserve"> 0.016708634 - 0.000042037 *J8 - 0.0000001267*J8^2</f>
        <v>1.6726368431192299E-2</v>
      </c>
      <c r="K17" s="55">
        <f t="shared" si="29"/>
        <v>1.7374141114688806E-2</v>
      </c>
      <c r="L17" s="55">
        <f t="shared" si="29"/>
        <v>1.6708634E-2</v>
      </c>
      <c r="M17" s="55">
        <f t="shared" si="29"/>
        <v>1.6709054645040234E-2</v>
      </c>
      <c r="N17" s="55">
        <f t="shared" si="29"/>
        <v>1.6714067055989889E-2</v>
      </c>
      <c r="O17" s="55">
        <f t="shared" si="29"/>
        <v>1.6713902027122255E-2</v>
      </c>
      <c r="P17" s="55">
        <f t="shared" si="29"/>
        <v>1.6713647288474097E-2</v>
      </c>
      <c r="Q17" s="55">
        <f t="shared" si="29"/>
        <v>1.6713481099547654E-2</v>
      </c>
      <c r="R17" s="55">
        <f t="shared" si="29"/>
        <v>1.6750543728000427E-2</v>
      </c>
      <c r="S17" s="55">
        <f t="shared" si="29"/>
        <v>1.6874751992100707E-2</v>
      </c>
      <c r="T17" s="55">
        <f t="shared" si="29"/>
        <v>1.6874342026064592E-2</v>
      </c>
      <c r="U17" s="55">
        <f t="shared" si="29"/>
        <v>1.7180266805774388E-2</v>
      </c>
      <c r="V17" s="55">
        <f t="shared" si="29"/>
        <v>1.7543595555401765E-2</v>
      </c>
      <c r="W17" s="55">
        <f t="shared" si="29"/>
        <v>1.7543594551707346E-2</v>
      </c>
      <c r="X17" s="55">
        <f t="shared" si="29"/>
        <v>1.7855519783512543E-2</v>
      </c>
      <c r="Y17" s="55">
        <f t="shared" si="29"/>
        <v>1.7855646590821804E-2</v>
      </c>
      <c r="Z17" s="55">
        <f t="shared" si="29"/>
        <v>1.7855830526023447E-2</v>
      </c>
      <c r="AA17" s="55">
        <f t="shared" si="29"/>
        <v>1.8959353071241226E-2</v>
      </c>
      <c r="AB17" s="55">
        <f t="shared" si="29"/>
        <v>1.6713983104511158E-2</v>
      </c>
      <c r="AC17" s="55">
        <f t="shared" si="29"/>
        <v>1.6711879387076769E-2</v>
      </c>
      <c r="AD17" s="55">
        <f t="shared" si="29"/>
        <v>1.6718243800887121E-2</v>
      </c>
      <c r="AE17" s="55">
        <f t="shared" si="29"/>
        <v>1.6690113767861441E-2</v>
      </c>
      <c r="AF17" s="55">
        <f t="shared" si="29"/>
        <v>1.6708634575455142E-2</v>
      </c>
      <c r="AG17" s="55">
        <f t="shared" si="29"/>
        <v>1.6727737617785246E-2</v>
      </c>
      <c r="AH17" s="55">
        <f t="shared" si="29"/>
        <v>1.6717511643436194E-2</v>
      </c>
      <c r="AI17" s="55">
        <f t="shared" si="29"/>
        <v>1.6713548380663499E-2</v>
      </c>
      <c r="AJ17" s="55">
        <f t="shared" si="29"/>
        <v>1.6718240179187684E-2</v>
      </c>
      <c r="AK17" s="29">
        <f t="shared" si="29"/>
        <v>1.6711589486647058E-2</v>
      </c>
      <c r="AL17" s="55">
        <f t="shared" si="29"/>
        <v>1.671166771493543E-2</v>
      </c>
      <c r="AM17" s="55">
        <f t="shared" si="29"/>
        <v>1.6712348724103158E-2</v>
      </c>
      <c r="AN17" s="55">
        <f t="shared" si="29"/>
        <v>1.6711892041185849E-2</v>
      </c>
      <c r="AO17" s="55">
        <f t="shared" si="29"/>
        <v>1.6711437629227072E-2</v>
      </c>
      <c r="AP17" s="55">
        <f t="shared" ref="AP17:BK17" si="30" xml:space="preserve"> 0.016708634 - 0.000042037 *AP8 - 0.0000001267*AP8^2</f>
        <v>1.6784720520636207E-2</v>
      </c>
      <c r="AQ17" s="55">
        <f t="shared" si="30"/>
        <v>1.6712535069740967E-2</v>
      </c>
      <c r="AR17" s="55">
        <f t="shared" si="30"/>
        <v>1.7263624436066195E-2</v>
      </c>
      <c r="AS17" s="55">
        <f t="shared" si="30"/>
        <v>1.6708524087196801E-2</v>
      </c>
      <c r="AT17" s="55">
        <f t="shared" si="30"/>
        <v>1.7498308860870036E-2</v>
      </c>
      <c r="AU17" s="55">
        <f t="shared" si="30"/>
        <v>1.6724393537921468E-2</v>
      </c>
      <c r="AV17" s="55">
        <f t="shared" si="30"/>
        <v>1.6724391233777287E-2</v>
      </c>
      <c r="AW17" s="55">
        <f t="shared" si="30"/>
        <v>1.6724390085470348E-2</v>
      </c>
      <c r="AX17" s="55">
        <f t="shared" si="30"/>
        <v>1.6724388937163225E-2</v>
      </c>
      <c r="AY17" s="55">
        <f t="shared" si="30"/>
        <v>1.672441637297992E-2</v>
      </c>
      <c r="AZ17" s="55">
        <f t="shared" si="30"/>
        <v>1.6724415224677137E-2</v>
      </c>
      <c r="BA17" s="55">
        <f t="shared" si="30"/>
        <v>1.6724414076374171E-2</v>
      </c>
      <c r="BB17" s="55">
        <f t="shared" si="30"/>
        <v>1.672441292807101E-2</v>
      </c>
      <c r="BC17" s="55">
        <f t="shared" si="30"/>
        <v>1.6724411779767658E-2</v>
      </c>
      <c r="BD17" s="55">
        <f t="shared" si="30"/>
        <v>1.6724410631464119E-2</v>
      </c>
      <c r="BE17" s="55">
        <f t="shared" si="30"/>
        <v>1.6724409483160386E-2</v>
      </c>
      <c r="BF17" s="55">
        <f t="shared" si="30"/>
        <v>1.6724408334856465E-2</v>
      </c>
      <c r="BG17" s="55">
        <f t="shared" si="30"/>
        <v>1.6724407186552357E-2</v>
      </c>
      <c r="BH17" s="55">
        <f t="shared" si="30"/>
        <v>1.6724406038248055E-2</v>
      </c>
      <c r="BI17" s="55">
        <f t="shared" si="30"/>
        <v>1.6724404889943565E-2</v>
      </c>
      <c r="BJ17" s="55">
        <f t="shared" si="30"/>
        <v>1.6724403741638888E-2</v>
      </c>
      <c r="BK17" s="55">
        <f t="shared" si="30"/>
        <v>1.6718240352916497E-2</v>
      </c>
    </row>
    <row r="18" spans="1:63" x14ac:dyDescent="0.25">
      <c r="C18" s="6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156">
        <v>1.6711667999999999E-2</v>
      </c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</row>
    <row r="19" spans="1:63" x14ac:dyDescent="0.25">
      <c r="B19">
        <v>164</v>
      </c>
      <c r="C19" s="6" t="s">
        <v>314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</row>
    <row r="20" spans="1:63" x14ac:dyDescent="0.25">
      <c r="C20" s="6" t="s">
        <v>315</v>
      </c>
      <c r="H20" s="8" t="s">
        <v>33</v>
      </c>
      <c r="I20" s="55">
        <f t="shared" ref="I20:AN20" si="31">(1.914602-0.004817*I8-0.000014*I8^2)*SIN(I14*Deg2Rad)+(0.019993-0.000101*I8)*SIN(2*I14*Deg2Rad)+0.000289*SIN(3*I14*Deg2Rad)</f>
        <v>-7.2064991335417314E-2</v>
      </c>
      <c r="J20" s="55">
        <f t="shared" si="31"/>
        <v>-1.9167538894500327</v>
      </c>
      <c r="K20" s="55">
        <f t="shared" si="31"/>
        <v>1.6161903701593285</v>
      </c>
      <c r="L20" s="55">
        <f t="shared" si="31"/>
        <v>-8.4301489437196453E-2</v>
      </c>
      <c r="M20" s="55">
        <f t="shared" si="31"/>
        <v>-9.2380357218764225E-2</v>
      </c>
      <c r="N20" s="55">
        <f t="shared" si="31"/>
        <v>0.76399214255466574</v>
      </c>
      <c r="O20" s="55">
        <f t="shared" si="31"/>
        <v>0.50281582842590233</v>
      </c>
      <c r="P20" s="55">
        <f t="shared" si="31"/>
        <v>0.7559673540769819</v>
      </c>
      <c r="Q20" s="55">
        <f t="shared" si="31"/>
        <v>0.47969459960426059</v>
      </c>
      <c r="R20" s="55">
        <f t="shared" si="31"/>
        <v>-3.5179879230045071E-2</v>
      </c>
      <c r="S20" s="55">
        <f t="shared" si="31"/>
        <v>0.13096646023573505</v>
      </c>
      <c r="T20" s="55">
        <f t="shared" si="31"/>
        <v>0.12215801052804846</v>
      </c>
      <c r="U20" s="55">
        <f t="shared" si="31"/>
        <v>1.6910797058042437</v>
      </c>
      <c r="V20" s="55">
        <f t="shared" si="31"/>
        <v>1.0546461114265306</v>
      </c>
      <c r="W20" s="55">
        <f t="shared" si="31"/>
        <v>1.0844884701752702</v>
      </c>
      <c r="X20" s="55">
        <f t="shared" si="31"/>
        <v>-1.6167385736700193</v>
      </c>
      <c r="Y20" s="55">
        <f t="shared" si="31"/>
        <v>2.0027177579925173</v>
      </c>
      <c r="Z20" s="55">
        <f t="shared" si="31"/>
        <v>-2.0440664444960377</v>
      </c>
      <c r="AA20" s="55">
        <f t="shared" si="31"/>
        <v>1.8492845340874475</v>
      </c>
      <c r="AB20" s="55">
        <f t="shared" si="31"/>
        <v>1.904243530145094</v>
      </c>
      <c r="AC20" s="55">
        <f t="shared" si="31"/>
        <v>1.892419510691556</v>
      </c>
      <c r="AD20" s="55">
        <f t="shared" si="31"/>
        <v>1.3105893067406995</v>
      </c>
      <c r="AE20" s="55">
        <f t="shared" si="31"/>
        <v>-0.11520848644179167</v>
      </c>
      <c r="AF20" s="55">
        <f t="shared" si="31"/>
        <v>-0.10110013995845163</v>
      </c>
      <c r="AG20" s="55">
        <f t="shared" si="31"/>
        <v>0.15143773371587355</v>
      </c>
      <c r="AH20" s="55">
        <f t="shared" si="31"/>
        <v>-1.4835953675813651</v>
      </c>
      <c r="AI20" s="55">
        <f t="shared" si="31"/>
        <v>1.8144768595971836</v>
      </c>
      <c r="AJ20" s="55">
        <f t="shared" si="31"/>
        <v>1.3854574748430557</v>
      </c>
      <c r="AK20" s="158">
        <f t="shared" si="31"/>
        <v>-0.47236012428073021</v>
      </c>
      <c r="AL20" s="55">
        <f t="shared" si="31"/>
        <v>-1.8973238394616572</v>
      </c>
      <c r="AM20" s="55">
        <f t="shared" si="31"/>
        <v>1.5973124484578349</v>
      </c>
      <c r="AN20" s="55">
        <f t="shared" si="31"/>
        <v>1.9139361958504579</v>
      </c>
      <c r="AO20" s="55">
        <f t="shared" ref="AO20:BK20" si="32">(1.914602-0.004817*AO8-0.000014*AO8^2)*SIN(AO14*Deg2Rad)+(0.019993-0.000101*AO8)*SIN(2*AO14*Deg2Rad)+0.000289*SIN(3*AO14*Deg2Rad)</f>
        <v>1.7035803636166515</v>
      </c>
      <c r="AP20" s="55">
        <f t="shared" si="32"/>
        <v>8.3699211988471738E-3</v>
      </c>
      <c r="AQ20" s="55">
        <f t="shared" si="32"/>
        <v>-1.8472603786748347</v>
      </c>
      <c r="AR20" s="55">
        <f t="shared" si="32"/>
        <v>-1.1705083430443584</v>
      </c>
      <c r="AS20" s="55">
        <f t="shared" si="32"/>
        <v>1.9123502406779305</v>
      </c>
      <c r="AT20" s="55">
        <f t="shared" si="32"/>
        <v>1.1057822545866134</v>
      </c>
      <c r="AU20" s="55">
        <f t="shared" si="32"/>
        <v>0.44436591931907127</v>
      </c>
      <c r="AV20" s="55">
        <f t="shared" si="32"/>
        <v>0.38106364070855514</v>
      </c>
      <c r="AW20" s="55">
        <f t="shared" si="32"/>
        <v>0.34935203055283331</v>
      </c>
      <c r="AX20" s="55">
        <f t="shared" si="32"/>
        <v>0.31754318697167327</v>
      </c>
      <c r="AY20" s="55">
        <f t="shared" si="32"/>
        <v>1.0336211462139584</v>
      </c>
      <c r="AZ20" s="55">
        <f t="shared" si="32"/>
        <v>1.0061956681061184</v>
      </c>
      <c r="BA20" s="55">
        <f t="shared" si="32"/>
        <v>0.97848784169505421</v>
      </c>
      <c r="BB20" s="55">
        <f t="shared" si="32"/>
        <v>0.95050559058728723</v>
      </c>
      <c r="BC20" s="55">
        <f t="shared" si="32"/>
        <v>0.9222569027207046</v>
      </c>
      <c r="BD20" s="55">
        <f t="shared" si="32"/>
        <v>0.89374982834988315</v>
      </c>
      <c r="BE20" s="55">
        <f t="shared" si="32"/>
        <v>0.8649924780279391</v>
      </c>
      <c r="BF20" s="55">
        <f t="shared" si="32"/>
        <v>0.83599302058812119</v>
      </c>
      <c r="BG20" s="55">
        <f t="shared" si="32"/>
        <v>0.80675968112377638</v>
      </c>
      <c r="BH20" s="55">
        <f t="shared" si="32"/>
        <v>0.77730073896714824</v>
      </c>
      <c r="BI20" s="55">
        <f t="shared" si="32"/>
        <v>0.74762452566763349</v>
      </c>
      <c r="BJ20" s="55">
        <f t="shared" si="32"/>
        <v>0.71773942296839688</v>
      </c>
      <c r="BK20" s="55">
        <f t="shared" si="32"/>
        <v>1.3819614992040683</v>
      </c>
    </row>
    <row r="21" spans="1:63" x14ac:dyDescent="0.25">
      <c r="C21" s="6" t="s">
        <v>316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157">
        <v>-1.8973199999999999</v>
      </c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</row>
    <row r="22" spans="1:63" x14ac:dyDescent="0.25">
      <c r="C22" s="6" t="s">
        <v>317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</row>
    <row r="23" spans="1:63" x14ac:dyDescent="0.25">
      <c r="C23" s="6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</row>
    <row r="24" spans="1:63" x14ac:dyDescent="0.25">
      <c r="C24" s="6" t="s">
        <v>325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</row>
    <row r="25" spans="1:63" x14ac:dyDescent="0.25">
      <c r="B25">
        <v>164</v>
      </c>
      <c r="C25" s="6" t="s">
        <v>318</v>
      </c>
      <c r="H25" s="8" t="s">
        <v>319</v>
      </c>
      <c r="I25" s="55">
        <f>I11+I20</f>
        <v>-13399.898096609255</v>
      </c>
      <c r="J25" s="55">
        <f t="shared" ref="J25:AO25" si="33">J11+J20</f>
        <v>-14928.697809081088</v>
      </c>
      <c r="K25" s="55">
        <f t="shared" si="33"/>
        <v>-599811.48668824963</v>
      </c>
      <c r="L25" s="55">
        <f t="shared" si="33"/>
        <v>280.38215851056276</v>
      </c>
      <c r="M25" s="55">
        <f t="shared" si="33"/>
        <v>-79.880030466898262</v>
      </c>
      <c r="N25" s="55">
        <f t="shared" si="33"/>
        <v>-4373.4892011645616</v>
      </c>
      <c r="O25" s="55">
        <f t="shared" si="33"/>
        <v>-4232.3099815984742</v>
      </c>
      <c r="P25" s="55">
        <f t="shared" si="33"/>
        <v>-4013.7359402463094</v>
      </c>
      <c r="Q25" s="55">
        <f t="shared" si="33"/>
        <v>-3871.5861697385089</v>
      </c>
      <c r="R25" s="55">
        <f t="shared" si="33"/>
        <v>-35719.845411599548</v>
      </c>
      <c r="S25" s="55">
        <f t="shared" si="33"/>
        <v>-143720.01292410537</v>
      </c>
      <c r="T25" s="55">
        <f t="shared" si="33"/>
        <v>-143360.26047030382</v>
      </c>
      <c r="U25" s="55">
        <f t="shared" si="33"/>
        <v>-418295.81998464448</v>
      </c>
      <c r="V25" s="55">
        <f t="shared" si="33"/>
        <v>-763642.85039495118</v>
      </c>
      <c r="W25" s="55">
        <f t="shared" si="33"/>
        <v>-763641.83490558469</v>
      </c>
      <c r="X25" s="55">
        <f t="shared" si="33"/>
        <v>-1079540.9290449724</v>
      </c>
      <c r="Y25" s="55">
        <f t="shared" si="33"/>
        <v>-1079669.8790916009</v>
      </c>
      <c r="Z25" s="55">
        <f t="shared" si="33"/>
        <v>-1079866.2255785959</v>
      </c>
      <c r="AA25" s="55">
        <f t="shared" si="33"/>
        <v>-2416075.1758992486</v>
      </c>
      <c r="AB25" s="55">
        <f t="shared" si="33"/>
        <v>-4300.3966926404692</v>
      </c>
      <c r="AC25" s="55">
        <f t="shared" si="33"/>
        <v>-2497.6594980246241</v>
      </c>
      <c r="AD25" s="55">
        <f t="shared" si="33"/>
        <v>-7953.7994526788689</v>
      </c>
      <c r="AE25" s="55">
        <f t="shared" si="33"/>
        <v>16120.197211729343</v>
      </c>
      <c r="AF25" s="55">
        <f t="shared" si="33"/>
        <v>279.87253617995941</v>
      </c>
      <c r="AG25" s="55">
        <f t="shared" si="33"/>
        <v>-16102.319636446904</v>
      </c>
      <c r="AH25" s="55">
        <f t="shared" si="33"/>
        <v>-7328.7362712556351</v>
      </c>
      <c r="AI25" s="55">
        <f t="shared" si="33"/>
        <v>-3927.9117579353197</v>
      </c>
      <c r="AJ25" s="55">
        <f t="shared" si="33"/>
        <v>-7950.6186545425135</v>
      </c>
      <c r="AK25" s="55">
        <f t="shared" si="33"/>
        <v>-2251.6411432068444</v>
      </c>
      <c r="AL25" s="55">
        <f t="shared" si="33"/>
        <v>-2320.090127332754</v>
      </c>
      <c r="AM25" s="55">
        <f t="shared" si="33"/>
        <v>-2900.0987274729719</v>
      </c>
      <c r="AN25" s="55">
        <f t="shared" si="33"/>
        <v>-2508.4801022871416</v>
      </c>
      <c r="AO25" s="55">
        <f t="shared" si="33"/>
        <v>-2119.3597513274131</v>
      </c>
      <c r="AP25" s="55">
        <f t="shared" ref="AP25:BK25" si="34">AP11+AP20</f>
        <v>-65239.939609029163</v>
      </c>
      <c r="AQ25" s="55">
        <f t="shared" si="34"/>
        <v>-3063.2181724030161</v>
      </c>
      <c r="AR25" s="55">
        <f t="shared" si="34"/>
        <v>-495605.25448111084</v>
      </c>
      <c r="AS25" s="55">
        <f t="shared" si="34"/>
        <v>376.50813313843861</v>
      </c>
      <c r="AT25" s="55">
        <f t="shared" si="34"/>
        <v>-719358.6643835135</v>
      </c>
      <c r="AU25" s="55">
        <f t="shared" si="34"/>
        <v>-13230.948440402208</v>
      </c>
      <c r="AV25" s="55">
        <f t="shared" si="34"/>
        <v>-13229.033983859743</v>
      </c>
      <c r="AW25" s="55">
        <f t="shared" si="34"/>
        <v>-13228.080048115966</v>
      </c>
      <c r="AX25" s="55">
        <f t="shared" si="34"/>
        <v>-13227.126209605613</v>
      </c>
      <c r="AY25" s="55">
        <f t="shared" si="34"/>
        <v>-13249.959660034359</v>
      </c>
      <c r="AZ25" s="55">
        <f t="shared" si="34"/>
        <v>-13249.001438158544</v>
      </c>
      <c r="BA25" s="55">
        <f t="shared" si="34"/>
        <v>-13248.043498631028</v>
      </c>
      <c r="BB25" s="55">
        <f t="shared" si="34"/>
        <v>-13247.085833528216</v>
      </c>
      <c r="BC25" s="55">
        <f t="shared" si="34"/>
        <v>-13246.128434862154</v>
      </c>
      <c r="BD25" s="55">
        <f t="shared" si="34"/>
        <v>-13245.171294582597</v>
      </c>
      <c r="BE25" s="55">
        <f t="shared" si="34"/>
        <v>-13244.214404578994</v>
      </c>
      <c r="BF25" s="55">
        <f t="shared" si="34"/>
        <v>-13243.257756682508</v>
      </c>
      <c r="BG25" s="55">
        <f t="shared" si="34"/>
        <v>-13242.301342668045</v>
      </c>
      <c r="BH25" s="55">
        <f t="shared" si="34"/>
        <v>-13241.345154256271</v>
      </c>
      <c r="BI25" s="55">
        <f t="shared" si="34"/>
        <v>-13240.389183115643</v>
      </c>
      <c r="BJ25" s="55">
        <f t="shared" si="34"/>
        <v>-13239.433420864414</v>
      </c>
      <c r="BK25" s="55">
        <f t="shared" si="34"/>
        <v>-7950.7711384173053</v>
      </c>
    </row>
    <row r="26" spans="1:63" x14ac:dyDescent="0.25">
      <c r="C26" s="6"/>
      <c r="I26" s="55">
        <f t="shared" ref="I26:AJ26" si="35">MOD(I25,360)</f>
        <v>280.10190339074506</v>
      </c>
      <c r="J26" s="55">
        <f t="shared" si="35"/>
        <v>191.30219091891195</v>
      </c>
      <c r="K26" s="55">
        <f t="shared" si="35"/>
        <v>308.51331175037194</v>
      </c>
      <c r="L26" s="55">
        <f t="shared" si="35"/>
        <v>280.38215851056276</v>
      </c>
      <c r="M26" s="55">
        <f t="shared" si="35"/>
        <v>280.11996953310177</v>
      </c>
      <c r="N26" s="55">
        <f t="shared" si="35"/>
        <v>306.51079883543844</v>
      </c>
      <c r="O26" s="55">
        <f t="shared" si="35"/>
        <v>87.690018401525776</v>
      </c>
      <c r="P26" s="55">
        <f t="shared" si="35"/>
        <v>306.26405975369062</v>
      </c>
      <c r="Q26" s="55">
        <f t="shared" si="35"/>
        <v>88.413830261491057</v>
      </c>
      <c r="R26" s="55">
        <f t="shared" si="35"/>
        <v>280.15458840045176</v>
      </c>
      <c r="S26" s="55">
        <f t="shared" si="35"/>
        <v>279.98707589463447</v>
      </c>
      <c r="T26" s="55">
        <f t="shared" si="35"/>
        <v>279.73952969617676</v>
      </c>
      <c r="U26" s="55">
        <f t="shared" si="35"/>
        <v>24.18001535552321</v>
      </c>
      <c r="V26" s="55">
        <f t="shared" si="35"/>
        <v>277.14960504882038</v>
      </c>
      <c r="W26" s="55">
        <f t="shared" si="35"/>
        <v>278.16509441530798</v>
      </c>
      <c r="X26" s="55">
        <f t="shared" si="35"/>
        <v>99.0709550275933</v>
      </c>
      <c r="Y26" s="55">
        <f t="shared" si="35"/>
        <v>330.12090839911252</v>
      </c>
      <c r="Z26" s="55">
        <f t="shared" si="35"/>
        <v>133.77442140411586</v>
      </c>
      <c r="AA26" s="55">
        <f t="shared" si="35"/>
        <v>244.8241007514298</v>
      </c>
      <c r="AB26" s="55">
        <f t="shared" si="35"/>
        <v>19.603307359530845</v>
      </c>
      <c r="AC26" s="55">
        <f t="shared" si="35"/>
        <v>22.340501975375901</v>
      </c>
      <c r="AD26" s="55">
        <f t="shared" si="35"/>
        <v>326.20054732113113</v>
      </c>
      <c r="AE26" s="55">
        <f t="shared" si="35"/>
        <v>280.1972117293426</v>
      </c>
      <c r="AF26" s="55">
        <f t="shared" si="35"/>
        <v>279.87253617995941</v>
      </c>
      <c r="AG26" s="55">
        <f t="shared" si="35"/>
        <v>97.680363553095958</v>
      </c>
      <c r="AH26" s="55">
        <f t="shared" si="35"/>
        <v>231.26372874436493</v>
      </c>
      <c r="AI26" s="55">
        <f t="shared" si="35"/>
        <v>32.088242064680344</v>
      </c>
      <c r="AJ26" s="55">
        <f t="shared" si="35"/>
        <v>329.38134545748653</v>
      </c>
      <c r="AK26" s="29">
        <f>MOD(AK25,360)</f>
        <v>268.35885679315561</v>
      </c>
      <c r="AL26" s="55">
        <f t="shared" ref="AL26:AO26" si="36">MOD(AL25,360)</f>
        <v>199.90987266724596</v>
      </c>
      <c r="AM26" s="55">
        <f t="shared" si="36"/>
        <v>339.90127252702814</v>
      </c>
      <c r="AN26" s="55">
        <f t="shared" si="36"/>
        <v>11.519897712858437</v>
      </c>
      <c r="AO26" s="55">
        <f t="shared" si="36"/>
        <v>40.640248672586949</v>
      </c>
      <c r="AP26" s="55">
        <f t="shared" ref="AP26" si="37">MOD(AP25,360)</f>
        <v>280.06039097083703</v>
      </c>
      <c r="AQ26" s="55">
        <f t="shared" ref="AQ26" si="38">MOD(AQ25,360)</f>
        <v>176.78182759698393</v>
      </c>
      <c r="AR26" s="55">
        <f t="shared" ref="AR26" si="39">MOD(AR25,360)</f>
        <v>114.74551888916176</v>
      </c>
      <c r="AS26" s="55">
        <f t="shared" ref="AS26" si="40">MOD(AS25,360)</f>
        <v>16.508133138438609</v>
      </c>
      <c r="AT26" s="55">
        <f t="shared" ref="AT26" si="41">MOD(AT25,360)</f>
        <v>281.33561648649629</v>
      </c>
      <c r="AU26" s="55">
        <f t="shared" ref="AU26" si="42">MOD(AU25,360)</f>
        <v>89.05155959779222</v>
      </c>
      <c r="AV26" s="55">
        <f t="shared" ref="AV26" si="43">MOD(AV25,360)</f>
        <v>90.966016140257125</v>
      </c>
      <c r="AW26" s="55">
        <f t="shared" ref="AW26" si="44">MOD(AW25,360)</f>
        <v>91.919951884034163</v>
      </c>
      <c r="AX26" s="55">
        <f t="shared" ref="AX26" si="45">MOD(AX25,360)</f>
        <v>92.87379039438747</v>
      </c>
      <c r="AY26" s="55">
        <f t="shared" ref="AY26" si="46">MOD(AY25,360)</f>
        <v>70.040339965640669</v>
      </c>
      <c r="AZ26" s="55">
        <f t="shared" ref="AZ26" si="47">MOD(AZ25,360)</f>
        <v>70.998561841455739</v>
      </c>
      <c r="BA26" s="55">
        <f t="shared" ref="BA26" si="48">MOD(BA25,360)</f>
        <v>71.956501368971658</v>
      </c>
      <c r="BB26" s="55">
        <f t="shared" ref="BB26" si="49">MOD(BB25,360)</f>
        <v>72.914166471784483</v>
      </c>
      <c r="BC26" s="55">
        <f t="shared" ref="BC26" si="50">MOD(BC25,360)</f>
        <v>73.871565137846119</v>
      </c>
      <c r="BD26" s="55">
        <f t="shared" ref="BD26" si="51">MOD(BD25,360)</f>
        <v>74.828705417403398</v>
      </c>
      <c r="BE26" s="55">
        <f t="shared" ref="BE26" si="52">MOD(BE25,360)</f>
        <v>75.785595421006292</v>
      </c>
      <c r="BF26" s="55">
        <f t="shared" ref="BF26" si="53">MOD(BF25,360)</f>
        <v>76.742243317492466</v>
      </c>
      <c r="BG26" s="55">
        <f t="shared" ref="BG26" si="54">MOD(BG25,360)</f>
        <v>77.698657331955474</v>
      </c>
      <c r="BH26" s="55">
        <f t="shared" ref="BH26" si="55">MOD(BH25,360)</f>
        <v>78.654845743729311</v>
      </c>
      <c r="BI26" s="55">
        <f t="shared" ref="BI26" si="56">MOD(BI25,360)</f>
        <v>79.610816884356609</v>
      </c>
      <c r="BJ26" s="55">
        <f t="shared" ref="BJ26" si="57">MOD(BJ25,360)</f>
        <v>80.566579135585926</v>
      </c>
      <c r="BK26" s="55">
        <f t="shared" ref="BK26" si="58">MOD(BK25,360)</f>
        <v>329.22886158269466</v>
      </c>
    </row>
    <row r="27" spans="1:63" x14ac:dyDescent="0.25">
      <c r="B27">
        <v>164</v>
      </c>
      <c r="C27" s="6" t="s">
        <v>320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156">
        <v>199.90987999999999</v>
      </c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</row>
    <row r="28" spans="1:63" x14ac:dyDescent="0.25">
      <c r="C28" s="6" t="s">
        <v>321</v>
      </c>
      <c r="H28" s="8" t="s">
        <v>322</v>
      </c>
      <c r="I28" s="55">
        <f>I14+I20</f>
        <v>-13322.182056757509</v>
      </c>
      <c r="J28" s="55">
        <f t="shared" ref="J28:AO28" si="59">J14+J20</f>
        <v>-14850.908842949862</v>
      </c>
      <c r="K28" s="55">
        <f t="shared" si="59"/>
        <v>-599705.13356106658</v>
      </c>
      <c r="L28" s="55">
        <f t="shared" si="59"/>
        <v>357.44480851056278</v>
      </c>
      <c r="M28" s="55">
        <f t="shared" si="59"/>
        <v>-2.8001733274959197</v>
      </c>
      <c r="N28" s="55">
        <f t="shared" si="59"/>
        <v>-4296.2042279708157</v>
      </c>
      <c r="O28" s="55">
        <f t="shared" si="59"/>
        <v>-4155.0317638868019</v>
      </c>
      <c r="P28" s="55">
        <f t="shared" si="59"/>
        <v>-3936.4681500009547</v>
      </c>
      <c r="Q28" s="55">
        <f t="shared" si="59"/>
        <v>-3794.3251820712994</v>
      </c>
      <c r="R28" s="55">
        <f t="shared" si="59"/>
        <v>-35641.063394637327</v>
      </c>
      <c r="S28" s="55">
        <f t="shared" si="59"/>
        <v>-143636.06724654039</v>
      </c>
      <c r="T28" s="55">
        <f t="shared" si="59"/>
        <v>-143276.33202569949</v>
      </c>
      <c r="U28" s="55">
        <f t="shared" si="59"/>
        <v>-418198.56378751417</v>
      </c>
      <c r="V28" s="55">
        <f t="shared" si="59"/>
        <v>-763527.96764060075</v>
      </c>
      <c r="W28" s="55">
        <f t="shared" si="59"/>
        <v>-763526.95220364456</v>
      </c>
      <c r="X28" s="55">
        <f t="shared" si="59"/>
        <v>-1079408.4151106304</v>
      </c>
      <c r="Y28" s="55">
        <f t="shared" si="59"/>
        <v>-1079537.3573644147</v>
      </c>
      <c r="Z28" s="55">
        <f t="shared" si="59"/>
        <v>-1079733.6925467879</v>
      </c>
      <c r="AA28" s="55">
        <f t="shared" si="59"/>
        <v>-2415837.5889023701</v>
      </c>
      <c r="AB28" s="55">
        <f t="shared" si="59"/>
        <v>-4223.1151560324797</v>
      </c>
      <c r="AC28" s="55">
        <f t="shared" si="59"/>
        <v>-2420.464065023461</v>
      </c>
      <c r="AD28" s="55">
        <f t="shared" si="59"/>
        <v>-7876.3434528051976</v>
      </c>
      <c r="AE28" s="55">
        <f t="shared" si="59"/>
        <v>16196.503215881135</v>
      </c>
      <c r="AF28" s="55">
        <f t="shared" si="59"/>
        <v>356.93520971917911</v>
      </c>
      <c r="AG28" s="55">
        <f t="shared" si="59"/>
        <v>-16024.474520470969</v>
      </c>
      <c r="AH28" s="55">
        <f t="shared" si="59"/>
        <v>-7251.3102584103572</v>
      </c>
      <c r="AI28" s="55">
        <f t="shared" si="59"/>
        <v>-3850.6480162822472</v>
      </c>
      <c r="AJ28" s="55">
        <f t="shared" si="59"/>
        <v>-7873.1628030105312</v>
      </c>
      <c r="AK28" s="55">
        <f t="shared" si="59"/>
        <v>-2174.4575736810984</v>
      </c>
      <c r="AL28" s="55">
        <f t="shared" si="59"/>
        <v>-2242.90335654921</v>
      </c>
      <c r="AM28" s="55">
        <f t="shared" si="59"/>
        <v>-2822.8840869940614</v>
      </c>
      <c r="AN28" s="55">
        <f t="shared" si="59"/>
        <v>-2431.2841514364441</v>
      </c>
      <c r="AO28" s="55">
        <f t="shared" si="59"/>
        <v>-2042.1823960133456</v>
      </c>
      <c r="AP28" s="55">
        <f t="shared" ref="AP28:BK28" si="60">AP14+AP20</f>
        <v>-65159.747521047982</v>
      </c>
      <c r="AQ28" s="55">
        <f t="shared" si="60"/>
        <v>-2985.995905443825</v>
      </c>
      <c r="AR28" s="55">
        <f t="shared" si="60"/>
        <v>-495504.16225549544</v>
      </c>
      <c r="AS28" s="55">
        <f t="shared" si="60"/>
        <v>453.56628714539801</v>
      </c>
      <c r="AT28" s="55">
        <f t="shared" si="60"/>
        <v>-719246.1223209562</v>
      </c>
      <c r="AU28" s="55">
        <f t="shared" si="60"/>
        <v>-13153.240444827716</v>
      </c>
      <c r="AV28" s="55">
        <f t="shared" si="60"/>
        <v>-13151.326082741947</v>
      </c>
      <c r="AW28" s="55">
        <f t="shared" si="60"/>
        <v>-13150.372194072157</v>
      </c>
      <c r="AX28" s="55">
        <f t="shared" si="60"/>
        <v>-13149.418402635791</v>
      </c>
      <c r="AY28" s="55">
        <f t="shared" si="60"/>
        <v>-13172.250728351786</v>
      </c>
      <c r="AZ28" s="55">
        <f t="shared" si="60"/>
        <v>-13171.292553549954</v>
      </c>
      <c r="BA28" s="55">
        <f t="shared" si="60"/>
        <v>-13170.334661096422</v>
      </c>
      <c r="BB28" s="55">
        <f t="shared" si="60"/>
        <v>-13169.377043067592</v>
      </c>
      <c r="BC28" s="55">
        <f t="shared" si="60"/>
        <v>-13168.419691475514</v>
      </c>
      <c r="BD28" s="55">
        <f t="shared" si="60"/>
        <v>-13167.462598269942</v>
      </c>
      <c r="BE28" s="55">
        <f t="shared" si="60"/>
        <v>-13166.505755340322</v>
      </c>
      <c r="BF28" s="55">
        <f t="shared" si="60"/>
        <v>-13165.549154517819</v>
      </c>
      <c r="BG28" s="55">
        <f t="shared" si="60"/>
        <v>-13164.592787577341</v>
      </c>
      <c r="BH28" s="55">
        <f t="shared" si="60"/>
        <v>-13163.636646239551</v>
      </c>
      <c r="BI28" s="55">
        <f t="shared" si="60"/>
        <v>-13162.680722172907</v>
      </c>
      <c r="BJ28" s="55">
        <f t="shared" si="60"/>
        <v>-13161.725006995663</v>
      </c>
      <c r="BK28" s="55">
        <f t="shared" si="60"/>
        <v>-7873.3152797695411</v>
      </c>
    </row>
    <row r="29" spans="1:63" x14ac:dyDescent="0.25">
      <c r="C29" s="6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</row>
    <row r="30" spans="1:63" x14ac:dyDescent="0.25">
      <c r="A30">
        <v>25.5</v>
      </c>
      <c r="B30">
        <v>164</v>
      </c>
      <c r="C30" s="6" t="s">
        <v>323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</row>
    <row r="31" spans="1:63" x14ac:dyDescent="0.25">
      <c r="C31" s="6" t="s">
        <v>324</v>
      </c>
      <c r="H31" s="8" t="s">
        <v>45</v>
      </c>
      <c r="I31" s="151">
        <f t="shared" ref="I31:AN31" si="61">(1.000001018*(1-I17^2))/(1+I17*COS(I28*Deg2Rad))</f>
        <v>0.98328813956963645</v>
      </c>
      <c r="J31" s="151">
        <f t="shared" si="61"/>
        <v>0.99998655032493411</v>
      </c>
      <c r="K31" s="151">
        <f t="shared" si="61"/>
        <v>0.98980256947817324</v>
      </c>
      <c r="L31" s="151">
        <f t="shared" si="61"/>
        <v>0.98330843395616441</v>
      </c>
      <c r="M31" s="151">
        <f t="shared" si="61"/>
        <v>0.98331124176871032</v>
      </c>
      <c r="N31" s="151">
        <f t="shared" si="61"/>
        <v>0.98466301427144809</v>
      </c>
      <c r="O31" s="151">
        <f t="shared" si="61"/>
        <v>1.0161239243502538</v>
      </c>
      <c r="P31" s="151">
        <f t="shared" si="61"/>
        <v>0.98463343303131234</v>
      </c>
      <c r="Q31" s="151">
        <f t="shared" si="61"/>
        <v>1.0161774621729804</v>
      </c>
      <c r="R31" s="151">
        <f t="shared" si="61"/>
        <v>0.98325324707146233</v>
      </c>
      <c r="S31" s="151">
        <f t="shared" si="61"/>
        <v>0.98316466763535326</v>
      </c>
      <c r="T31" s="151">
        <f t="shared" si="61"/>
        <v>0.98316007928279681</v>
      </c>
      <c r="U31" s="151">
        <f t="shared" si="61"/>
        <v>1.0087445613562473</v>
      </c>
      <c r="V31" s="151">
        <f t="shared" si="61"/>
        <v>0.98504312705816022</v>
      </c>
      <c r="W31" s="151">
        <f t="shared" si="61"/>
        <v>0.98520547763805089</v>
      </c>
      <c r="X31" s="151">
        <f t="shared" si="61"/>
        <v>1.0108977104360566</v>
      </c>
      <c r="Y31" s="151">
        <f t="shared" si="61"/>
        <v>1.0036043339924259</v>
      </c>
      <c r="Z31" s="151">
        <f t="shared" si="61"/>
        <v>1.0008331050789501</v>
      </c>
      <c r="AA31" s="151">
        <f t="shared" si="61"/>
        <v>1.0099042374972373</v>
      </c>
      <c r="AB31" s="151">
        <f t="shared" si="61"/>
        <v>1.0017286998840229</v>
      </c>
      <c r="AC31" s="151">
        <f t="shared" si="61"/>
        <v>1.0024972374470738</v>
      </c>
      <c r="AD31" s="151">
        <f t="shared" si="61"/>
        <v>0.98777390153635714</v>
      </c>
      <c r="AE31" s="151">
        <f t="shared" si="61"/>
        <v>0.98334094124932159</v>
      </c>
      <c r="AF31" s="151">
        <f t="shared" si="61"/>
        <v>0.98331547961281551</v>
      </c>
      <c r="AG31" s="151">
        <f t="shared" si="61"/>
        <v>1.0166760565776287</v>
      </c>
      <c r="AH31" s="151">
        <f t="shared" si="61"/>
        <v>0.98938233361713557</v>
      </c>
      <c r="AI31" s="151">
        <f t="shared" si="61"/>
        <v>1.0052893472210636</v>
      </c>
      <c r="AJ31" s="151">
        <f t="shared" si="61"/>
        <v>0.98841747327567242</v>
      </c>
      <c r="AK31" s="159">
        <f t="shared" si="61"/>
        <v>0.98380149107673875</v>
      </c>
      <c r="AL31" s="151">
        <f t="shared" si="61"/>
        <v>0.99766194975706635</v>
      </c>
      <c r="AM31" s="151">
        <f t="shared" si="61"/>
        <v>0.99073198811635743</v>
      </c>
      <c r="AN31" s="151">
        <f t="shared" si="61"/>
        <v>0.99934744800356312</v>
      </c>
      <c r="AO31" s="151">
        <f t="shared" ref="AO31:BK31" si="62">(1.000001018*(1-AO17^2))/(1+AO17*COS(AO28*Deg2Rad))</f>
        <v>1.0075793864686866</v>
      </c>
      <c r="AP31" s="151">
        <f t="shared" si="62"/>
        <v>0.98321643797525127</v>
      </c>
      <c r="AQ31" s="151">
        <f t="shared" si="62"/>
        <v>1.00434718050795</v>
      </c>
      <c r="AR31" s="151">
        <f t="shared" si="62"/>
        <v>1.0138926617678092</v>
      </c>
      <c r="AS31" s="151">
        <f t="shared" si="62"/>
        <v>1.0007619596882269</v>
      </c>
      <c r="AT31" s="151">
        <f t="shared" si="62"/>
        <v>0.98537961386944251</v>
      </c>
      <c r="AU31" s="151">
        <f t="shared" si="62"/>
        <v>1.0162659356485946</v>
      </c>
      <c r="AV31" s="151">
        <f t="shared" si="62"/>
        <v>1.0163887562567502</v>
      </c>
      <c r="AW31" s="151">
        <f t="shared" si="62"/>
        <v>1.0164429126172734</v>
      </c>
      <c r="AX31" s="151">
        <f t="shared" si="62"/>
        <v>1.016492357280633</v>
      </c>
      <c r="AY31" s="151">
        <f t="shared" si="62"/>
        <v>1.0140644324065657</v>
      </c>
      <c r="AZ31" s="151">
        <f t="shared" si="62"/>
        <v>1.0142159313387555</v>
      </c>
      <c r="BA31" s="151">
        <f t="shared" si="62"/>
        <v>1.0143633190994314</v>
      </c>
      <c r="BB31" s="151">
        <f t="shared" si="62"/>
        <v>1.014506555694936</v>
      </c>
      <c r="BC31" s="151">
        <f t="shared" si="62"/>
        <v>1.0146456022919792</v>
      </c>
      <c r="BD31" s="151">
        <f t="shared" si="62"/>
        <v>1.0147804212252141</v>
      </c>
      <c r="BE31" s="151">
        <f t="shared" si="62"/>
        <v>1.0149109760045618</v>
      </c>
      <c r="BF31" s="151">
        <f t="shared" si="62"/>
        <v>1.0150372313222709</v>
      </c>
      <c r="BG31" s="151">
        <f t="shared" si="62"/>
        <v>1.0151591530597208</v>
      </c>
      <c r="BH31" s="151">
        <f t="shared" si="62"/>
        <v>1.015276708293968</v>
      </c>
      <c r="BI31" s="151">
        <f t="shared" si="62"/>
        <v>1.0153898653040359</v>
      </c>
      <c r="BJ31" s="151">
        <f t="shared" si="62"/>
        <v>1.0154985935769563</v>
      </c>
      <c r="BK31" s="151">
        <f t="shared" si="62"/>
        <v>0.98838580008962762</v>
      </c>
    </row>
    <row r="32" spans="1:63" x14ac:dyDescent="0.25">
      <c r="C32" s="6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148">
        <v>1.0024976999999999</v>
      </c>
      <c r="AC32" s="55"/>
      <c r="AD32" s="55"/>
      <c r="AE32" s="55"/>
      <c r="AF32" s="55"/>
      <c r="AG32" s="55"/>
      <c r="AH32" s="55"/>
      <c r="AI32" s="55"/>
      <c r="AJ32" s="55"/>
      <c r="AK32" s="156">
        <v>0.99765999999999999</v>
      </c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</row>
    <row r="33" spans="1:63" x14ac:dyDescent="0.25">
      <c r="B33">
        <v>164</v>
      </c>
      <c r="C33" s="6" t="s">
        <v>327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156">
        <v>264.64999999999998</v>
      </c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</row>
    <row r="34" spans="1:63" x14ac:dyDescent="0.25">
      <c r="C34" s="6" t="s">
        <v>326</v>
      </c>
      <c r="H34" s="8" t="s">
        <v>8</v>
      </c>
      <c r="I34" s="144">
        <f t="shared" ref="I34:AO34" si="63" xml:space="preserve"> 125.04 - 1934.136 * I8</f>
        <v>860.01167999999996</v>
      </c>
      <c r="J34" s="144">
        <f t="shared" si="63"/>
        <v>942.04711189157808</v>
      </c>
      <c r="K34" s="144">
        <f t="shared" si="63"/>
        <v>32364.98220813142</v>
      </c>
      <c r="L34" s="144">
        <f t="shared" si="63"/>
        <v>125.04</v>
      </c>
      <c r="M34" s="144">
        <f t="shared" si="63"/>
        <v>144.39459843942507</v>
      </c>
      <c r="N34" s="144">
        <f t="shared" si="63"/>
        <v>375.11412073921969</v>
      </c>
      <c r="O34" s="144">
        <f t="shared" si="63"/>
        <v>367.51525650924026</v>
      </c>
      <c r="P34" s="144">
        <f t="shared" si="63"/>
        <v>355.78599917864477</v>
      </c>
      <c r="Q34" s="144">
        <f t="shared" si="63"/>
        <v>348.13418119096508</v>
      </c>
      <c r="R34" s="144">
        <f t="shared" si="63"/>
        <v>2059.1495225082626</v>
      </c>
      <c r="S34" s="144">
        <f t="shared" si="63"/>
        <v>7861.4516156057489</v>
      </c>
      <c r="T34" s="144">
        <f t="shared" si="63"/>
        <v>7842.1234940451741</v>
      </c>
      <c r="U34" s="144">
        <f t="shared" si="63"/>
        <v>22613.081734570842</v>
      </c>
      <c r="V34" s="144">
        <f t="shared" si="63"/>
        <v>41166.7704749076</v>
      </c>
      <c r="W34" s="144">
        <f t="shared" si="63"/>
        <v>41166.717521149898</v>
      </c>
      <c r="X34" s="144">
        <f t="shared" si="63"/>
        <v>58138.21152591375</v>
      </c>
      <c r="Y34" s="144">
        <f t="shared" si="63"/>
        <v>58145.333806324437</v>
      </c>
      <c r="Z34" s="144">
        <f t="shared" si="63"/>
        <v>58155.66508445175</v>
      </c>
      <c r="AA34" s="144">
        <f t="shared" si="63"/>
        <v>129943.55992114989</v>
      </c>
      <c r="AB34" s="144">
        <f t="shared" si="63"/>
        <v>371.24849642710473</v>
      </c>
      <c r="AC34" s="144">
        <f t="shared" si="63"/>
        <v>274.39607359342915</v>
      </c>
      <c r="AD34" s="144">
        <f t="shared" si="63"/>
        <v>567.49512246406573</v>
      </c>
      <c r="AE34" s="144">
        <f t="shared" si="63"/>
        <v>-725.95336312115001</v>
      </c>
      <c r="AF34" s="144">
        <f t="shared" si="63"/>
        <v>125.06647687885011</v>
      </c>
      <c r="AG34" s="144">
        <f t="shared" si="63"/>
        <v>1005.210883613963</v>
      </c>
      <c r="AH34" s="144">
        <f t="shared" si="63"/>
        <v>533.76357880903493</v>
      </c>
      <c r="AI34" s="144">
        <f t="shared" si="63"/>
        <v>351.2319760164271</v>
      </c>
      <c r="AJ34" s="144">
        <f t="shared" si="63"/>
        <v>567.3282568382308</v>
      </c>
      <c r="AK34" s="160">
        <f t="shared" si="63"/>
        <v>261.05172665297744</v>
      </c>
      <c r="AL34" s="144">
        <f t="shared" si="63"/>
        <v>264.65258217659141</v>
      </c>
      <c r="AM34" s="144">
        <f t="shared" si="63"/>
        <v>296.00120673511299</v>
      </c>
      <c r="AN34" s="144">
        <f t="shared" si="63"/>
        <v>274.97856492813139</v>
      </c>
      <c r="AO34" s="144">
        <f t="shared" si="63"/>
        <v>254.06183063655033</v>
      </c>
      <c r="AP34" s="144">
        <f t="shared" ref="AP34:BK34" si="64" xml:space="preserve"> 125.04 - 1934.136 * AP8</f>
        <v>3645.1145662422996</v>
      </c>
      <c r="AQ34" s="144">
        <f t="shared" si="64"/>
        <v>304.57971548254625</v>
      </c>
      <c r="AR34" s="144">
        <f t="shared" si="64"/>
        <v>26766.366744640658</v>
      </c>
      <c r="AS34" s="144">
        <f t="shared" si="64"/>
        <v>119.98291613963039</v>
      </c>
      <c r="AT34" s="144">
        <f t="shared" si="64"/>
        <v>38787.611095195069</v>
      </c>
      <c r="AU34" s="144">
        <f t="shared" si="64"/>
        <v>850.96262998655425</v>
      </c>
      <c r="AV34" s="144">
        <f t="shared" si="64"/>
        <v>850.85637518763178</v>
      </c>
      <c r="AW34" s="144">
        <f t="shared" si="64"/>
        <v>850.80342142993163</v>
      </c>
      <c r="AX34" s="144">
        <f t="shared" si="64"/>
        <v>850.75046767223137</v>
      </c>
      <c r="AY34" s="144">
        <f t="shared" si="64"/>
        <v>852.01566258726893</v>
      </c>
      <c r="AZ34" s="144">
        <f t="shared" si="64"/>
        <v>851.96270882956878</v>
      </c>
      <c r="BA34" s="144">
        <f t="shared" si="64"/>
        <v>851.90975507186852</v>
      </c>
      <c r="BB34" s="144">
        <f t="shared" si="64"/>
        <v>851.85680131416837</v>
      </c>
      <c r="BC34" s="144">
        <f t="shared" si="64"/>
        <v>851.8038475564681</v>
      </c>
      <c r="BD34" s="144">
        <f t="shared" si="64"/>
        <v>851.75089379876795</v>
      </c>
      <c r="BE34" s="144">
        <f t="shared" si="64"/>
        <v>851.69794004106768</v>
      </c>
      <c r="BF34" s="144">
        <f t="shared" si="64"/>
        <v>851.64498628336753</v>
      </c>
      <c r="BG34" s="144">
        <f t="shared" si="64"/>
        <v>851.59203252566738</v>
      </c>
      <c r="BH34" s="144">
        <f t="shared" si="64"/>
        <v>851.53907876796711</v>
      </c>
      <c r="BI34" s="144">
        <f t="shared" si="64"/>
        <v>851.48612501026685</v>
      </c>
      <c r="BJ34" s="144">
        <f t="shared" si="64"/>
        <v>851.43317125256669</v>
      </c>
      <c r="BK34" s="144">
        <f t="shared" si="64"/>
        <v>567.33626119096516</v>
      </c>
    </row>
    <row r="35" spans="1:63" x14ac:dyDescent="0.25">
      <c r="C35" s="6" t="s">
        <v>328</v>
      </c>
      <c r="H35" s="8" t="s">
        <v>236</v>
      </c>
      <c r="I35" s="144">
        <f t="shared" ref="I35:AN35" si="65" xml:space="preserve"> I25 - 0.00569 - 0.00478 * SIN(I34*Deg2Rad)</f>
        <v>-13399.906858387512</v>
      </c>
      <c r="J35" s="144">
        <f t="shared" si="65"/>
        <v>-14928.700297717021</v>
      </c>
      <c r="K35" s="144">
        <f t="shared" si="65"/>
        <v>-599811.48963533854</v>
      </c>
      <c r="L35" s="144">
        <f t="shared" si="65"/>
        <v>280.37255487880952</v>
      </c>
      <c r="M35" s="144">
        <f t="shared" si="65"/>
        <v>-79.888503381094566</v>
      </c>
      <c r="N35" s="144">
        <f t="shared" si="65"/>
        <v>-4373.4961375134471</v>
      </c>
      <c r="O35" s="144">
        <f t="shared" si="65"/>
        <v>-4232.3162967755625</v>
      </c>
      <c r="P35" s="144">
        <f t="shared" si="65"/>
        <v>-4013.7412790028316</v>
      </c>
      <c r="Q35" s="144">
        <f t="shared" si="65"/>
        <v>-3871.5908768730187</v>
      </c>
      <c r="R35" s="144">
        <f t="shared" si="65"/>
        <v>-35719.846407057405</v>
      </c>
      <c r="S35" s="144">
        <f t="shared" si="65"/>
        <v>-143720.01453637774</v>
      </c>
      <c r="T35" s="144">
        <f t="shared" si="65"/>
        <v>-143360.26148691119</v>
      </c>
      <c r="U35" s="144">
        <f t="shared" si="65"/>
        <v>-418295.82127730013</v>
      </c>
      <c r="V35" s="144">
        <f t="shared" si="65"/>
        <v>-763642.85991392215</v>
      </c>
      <c r="W35" s="144">
        <f t="shared" si="65"/>
        <v>-763641.84442719852</v>
      </c>
      <c r="X35" s="144">
        <f t="shared" si="65"/>
        <v>-1079540.9348841547</v>
      </c>
      <c r="Y35" s="144">
        <f t="shared" si="65"/>
        <v>-1079669.8843372613</v>
      </c>
      <c r="Z35" s="144">
        <f t="shared" si="65"/>
        <v>-1079866.2299779302</v>
      </c>
      <c r="AA35" s="144">
        <f t="shared" si="65"/>
        <v>-2416075.180236449</v>
      </c>
      <c r="AB35" s="144">
        <f t="shared" si="65"/>
        <v>-4300.4033150491805</v>
      </c>
      <c r="AC35" s="144">
        <f t="shared" si="65"/>
        <v>-2497.6604220873492</v>
      </c>
      <c r="AD35" s="144">
        <f t="shared" si="65"/>
        <v>-7953.8029358814456</v>
      </c>
      <c r="AE35" s="144">
        <f t="shared" si="65"/>
        <v>16120.192017505784</v>
      </c>
      <c r="AF35" s="144">
        <f t="shared" si="65"/>
        <v>279.86293381684823</v>
      </c>
      <c r="AG35" s="144">
        <f t="shared" si="65"/>
        <v>-16102.320713906207</v>
      </c>
      <c r="AH35" s="144">
        <f t="shared" si="65"/>
        <v>-7328.7424805131795</v>
      </c>
      <c r="AI35" s="144">
        <f t="shared" si="65"/>
        <v>-3927.9167192993882</v>
      </c>
      <c r="AJ35" s="144">
        <f t="shared" si="65"/>
        <v>-7950.622150103105</v>
      </c>
      <c r="AK35" s="144">
        <f t="shared" si="65"/>
        <v>-2251.6421113834253</v>
      </c>
      <c r="AL35" s="144">
        <f t="shared" si="65"/>
        <v>-2320.0910581357366</v>
      </c>
      <c r="AM35" s="144">
        <f t="shared" si="65"/>
        <v>-2900.100121281564</v>
      </c>
      <c r="AN35" s="144">
        <f t="shared" si="65"/>
        <v>-2508.4810303209611</v>
      </c>
      <c r="AO35" s="144">
        <f t="shared" ref="AO35:BK35" si="66" xml:space="preserve"> AO25 - 0.00569 - 0.00478 * SIN(AO34*Deg2Rad)</f>
        <v>-2119.360845077354</v>
      </c>
      <c r="AP35" s="144">
        <f t="shared" si="66"/>
        <v>-65239.94868575126</v>
      </c>
      <c r="AQ35" s="144">
        <f t="shared" si="66"/>
        <v>-3063.2199268504755</v>
      </c>
      <c r="AR35" s="144">
        <f t="shared" si="66"/>
        <v>-495605.26402014896</v>
      </c>
      <c r="AS35" s="144">
        <f t="shared" si="66"/>
        <v>376.49830282456713</v>
      </c>
      <c r="AT35" s="144">
        <f t="shared" si="66"/>
        <v>-719358.66529766773</v>
      </c>
      <c r="AU35" s="144">
        <f t="shared" si="66"/>
        <v>-13230.957739958601</v>
      </c>
      <c r="AV35" s="144">
        <f t="shared" si="66"/>
        <v>-13229.043289221192</v>
      </c>
      <c r="AW35" s="144">
        <f t="shared" si="66"/>
        <v>-13228.089356365814</v>
      </c>
      <c r="AX35" s="144">
        <f t="shared" si="66"/>
        <v>-13227.135520740769</v>
      </c>
      <c r="AY35" s="144">
        <f t="shared" si="66"/>
        <v>-13249.968901392154</v>
      </c>
      <c r="AZ35" s="144">
        <f t="shared" si="66"/>
        <v>-13249.010682471777</v>
      </c>
      <c r="BA35" s="144">
        <f t="shared" si="66"/>
        <v>-13248.052745896663</v>
      </c>
      <c r="BB35" s="144">
        <f t="shared" si="66"/>
        <v>-13247.095083743214</v>
      </c>
      <c r="BC35" s="144">
        <f t="shared" si="66"/>
        <v>-13246.137688023475</v>
      </c>
      <c r="BD35" s="144">
        <f t="shared" si="66"/>
        <v>-13245.180550687197</v>
      </c>
      <c r="BE35" s="144">
        <f t="shared" si="66"/>
        <v>-13244.223663623827</v>
      </c>
      <c r="BF35" s="144">
        <f t="shared" si="66"/>
        <v>-13243.267018664525</v>
      </c>
      <c r="BG35" s="144">
        <f t="shared" si="66"/>
        <v>-13242.310607584195</v>
      </c>
      <c r="BH35" s="144">
        <f t="shared" si="66"/>
        <v>-13241.354422103501</v>
      </c>
      <c r="BI35" s="144">
        <f t="shared" si="66"/>
        <v>-13240.398453890897</v>
      </c>
      <c r="BJ35" s="144">
        <f t="shared" si="66"/>
        <v>-13239.442694564632</v>
      </c>
      <c r="BK35" s="144">
        <f t="shared" si="66"/>
        <v>-7950.7746333846708</v>
      </c>
    </row>
    <row r="36" spans="1:63" x14ac:dyDescent="0.25">
      <c r="C36" s="6"/>
      <c r="I36" s="144">
        <f t="shared" ref="I36:AN36" si="67">MOD(I35,360)</f>
        <v>280.09314161248767</v>
      </c>
      <c r="J36" s="144">
        <f t="shared" si="67"/>
        <v>191.29970228297861</v>
      </c>
      <c r="K36" s="144">
        <f t="shared" si="67"/>
        <v>308.51036466145888</v>
      </c>
      <c r="L36" s="144">
        <f t="shared" si="67"/>
        <v>280.37255487880952</v>
      </c>
      <c r="M36" s="144">
        <f t="shared" si="67"/>
        <v>280.11149661890545</v>
      </c>
      <c r="N36" s="144">
        <f t="shared" si="67"/>
        <v>306.50386248655286</v>
      </c>
      <c r="O36" s="144">
        <f t="shared" si="67"/>
        <v>87.683703224437522</v>
      </c>
      <c r="P36" s="144">
        <f t="shared" si="67"/>
        <v>306.25872099716844</v>
      </c>
      <c r="Q36" s="144">
        <f t="shared" si="67"/>
        <v>88.409123126981285</v>
      </c>
      <c r="R36" s="144">
        <f t="shared" si="67"/>
        <v>280.15359294259542</v>
      </c>
      <c r="S36" s="144">
        <f t="shared" si="67"/>
        <v>279.98546362225898</v>
      </c>
      <c r="T36" s="144">
        <f t="shared" si="67"/>
        <v>279.73851308881422</v>
      </c>
      <c r="U36" s="144">
        <f t="shared" si="67"/>
        <v>24.178722699871287</v>
      </c>
      <c r="V36" s="144">
        <f t="shared" si="67"/>
        <v>277.14008607785217</v>
      </c>
      <c r="W36" s="144">
        <f t="shared" si="67"/>
        <v>278.15557280147914</v>
      </c>
      <c r="X36" s="144">
        <f t="shared" si="67"/>
        <v>99.065115845296532</v>
      </c>
      <c r="Y36" s="144">
        <f t="shared" si="67"/>
        <v>330.11566273868084</v>
      </c>
      <c r="Z36" s="144">
        <f t="shared" si="67"/>
        <v>133.77002206980251</v>
      </c>
      <c r="AA36" s="144">
        <f t="shared" si="67"/>
        <v>244.81976355100051</v>
      </c>
      <c r="AB36" s="144">
        <f t="shared" si="67"/>
        <v>19.596684950819508</v>
      </c>
      <c r="AC36" s="144">
        <f t="shared" si="67"/>
        <v>22.339577912650839</v>
      </c>
      <c r="AD36" s="144">
        <f t="shared" si="67"/>
        <v>326.19706411855441</v>
      </c>
      <c r="AE36" s="144">
        <f t="shared" si="67"/>
        <v>280.19201750578395</v>
      </c>
      <c r="AF36" s="144">
        <f t="shared" si="67"/>
        <v>279.86293381684823</v>
      </c>
      <c r="AG36" s="144">
        <f t="shared" si="67"/>
        <v>97.679286093793053</v>
      </c>
      <c r="AH36" s="144">
        <f t="shared" si="67"/>
        <v>231.25751948682046</v>
      </c>
      <c r="AI36" s="144">
        <f t="shared" si="67"/>
        <v>32.083280700611795</v>
      </c>
      <c r="AJ36" s="144">
        <f t="shared" si="67"/>
        <v>329.37784989689499</v>
      </c>
      <c r="AK36" s="160">
        <f t="shared" si="67"/>
        <v>268.35788861657466</v>
      </c>
      <c r="AL36" s="144">
        <f t="shared" si="67"/>
        <v>199.9089418642634</v>
      </c>
      <c r="AM36" s="144">
        <f t="shared" si="67"/>
        <v>339.89987871843596</v>
      </c>
      <c r="AN36" s="144">
        <f t="shared" si="67"/>
        <v>11.518969679038946</v>
      </c>
      <c r="AO36" s="144">
        <f>MOD(AO35,360)</f>
        <v>40.639154922645957</v>
      </c>
      <c r="AP36" s="144">
        <f t="shared" ref="AP36:BK36" si="68">MOD(AP35,360)</f>
        <v>280.0513142487398</v>
      </c>
      <c r="AQ36" s="144">
        <f t="shared" si="68"/>
        <v>176.78007314952447</v>
      </c>
      <c r="AR36" s="144">
        <f t="shared" si="68"/>
        <v>114.73597985104425</v>
      </c>
      <c r="AS36" s="144">
        <f t="shared" si="68"/>
        <v>16.498302824567133</v>
      </c>
      <c r="AT36" s="144">
        <f t="shared" si="68"/>
        <v>281.33470233227126</v>
      </c>
      <c r="AU36" s="144">
        <f t="shared" si="68"/>
        <v>89.042260041398549</v>
      </c>
      <c r="AV36" s="144">
        <f t="shared" si="68"/>
        <v>90.956710778807974</v>
      </c>
      <c r="AW36" s="144">
        <f t="shared" si="68"/>
        <v>91.910643634186272</v>
      </c>
      <c r="AX36" s="144">
        <f t="shared" si="68"/>
        <v>92.864479259231302</v>
      </c>
      <c r="AY36" s="144">
        <f t="shared" si="68"/>
        <v>70.031098607845706</v>
      </c>
      <c r="AZ36" s="144">
        <f t="shared" si="68"/>
        <v>70.989317528223182</v>
      </c>
      <c r="BA36" s="144">
        <f t="shared" si="68"/>
        <v>71.9472541033374</v>
      </c>
      <c r="BB36" s="144">
        <f t="shared" si="68"/>
        <v>72.904916256786237</v>
      </c>
      <c r="BC36" s="144">
        <f t="shared" si="68"/>
        <v>73.862311976525234</v>
      </c>
      <c r="BD36" s="144">
        <f t="shared" si="68"/>
        <v>74.819449312803044</v>
      </c>
      <c r="BE36" s="144">
        <f t="shared" si="68"/>
        <v>75.776336376173276</v>
      </c>
      <c r="BF36" s="144">
        <f t="shared" si="68"/>
        <v>76.732981335475415</v>
      </c>
      <c r="BG36" s="144">
        <f t="shared" si="68"/>
        <v>77.689392415804832</v>
      </c>
      <c r="BH36" s="144">
        <f t="shared" si="68"/>
        <v>78.645577896499162</v>
      </c>
      <c r="BI36" s="144">
        <f t="shared" si="68"/>
        <v>79.601546109102856</v>
      </c>
      <c r="BJ36" s="144">
        <f t="shared" si="68"/>
        <v>80.557305435368107</v>
      </c>
      <c r="BK36" s="144">
        <f t="shared" si="68"/>
        <v>329.22536661532922</v>
      </c>
    </row>
    <row r="37" spans="1:63" x14ac:dyDescent="0.25">
      <c r="C37" s="6" t="s">
        <v>329</v>
      </c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156">
        <v>199.90895</v>
      </c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</row>
    <row r="38" spans="1:63" x14ac:dyDescent="0.25">
      <c r="A38">
        <v>25.6</v>
      </c>
      <c r="B38">
        <v>165</v>
      </c>
      <c r="C38" s="6" t="s">
        <v>330</v>
      </c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</row>
    <row r="39" spans="1:63" x14ac:dyDescent="0.25">
      <c r="C39" s="6" t="s">
        <v>331</v>
      </c>
      <c r="H39" s="8" t="s">
        <v>74</v>
      </c>
      <c r="I39" s="55">
        <f t="shared" ref="I39:AN39" si="69" xml:space="preserve"> ATAN2((COS(I25*Deg2Rad)), (COS(I4*Deg2Rad)* SIN(I25*Deg2Rad)) )</f>
        <v>-1.3789941363605887</v>
      </c>
      <c r="J39" s="55">
        <f t="shared" si="69"/>
        <v>-2.9602448694342787</v>
      </c>
      <c r="K39" s="55">
        <f t="shared" si="69"/>
        <v>-0.85547744206558762</v>
      </c>
      <c r="L39" s="55">
        <f t="shared" si="69"/>
        <v>-1.373700680561847</v>
      </c>
      <c r="M39" s="55">
        <f t="shared" si="69"/>
        <v>-1.3786594875835059</v>
      </c>
      <c r="N39" s="55">
        <f t="shared" si="69"/>
        <v>-0.89188915159996984</v>
      </c>
      <c r="O39" s="55">
        <f t="shared" si="69"/>
        <v>1.5268566071353429</v>
      </c>
      <c r="P39" s="55">
        <f t="shared" si="69"/>
        <v>-0.8962917521594409</v>
      </c>
      <c r="Q39" s="55">
        <f t="shared" si="69"/>
        <v>1.540623139166037</v>
      </c>
      <c r="R39" s="55">
        <f t="shared" si="69"/>
        <v>-1.3779841160603099</v>
      </c>
      <c r="S39" s="55">
        <f t="shared" si="69"/>
        <v>-1.3810955472994575</v>
      </c>
      <c r="T39" s="55">
        <f t="shared" si="69"/>
        <v>-1.3857817833295285</v>
      </c>
      <c r="U39" s="55">
        <f t="shared" si="69"/>
        <v>0.39035883328636289</v>
      </c>
      <c r="V39" s="55">
        <f t="shared" si="69"/>
        <v>-1.434645605690289</v>
      </c>
      <c r="W39" s="55">
        <f t="shared" si="69"/>
        <v>-1.4153543876867716</v>
      </c>
      <c r="X39" s="55">
        <f t="shared" si="69"/>
        <v>1.7435669401038754</v>
      </c>
      <c r="Y39" s="55">
        <f t="shared" si="69"/>
        <v>-0.48393884094660738</v>
      </c>
      <c r="Z39" s="55">
        <f t="shared" si="69"/>
        <v>2.3792781088735957</v>
      </c>
      <c r="AA39" s="55">
        <f t="shared" si="69"/>
        <v>-2.0465163667208603</v>
      </c>
      <c r="AB39" s="55">
        <f t="shared" si="69"/>
        <v>0.31581368669673049</v>
      </c>
      <c r="AC39" s="55">
        <f t="shared" si="69"/>
        <v>0.36055871222290625</v>
      </c>
      <c r="AD39" s="55">
        <f t="shared" si="69"/>
        <v>-0.55078411589692056</v>
      </c>
      <c r="AE39" s="55">
        <f t="shared" si="69"/>
        <v>-1.3772004472330748</v>
      </c>
      <c r="AF39" s="55">
        <f t="shared" si="69"/>
        <v>-1.3833391038730185</v>
      </c>
      <c r="AG39" s="55">
        <f t="shared" si="69"/>
        <v>1.7167435708445278</v>
      </c>
      <c r="AH39" s="55">
        <f t="shared" si="69"/>
        <v>-2.2892527790383359</v>
      </c>
      <c r="AI39" s="55">
        <f t="shared" si="69"/>
        <v>0.52202619085572488</v>
      </c>
      <c r="AJ39" s="55">
        <f t="shared" si="69"/>
        <v>-0.49745108309384073</v>
      </c>
      <c r="AK39" s="55">
        <f t="shared" si="69"/>
        <v>-1.6020143346145106</v>
      </c>
      <c r="AL39" s="55">
        <f t="shared" si="69"/>
        <v>-2.8207718975038709</v>
      </c>
      <c r="AM39" s="55">
        <f t="shared" si="69"/>
        <v>-0.32389833126812856</v>
      </c>
      <c r="AN39" s="55">
        <f t="shared" si="69"/>
        <v>0.18485875097429066</v>
      </c>
      <c r="AO39" s="55">
        <f t="shared" ref="AO39:BK39" si="70" xml:space="preserve"> ATAN2((COS(AO25*Deg2Rad)), (COS(AO4*Deg2Rad)* SIN(AO25*Deg2Rad)) )</f>
        <v>0.66706898106002388</v>
      </c>
      <c r="AP39" s="55">
        <f t="shared" si="70"/>
        <v>-1.3797475541745996</v>
      </c>
      <c r="AQ39" s="55">
        <f t="shared" si="70"/>
        <v>3.090052330319391</v>
      </c>
      <c r="AR39" s="55">
        <f t="shared" si="70"/>
        <v>2.0368718176972553</v>
      </c>
      <c r="AS39" s="55">
        <f t="shared" si="70"/>
        <v>0.26549548870394285</v>
      </c>
      <c r="AT39" s="55">
        <f t="shared" si="70"/>
        <v>-1.3552746492530989</v>
      </c>
      <c r="AU39" s="55">
        <f t="shared" si="70"/>
        <v>1.5527540078921331</v>
      </c>
      <c r="AV39" s="55">
        <f t="shared" si="70"/>
        <v>1.5891729834889974</v>
      </c>
      <c r="AW39" s="55">
        <f t="shared" si="70"/>
        <v>1.6073179174238905</v>
      </c>
      <c r="AX39" s="55">
        <f t="shared" si="70"/>
        <v>1.6254572013949935</v>
      </c>
      <c r="AY39" s="55">
        <f t="shared" si="70"/>
        <v>1.1938761951096535</v>
      </c>
      <c r="AZ39" s="55">
        <f t="shared" si="70"/>
        <v>1.2117315161475057</v>
      </c>
      <c r="BA39" s="55">
        <f t="shared" si="70"/>
        <v>1.2296154728755544</v>
      </c>
      <c r="BB39" s="55">
        <f t="shared" si="70"/>
        <v>1.2475268322334294</v>
      </c>
      <c r="BC39" s="55">
        <f t="shared" si="70"/>
        <v>1.2654643176621114</v>
      </c>
      <c r="BD39" s="55">
        <f t="shared" si="70"/>
        <v>1.2834266097378013</v>
      </c>
      <c r="BE39" s="55">
        <f t="shared" si="70"/>
        <v>1.3014123464814087</v>
      </c>
      <c r="BF39" s="55">
        <f t="shared" si="70"/>
        <v>1.3194201241173307</v>
      </c>
      <c r="BG39" s="55">
        <f t="shared" si="70"/>
        <v>1.3374484985166557</v>
      </c>
      <c r="BH39" s="55">
        <f t="shared" si="70"/>
        <v>1.3554959871456409</v>
      </c>
      <c r="BI39" s="55">
        <f t="shared" si="70"/>
        <v>1.3735610713009885</v>
      </c>
      <c r="BJ39" s="55">
        <f t="shared" si="70"/>
        <v>1.3916421985865324</v>
      </c>
      <c r="BK39" s="55">
        <f t="shared" si="70"/>
        <v>-0.49999782014588218</v>
      </c>
    </row>
    <row r="40" spans="1:63" x14ac:dyDescent="0.25">
      <c r="C40" s="6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</row>
    <row r="41" spans="1:63" x14ac:dyDescent="0.25">
      <c r="C41" s="6" t="s">
        <v>332</v>
      </c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</row>
    <row r="42" spans="1:63" x14ac:dyDescent="0.25">
      <c r="A42">
        <v>25.7</v>
      </c>
      <c r="B42">
        <v>165</v>
      </c>
      <c r="C42" s="6" t="s">
        <v>339</v>
      </c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</row>
    <row r="43" spans="1:63" x14ac:dyDescent="0.25">
      <c r="C43" s="6" t="s">
        <v>340</v>
      </c>
      <c r="H43" s="8" t="s">
        <v>128</v>
      </c>
      <c r="I43" s="55">
        <f t="shared" ref="I43:AN43" si="71" xml:space="preserve"> ASIN( SIN(I4*Deg2Rad) * SIN(I25*Deg2Rad) )</f>
        <v>-0.40242993220117979</v>
      </c>
      <c r="J43" s="55">
        <f t="shared" si="71"/>
        <v>-7.8048806756220085E-2</v>
      </c>
      <c r="K43" s="55">
        <f t="shared" si="71"/>
        <v>-0.31935645747603608</v>
      </c>
      <c r="L43" s="55">
        <f t="shared" si="71"/>
        <v>-0.40197789448589949</v>
      </c>
      <c r="M43" s="55">
        <f t="shared" si="71"/>
        <v>-0.40232082956595694</v>
      </c>
      <c r="N43" s="55">
        <f t="shared" si="71"/>
        <v>-0.32547974036187388</v>
      </c>
      <c r="O43" s="55">
        <f t="shared" si="71"/>
        <v>0.40881056658052012</v>
      </c>
      <c r="P43" s="55">
        <f t="shared" si="71"/>
        <v>-0.32655233176094906</v>
      </c>
      <c r="Q43" s="55">
        <f t="shared" si="71"/>
        <v>0.40899359479001152</v>
      </c>
      <c r="R43" s="55">
        <f t="shared" si="71"/>
        <v>-0.40252323263930295</v>
      </c>
      <c r="S43" s="55">
        <f t="shared" si="71"/>
        <v>-0.40344340958283437</v>
      </c>
      <c r="T43" s="55">
        <f t="shared" si="71"/>
        <v>-0.40374878787211793</v>
      </c>
      <c r="U43" s="55">
        <f t="shared" si="71"/>
        <v>0.16466787994177617</v>
      </c>
      <c r="V43" s="55">
        <f t="shared" si="71"/>
        <v>-0.41038206060931709</v>
      </c>
      <c r="W43" s="55">
        <f t="shared" si="71"/>
        <v>-0.40934685738828103</v>
      </c>
      <c r="X43" s="55">
        <f t="shared" si="71"/>
        <v>0.41010094002351605</v>
      </c>
      <c r="Y43" s="55">
        <f t="shared" si="71"/>
        <v>-0.20252118319578713</v>
      </c>
      <c r="Z43" s="55">
        <f t="shared" si="71"/>
        <v>0.29583700794688983</v>
      </c>
      <c r="AA43" s="55">
        <f t="shared" si="71"/>
        <v>-0.37946943495391522</v>
      </c>
      <c r="AB43" s="55">
        <f t="shared" si="71"/>
        <v>0.13387916202333447</v>
      </c>
      <c r="AC43" s="55">
        <f t="shared" si="71"/>
        <v>0.15178949179941978</v>
      </c>
      <c r="AD43" s="55">
        <f t="shared" si="71"/>
        <v>-0.2231320253794718</v>
      </c>
      <c r="AE43" s="55">
        <f t="shared" si="71"/>
        <v>-0.40219674740605943</v>
      </c>
      <c r="AF43" s="55">
        <f t="shared" si="71"/>
        <v>-0.40265400174391469</v>
      </c>
      <c r="AG43" s="55">
        <f t="shared" si="71"/>
        <v>0.40531766572400019</v>
      </c>
      <c r="AH43" s="55">
        <f t="shared" si="71"/>
        <v>-0.31548939985829033</v>
      </c>
      <c r="AI43" s="55">
        <f t="shared" si="71"/>
        <v>0.21294942700039862</v>
      </c>
      <c r="AJ43" s="55">
        <f t="shared" si="71"/>
        <v>-0.20401517377741721</v>
      </c>
      <c r="AK43" s="55">
        <f t="shared" si="71"/>
        <v>-0.40892155783461603</v>
      </c>
      <c r="AL43" s="55">
        <f t="shared" si="71"/>
        <v>-0.13588207574949224</v>
      </c>
      <c r="AM43" s="55">
        <f t="shared" si="71"/>
        <v>-0.13713449380591189</v>
      </c>
      <c r="AN43" s="55">
        <f t="shared" si="71"/>
        <v>7.9527746779507316E-2</v>
      </c>
      <c r="AO43" s="55">
        <f t="shared" ref="AO43:BK43" si="72" xml:space="preserve"> ASIN( SIN(AO4*Deg2Rad) * SIN(AO25*Deg2Rad) )</f>
        <v>0.26206712657537018</v>
      </c>
      <c r="AP43" s="55">
        <f t="shared" si="72"/>
        <v>-0.40287041435803039</v>
      </c>
      <c r="AQ43" s="55">
        <f t="shared" si="72"/>
        <v>2.233490303875699E-2</v>
      </c>
      <c r="AR43" s="55">
        <f t="shared" si="72"/>
        <v>0.37235666809041079</v>
      </c>
      <c r="AS43" s="55">
        <f t="shared" si="72"/>
        <v>0.11326574397302604</v>
      </c>
      <c r="AT43" s="55">
        <f t="shared" si="72"/>
        <v>-0.4050102180346446</v>
      </c>
      <c r="AU43" s="55">
        <f t="shared" si="72"/>
        <v>0.40908640295914916</v>
      </c>
      <c r="AV43" s="55">
        <f t="shared" si="72"/>
        <v>0.40908465635016955</v>
      </c>
      <c r="AW43" s="55">
        <f t="shared" si="72"/>
        <v>0.40890306797332637</v>
      </c>
      <c r="AX43" s="55">
        <f t="shared" si="72"/>
        <v>0.40860134529901498</v>
      </c>
      <c r="AY43" s="55">
        <f t="shared" si="72"/>
        <v>0.38324280398043953</v>
      </c>
      <c r="AZ43" s="55">
        <f t="shared" si="72"/>
        <v>0.38563604526629169</v>
      </c>
      <c r="BA43" s="55">
        <f t="shared" si="72"/>
        <v>0.38791735445512343</v>
      </c>
      <c r="BB43" s="55">
        <f t="shared" si="72"/>
        <v>0.39008594147179831</v>
      </c>
      <c r="BC43" s="55">
        <f t="shared" si="72"/>
        <v>0.39214103246157034</v>
      </c>
      <c r="BD43" s="55">
        <f t="shared" si="72"/>
        <v>0.39408187335996514</v>
      </c>
      <c r="BE43" s="55">
        <f t="shared" si="72"/>
        <v>0.39590773818678893</v>
      </c>
      <c r="BF43" s="55">
        <f t="shared" si="72"/>
        <v>0.39761793722526362</v>
      </c>
      <c r="BG43" s="55">
        <f t="shared" si="72"/>
        <v>0.3992118227367969</v>
      </c>
      <c r="BH43" s="55">
        <f t="shared" si="72"/>
        <v>0.4006887927976035</v>
      </c>
      <c r="BI43" s="55">
        <f t="shared" si="72"/>
        <v>0.40204829464712799</v>
      </c>
      <c r="BJ43" s="55">
        <f t="shared" si="72"/>
        <v>0.40328982779155431</v>
      </c>
      <c r="BK43" s="55">
        <f t="shared" si="72"/>
        <v>-0.20494486236379139</v>
      </c>
    </row>
    <row r="44" spans="1:63" x14ac:dyDescent="0.25">
      <c r="C44" s="6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</row>
    <row r="45" spans="1:63" x14ac:dyDescent="0.25">
      <c r="A45">
        <v>25.8</v>
      </c>
      <c r="B45">
        <v>165</v>
      </c>
      <c r="C45" s="6" t="s">
        <v>333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156">
        <v>23.439990000000002</v>
      </c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</row>
    <row r="46" spans="1:63" x14ac:dyDescent="0.25">
      <c r="C46" s="6" t="s">
        <v>341</v>
      </c>
      <c r="H46" s="8" t="s">
        <v>126</v>
      </c>
      <c r="I46" s="95">
        <f t="shared" ref="I46:AN46" si="73" xml:space="preserve"> I4 + 0.00256* COS(I34*Deg2Rad)</f>
        <v>23.44016825419348</v>
      </c>
      <c r="J46" s="95">
        <f t="shared" si="73"/>
        <v>23.441142077869085</v>
      </c>
      <c r="K46" s="95">
        <f t="shared" si="73"/>
        <v>23.657813604092258</v>
      </c>
      <c r="L46" s="95">
        <f t="shared" si="73"/>
        <v>23.436217427996596</v>
      </c>
      <c r="M46" s="95">
        <f t="shared" si="73"/>
        <v>23.435076935944014</v>
      </c>
      <c r="N46" s="95">
        <f t="shared" si="73"/>
        <v>23.445809089704134</v>
      </c>
      <c r="O46" s="95">
        <f t="shared" si="73"/>
        <v>23.445846318618358</v>
      </c>
      <c r="P46" s="95">
        <f t="shared" si="73"/>
        <v>23.44586825153177</v>
      </c>
      <c r="Q46" s="95">
        <f t="shared" si="73"/>
        <v>23.445631869818417</v>
      </c>
      <c r="R46" s="95">
        <f t="shared" si="73"/>
        <v>23.451175706021633</v>
      </c>
      <c r="S46" s="95">
        <f t="shared" si="73"/>
        <v>23.493776214949062</v>
      </c>
      <c r="T46" s="95">
        <f t="shared" si="73"/>
        <v>23.49207934153327</v>
      </c>
      <c r="U46" s="95">
        <f t="shared" si="73"/>
        <v>23.591814845393049</v>
      </c>
      <c r="V46" s="95">
        <f t="shared" si="73"/>
        <v>23.707122701342644</v>
      </c>
      <c r="W46" s="95">
        <f t="shared" si="73"/>
        <v>23.707131594681112</v>
      </c>
      <c r="X46" s="95">
        <f t="shared" si="73"/>
        <v>23.810340315222597</v>
      </c>
      <c r="Y46" s="95">
        <f t="shared" si="73"/>
        <v>23.810639866765332</v>
      </c>
      <c r="Z46" s="95">
        <f t="shared" si="73"/>
        <v>23.810803749427052</v>
      </c>
      <c r="AA46" s="95">
        <f t="shared" si="73"/>
        <v>24.163929559216498</v>
      </c>
      <c r="AB46" s="95">
        <f t="shared" si="73"/>
        <v>23.446080236498151</v>
      </c>
      <c r="AC46" s="95">
        <f t="shared" si="73"/>
        <v>23.440831239759852</v>
      </c>
      <c r="AD46" s="95">
        <f t="shared" si="73"/>
        <v>23.437755914199098</v>
      </c>
      <c r="AE46" s="95">
        <f t="shared" si="73"/>
        <v>23.438460609515946</v>
      </c>
      <c r="AF46" s="95">
        <f t="shared" si="73"/>
        <v>23.436219353645576</v>
      </c>
      <c r="AG46" s="95">
        <f t="shared" si="73"/>
        <v>23.446389532348789</v>
      </c>
      <c r="AH46" s="95">
        <f t="shared" si="73"/>
        <v>23.436896204437542</v>
      </c>
      <c r="AI46" s="95">
        <f t="shared" si="73"/>
        <v>23.445883879217572</v>
      </c>
      <c r="AJ46" s="95">
        <f t="shared" si="73"/>
        <v>23.437794955333082</v>
      </c>
      <c r="AK46" s="164">
        <f t="shared" si="73"/>
        <v>23.439270518207412</v>
      </c>
      <c r="AL46" s="95">
        <f t="shared" si="73"/>
        <v>23.439905750140571</v>
      </c>
      <c r="AM46" s="95">
        <f t="shared" si="73"/>
        <v>23.442847870928709</v>
      </c>
      <c r="AN46" s="95">
        <f t="shared" si="73"/>
        <v>23.440942333982214</v>
      </c>
      <c r="AO46" s="95">
        <f t="shared" ref="AO46:BK46" si="74" xml:space="preserve"> AO4 + 0.00256* COS(AO34*Deg2Rad)</f>
        <v>23.438821811958697</v>
      </c>
      <c r="AP46" s="95">
        <f t="shared" si="74"/>
        <v>23.466441623655331</v>
      </c>
      <c r="AQ46" s="95">
        <f t="shared" si="74"/>
        <v>23.443594283630144</v>
      </c>
      <c r="AR46" s="95">
        <f t="shared" si="74"/>
        <v>23.613922802091476</v>
      </c>
      <c r="AS46" s="95">
        <f t="shared" si="74"/>
        <v>23.436860521708681</v>
      </c>
      <c r="AT46" s="95">
        <f t="shared" si="74"/>
        <v>23.694871263719669</v>
      </c>
      <c r="AU46" s="95">
        <f t="shared" si="74"/>
        <v>23.440649842225731</v>
      </c>
      <c r="AV46" s="95">
        <f t="shared" si="74"/>
        <v>23.440680676587842</v>
      </c>
      <c r="AW46" s="95">
        <f t="shared" si="74"/>
        <v>23.440693826030817</v>
      </c>
      <c r="AX46" s="95">
        <f t="shared" si="74"/>
        <v>23.440702258344498</v>
      </c>
      <c r="AY46" s="95">
        <f t="shared" si="74"/>
        <v>23.440636488083243</v>
      </c>
      <c r="AZ46" s="95">
        <f t="shared" si="74"/>
        <v>23.440624702155432</v>
      </c>
      <c r="BA46" s="95">
        <f t="shared" si="74"/>
        <v>23.440616008555349</v>
      </c>
      <c r="BB46" s="95">
        <f t="shared" si="74"/>
        <v>23.440612204578674</v>
      </c>
      <c r="BC46" s="95">
        <f t="shared" si="74"/>
        <v>23.440613705474181</v>
      </c>
      <c r="BD46" s="95">
        <f t="shared" si="74"/>
        <v>23.440619746977337</v>
      </c>
      <c r="BE46" s="95">
        <f t="shared" si="74"/>
        <v>23.440628857977213</v>
      </c>
      <c r="BF46" s="95">
        <f t="shared" si="74"/>
        <v>23.440639309382156</v>
      </c>
      <c r="BG46" s="95">
        <f t="shared" si="74"/>
        <v>23.440649404769228</v>
      </c>
      <c r="BH46" s="95">
        <f t="shared" si="74"/>
        <v>23.44065765485788</v>
      </c>
      <c r="BI46" s="95">
        <f t="shared" si="74"/>
        <v>23.440662922205394</v>
      </c>
      <c r="BJ46" s="95">
        <f t="shared" si="74"/>
        <v>23.440664552355937</v>
      </c>
      <c r="BK46" s="95">
        <f t="shared" si="74"/>
        <v>23.437793254345014</v>
      </c>
    </row>
    <row r="47" spans="1:63" x14ac:dyDescent="0.25">
      <c r="C47" s="6" t="s">
        <v>342</v>
      </c>
      <c r="H47" s="8" t="s">
        <v>334</v>
      </c>
      <c r="I47" s="96">
        <f t="shared" ref="I47:AK47" si="75">ATAN2((COS(I36*Deg2Rad)),(COS(I46*Deg2Rad)*SIN(I36*Deg2Rad)))*Rad2Deg</f>
        <v>-79.020198139338731</v>
      </c>
      <c r="J47" s="96">
        <f t="shared" si="75"/>
        <v>-169.61168831850816</v>
      </c>
      <c r="K47" s="96">
        <f t="shared" si="75"/>
        <v>-49.017786828114232</v>
      </c>
      <c r="L47" s="96">
        <f t="shared" si="75"/>
        <v>-78.717777367997655</v>
      </c>
      <c r="M47" s="96">
        <f t="shared" si="75"/>
        <v>-79.000720597725163</v>
      </c>
      <c r="N47" s="96">
        <f t="shared" si="75"/>
        <v>-51.108049079306902</v>
      </c>
      <c r="O47" s="96">
        <f t="shared" si="75"/>
        <v>87.475509816020704</v>
      </c>
      <c r="P47" s="96">
        <f t="shared" si="75"/>
        <v>-51.358654530969524</v>
      </c>
      <c r="Q47" s="96">
        <f t="shared" si="75"/>
        <v>88.266040935650523</v>
      </c>
      <c r="R47" s="96">
        <f t="shared" si="75"/>
        <v>-78.953792180067126</v>
      </c>
      <c r="S47" s="96">
        <f t="shared" si="75"/>
        <v>-79.132586517628752</v>
      </c>
      <c r="T47" s="96">
        <f t="shared" si="75"/>
        <v>-79.400507779136049</v>
      </c>
      <c r="U47" s="96">
        <f t="shared" si="75"/>
        <v>22.364542082145107</v>
      </c>
      <c r="V47" s="96">
        <f t="shared" si="75"/>
        <v>-82.209594163411111</v>
      </c>
      <c r="W47" s="96">
        <f t="shared" si="75"/>
        <v>-81.104294658129533</v>
      </c>
      <c r="X47" s="96">
        <f t="shared" si="75"/>
        <v>99.892484053290261</v>
      </c>
      <c r="Y47" s="96">
        <f t="shared" si="75"/>
        <v>-27.733117900181771</v>
      </c>
      <c r="Z47" s="96">
        <f t="shared" si="75"/>
        <v>136.31765191314167</v>
      </c>
      <c r="AA47" s="96">
        <f t="shared" si="75"/>
        <v>-117.26178561624215</v>
      </c>
      <c r="AB47" s="96">
        <f t="shared" si="75"/>
        <v>18.088284070957258</v>
      </c>
      <c r="AC47" s="96">
        <f t="shared" si="75"/>
        <v>20.657596753067835</v>
      </c>
      <c r="AD47" s="96">
        <f t="shared" si="75"/>
        <v>-31.56140466245413</v>
      </c>
      <c r="AE47" s="96">
        <f t="shared" si="75"/>
        <v>-78.91319299266101</v>
      </c>
      <c r="AF47" s="96">
        <f t="shared" si="75"/>
        <v>-79.270017338141585</v>
      </c>
      <c r="AG47" s="96">
        <f t="shared" si="75"/>
        <v>98.361032532336395</v>
      </c>
      <c r="AH47" s="96">
        <f t="shared" si="75"/>
        <v>-131.17027947594786</v>
      </c>
      <c r="AI47" s="96">
        <f t="shared" si="75"/>
        <v>29.904658731142209</v>
      </c>
      <c r="AJ47" s="96">
        <f t="shared" si="75"/>
        <v>-28.50560548218191</v>
      </c>
      <c r="AK47" s="163">
        <f t="shared" si="75"/>
        <v>-91.789709798008047</v>
      </c>
      <c r="AL47" s="96">
        <f>ATAN2(COS(AL35*Deg2Rad),(COS(AL4+0.00256*COS(AL34*Deg2Rad)*SIN(AL35*Deg2Rad))))</f>
        <v>-3.0131665365175526</v>
      </c>
      <c r="AM47" s="96">
        <f t="shared" ref="AM47:BK47" si="76">ATAN2((COS(AM36*Deg2Rad)),(COS(AM46*Deg2Rad)*SIN(AM36*Deg2Rad)))*Rad2Deg</f>
        <v>-18.559163664371937</v>
      </c>
      <c r="AN47" s="96">
        <f t="shared" si="76"/>
        <v>10.59075198158849</v>
      </c>
      <c r="AO47" s="96">
        <f t="shared" si="76"/>
        <v>38.219309703306166</v>
      </c>
      <c r="AP47" s="96">
        <f t="shared" si="76"/>
        <v>-79.063404023615576</v>
      </c>
      <c r="AQ47" s="96">
        <f t="shared" si="76"/>
        <v>177.04537899083999</v>
      </c>
      <c r="AR47" s="96">
        <f t="shared" si="76"/>
        <v>116.69381858752637</v>
      </c>
      <c r="AS47" s="96">
        <f t="shared" si="76"/>
        <v>15.202775479407311</v>
      </c>
      <c r="AT47" s="96">
        <f t="shared" si="76"/>
        <v>-77.65251820700432</v>
      </c>
      <c r="AU47" s="96">
        <f t="shared" si="76"/>
        <v>88.956128869001148</v>
      </c>
      <c r="AV47" s="96">
        <f t="shared" si="76"/>
        <v>91.042749677798227</v>
      </c>
      <c r="AW47" s="96">
        <f t="shared" si="76"/>
        <v>92.082363129266383</v>
      </c>
      <c r="AX47" s="96">
        <f t="shared" si="76"/>
        <v>93.12165398697293</v>
      </c>
      <c r="AY47" s="96">
        <f t="shared" si="76"/>
        <v>68.39446488997514</v>
      </c>
      <c r="AZ47" s="96">
        <f t="shared" si="76"/>
        <v>69.417467079056792</v>
      </c>
      <c r="BA47" s="96">
        <f t="shared" si="76"/>
        <v>70.442110392524754</v>
      </c>
      <c r="BB47" s="96">
        <f t="shared" si="76"/>
        <v>71.468324223546944</v>
      </c>
      <c r="BC47" s="96">
        <f t="shared" si="76"/>
        <v>72.496035472684966</v>
      </c>
      <c r="BD47" s="96">
        <f t="shared" si="76"/>
        <v>73.525168584112379</v>
      </c>
      <c r="BE47" s="96">
        <f t="shared" si="76"/>
        <v>74.555645563256064</v>
      </c>
      <c r="BF47" s="96">
        <f t="shared" si="76"/>
        <v>75.587386020133948</v>
      </c>
      <c r="BG47" s="96">
        <f t="shared" si="76"/>
        <v>76.620307251951161</v>
      </c>
      <c r="BH47" s="96">
        <f t="shared" si="76"/>
        <v>77.654324354625828</v>
      </c>
      <c r="BI47" s="96">
        <f t="shared" si="76"/>
        <v>78.689350350747205</v>
      </c>
      <c r="BJ47" s="96">
        <f t="shared" si="76"/>
        <v>79.725296331390027</v>
      </c>
      <c r="BK47" s="96">
        <f t="shared" si="76"/>
        <v>-28.651524820818974</v>
      </c>
    </row>
    <row r="48" spans="1:63" x14ac:dyDescent="0.25">
      <c r="C48" s="6" t="s">
        <v>335</v>
      </c>
      <c r="I48" s="166">
        <f t="shared" ref="I48:AJ48" si="77">MOD(I47,360)</f>
        <v>280.97980186066127</v>
      </c>
      <c r="J48" s="166">
        <f t="shared" si="77"/>
        <v>190.38831168149184</v>
      </c>
      <c r="K48" s="166">
        <f t="shared" si="77"/>
        <v>310.98221317188575</v>
      </c>
      <c r="L48" s="166">
        <f t="shared" si="77"/>
        <v>281.28222263200234</v>
      </c>
      <c r="M48" s="166">
        <f t="shared" si="77"/>
        <v>280.99927940227485</v>
      </c>
      <c r="N48" s="166">
        <f t="shared" si="77"/>
        <v>308.89195092069309</v>
      </c>
      <c r="O48" s="166">
        <f t="shared" si="77"/>
        <v>87.475509816020704</v>
      </c>
      <c r="P48" s="166">
        <f t="shared" si="77"/>
        <v>308.64134546903045</v>
      </c>
      <c r="Q48" s="166">
        <f t="shared" si="77"/>
        <v>88.266040935650523</v>
      </c>
      <c r="R48" s="166">
        <f t="shared" si="77"/>
        <v>281.04620781993287</v>
      </c>
      <c r="S48" s="166">
        <f t="shared" si="77"/>
        <v>280.86741348237126</v>
      </c>
      <c r="T48" s="166">
        <f t="shared" si="77"/>
        <v>280.59949222086397</v>
      </c>
      <c r="U48" s="166">
        <f t="shared" si="77"/>
        <v>22.364542082145107</v>
      </c>
      <c r="V48" s="166">
        <f t="shared" si="77"/>
        <v>277.79040583658889</v>
      </c>
      <c r="W48" s="166">
        <f t="shared" si="77"/>
        <v>278.89570534187044</v>
      </c>
      <c r="X48" s="166">
        <f t="shared" si="77"/>
        <v>99.892484053290261</v>
      </c>
      <c r="Y48" s="166">
        <f t="shared" si="77"/>
        <v>332.26688209981825</v>
      </c>
      <c r="Z48" s="166">
        <f t="shared" si="77"/>
        <v>136.31765191314167</v>
      </c>
      <c r="AA48" s="166">
        <f t="shared" si="77"/>
        <v>242.73821438375785</v>
      </c>
      <c r="AB48" s="166">
        <f t="shared" si="77"/>
        <v>18.088284070957258</v>
      </c>
      <c r="AC48" s="166">
        <f t="shared" si="77"/>
        <v>20.657596753067835</v>
      </c>
      <c r="AD48" s="166">
        <f t="shared" si="77"/>
        <v>328.43859533754585</v>
      </c>
      <c r="AE48" s="166">
        <f t="shared" si="77"/>
        <v>281.08680700733896</v>
      </c>
      <c r="AF48" s="166">
        <f t="shared" si="77"/>
        <v>280.7299826618584</v>
      </c>
      <c r="AG48" s="166">
        <f t="shared" si="77"/>
        <v>98.361032532336395</v>
      </c>
      <c r="AH48" s="166">
        <f t="shared" si="77"/>
        <v>228.82972052405214</v>
      </c>
      <c r="AI48" s="166">
        <f t="shared" si="77"/>
        <v>29.904658731142209</v>
      </c>
      <c r="AJ48" s="166">
        <f t="shared" si="77"/>
        <v>331.49439451781808</v>
      </c>
      <c r="AK48" s="167">
        <f>MOD(AK47,360)</f>
        <v>268.21029020199194</v>
      </c>
      <c r="AL48" s="166">
        <f>MOD(AL47,360)</f>
        <v>356.98683346348247</v>
      </c>
      <c r="AM48" s="166">
        <f>MOD(AM47,360)</f>
        <v>341.44083633562809</v>
      </c>
      <c r="AN48" s="166">
        <f>MOD(AN47,360)</f>
        <v>10.59075198158849</v>
      </c>
      <c r="AO48" s="166">
        <f>MOD(AO47,360)</f>
        <v>38.219309703306166</v>
      </c>
      <c r="AP48" s="166">
        <f t="shared" ref="AP48:BK48" si="78">MOD(AP47,360)</f>
        <v>280.93659597638441</v>
      </c>
      <c r="AQ48" s="166">
        <f t="shared" si="78"/>
        <v>177.04537899083999</v>
      </c>
      <c r="AR48" s="166">
        <f t="shared" si="78"/>
        <v>116.69381858752637</v>
      </c>
      <c r="AS48" s="166">
        <f t="shared" si="78"/>
        <v>15.202775479407311</v>
      </c>
      <c r="AT48" s="166">
        <f t="shared" si="78"/>
        <v>282.34748179299567</v>
      </c>
      <c r="AU48" s="166">
        <f t="shared" si="78"/>
        <v>88.956128869001148</v>
      </c>
      <c r="AV48" s="166">
        <f t="shared" si="78"/>
        <v>91.042749677798227</v>
      </c>
      <c r="AW48" s="166">
        <f t="shared" si="78"/>
        <v>92.082363129266383</v>
      </c>
      <c r="AX48" s="166">
        <f t="shared" si="78"/>
        <v>93.12165398697293</v>
      </c>
      <c r="AY48" s="166">
        <f t="shared" si="78"/>
        <v>68.39446488997514</v>
      </c>
      <c r="AZ48" s="166">
        <f t="shared" si="78"/>
        <v>69.417467079056792</v>
      </c>
      <c r="BA48" s="166">
        <f t="shared" si="78"/>
        <v>70.442110392524754</v>
      </c>
      <c r="BB48" s="166">
        <f t="shared" si="78"/>
        <v>71.468324223546944</v>
      </c>
      <c r="BC48" s="166">
        <f t="shared" si="78"/>
        <v>72.496035472684966</v>
      </c>
      <c r="BD48" s="166">
        <f t="shared" si="78"/>
        <v>73.525168584112379</v>
      </c>
      <c r="BE48" s="166">
        <f t="shared" si="78"/>
        <v>74.555645563256064</v>
      </c>
      <c r="BF48" s="166">
        <f t="shared" si="78"/>
        <v>75.587386020133948</v>
      </c>
      <c r="BG48" s="166">
        <f t="shared" si="78"/>
        <v>76.620307251951161</v>
      </c>
      <c r="BH48" s="166">
        <f t="shared" si="78"/>
        <v>77.654324354625828</v>
      </c>
      <c r="BI48" s="166">
        <f t="shared" si="78"/>
        <v>78.689350350747205</v>
      </c>
      <c r="BJ48" s="166">
        <f t="shared" si="78"/>
        <v>79.725296331390027</v>
      </c>
      <c r="BK48" s="166">
        <f t="shared" si="78"/>
        <v>331.34847517918104</v>
      </c>
    </row>
    <row r="49" spans="1:63" x14ac:dyDescent="0.25">
      <c r="C49" s="6"/>
      <c r="I49" s="165">
        <f t="shared" ref="I49:AJ49" si="79">INT(I48/15)</f>
        <v>18</v>
      </c>
      <c r="J49" s="165">
        <f t="shared" si="79"/>
        <v>12</v>
      </c>
      <c r="K49" s="165">
        <f t="shared" si="79"/>
        <v>20</v>
      </c>
      <c r="L49" s="165">
        <f t="shared" si="79"/>
        <v>18</v>
      </c>
      <c r="M49" s="165">
        <f t="shared" si="79"/>
        <v>18</v>
      </c>
      <c r="N49" s="165">
        <f t="shared" si="79"/>
        <v>20</v>
      </c>
      <c r="O49" s="165">
        <f t="shared" si="79"/>
        <v>5</v>
      </c>
      <c r="P49" s="165">
        <f t="shared" si="79"/>
        <v>20</v>
      </c>
      <c r="Q49" s="165">
        <f t="shared" si="79"/>
        <v>5</v>
      </c>
      <c r="R49" s="165">
        <f t="shared" si="79"/>
        <v>18</v>
      </c>
      <c r="S49" s="165">
        <f t="shared" si="79"/>
        <v>18</v>
      </c>
      <c r="T49" s="165">
        <f t="shared" si="79"/>
        <v>18</v>
      </c>
      <c r="U49" s="165">
        <f t="shared" si="79"/>
        <v>1</v>
      </c>
      <c r="V49" s="165">
        <f t="shared" si="79"/>
        <v>18</v>
      </c>
      <c r="W49" s="165">
        <f t="shared" si="79"/>
        <v>18</v>
      </c>
      <c r="X49" s="165">
        <f t="shared" si="79"/>
        <v>6</v>
      </c>
      <c r="Y49" s="165">
        <f t="shared" si="79"/>
        <v>22</v>
      </c>
      <c r="Z49" s="165">
        <f t="shared" si="79"/>
        <v>9</v>
      </c>
      <c r="AA49" s="165">
        <f t="shared" si="79"/>
        <v>16</v>
      </c>
      <c r="AB49" s="165">
        <f t="shared" si="79"/>
        <v>1</v>
      </c>
      <c r="AC49" s="165">
        <f t="shared" si="79"/>
        <v>1</v>
      </c>
      <c r="AD49" s="165">
        <f t="shared" si="79"/>
        <v>21</v>
      </c>
      <c r="AE49" s="165">
        <f t="shared" si="79"/>
        <v>18</v>
      </c>
      <c r="AF49" s="165">
        <f t="shared" si="79"/>
        <v>18</v>
      </c>
      <c r="AG49" s="165">
        <f t="shared" si="79"/>
        <v>6</v>
      </c>
      <c r="AH49" s="165">
        <f t="shared" si="79"/>
        <v>15</v>
      </c>
      <c r="AI49" s="165">
        <f t="shared" si="79"/>
        <v>1</v>
      </c>
      <c r="AJ49" s="165">
        <f t="shared" si="79"/>
        <v>22</v>
      </c>
      <c r="AK49" s="165">
        <f>INT(AK48/15)</f>
        <v>17</v>
      </c>
      <c r="AL49" s="96" t="s">
        <v>197</v>
      </c>
      <c r="AM49" s="165">
        <f>INT(AM48/15)</f>
        <v>22</v>
      </c>
      <c r="AN49" s="165">
        <f>INT(AN48/15)</f>
        <v>0</v>
      </c>
      <c r="AO49" s="165">
        <f>INT(AO48/15)</f>
        <v>2</v>
      </c>
      <c r="AP49" s="165">
        <f t="shared" ref="AP49:BK49" si="80">INT(AP48/15)</f>
        <v>18</v>
      </c>
      <c r="AQ49" s="165">
        <f t="shared" si="80"/>
        <v>11</v>
      </c>
      <c r="AR49" s="165">
        <f t="shared" si="80"/>
        <v>7</v>
      </c>
      <c r="AS49" s="165">
        <f t="shared" si="80"/>
        <v>1</v>
      </c>
      <c r="AT49" s="165">
        <f t="shared" si="80"/>
        <v>18</v>
      </c>
      <c r="AU49" s="165">
        <f t="shared" si="80"/>
        <v>5</v>
      </c>
      <c r="AV49" s="165">
        <f t="shared" si="80"/>
        <v>6</v>
      </c>
      <c r="AW49" s="165">
        <f t="shared" si="80"/>
        <v>6</v>
      </c>
      <c r="AX49" s="165">
        <f t="shared" si="80"/>
        <v>6</v>
      </c>
      <c r="AY49" s="165">
        <f t="shared" si="80"/>
        <v>4</v>
      </c>
      <c r="AZ49" s="165">
        <f t="shared" si="80"/>
        <v>4</v>
      </c>
      <c r="BA49" s="165">
        <f t="shared" si="80"/>
        <v>4</v>
      </c>
      <c r="BB49" s="165">
        <f t="shared" si="80"/>
        <v>4</v>
      </c>
      <c r="BC49" s="165">
        <f t="shared" si="80"/>
        <v>4</v>
      </c>
      <c r="BD49" s="165">
        <f t="shared" si="80"/>
        <v>4</v>
      </c>
      <c r="BE49" s="165">
        <f t="shared" si="80"/>
        <v>4</v>
      </c>
      <c r="BF49" s="165">
        <f t="shared" si="80"/>
        <v>5</v>
      </c>
      <c r="BG49" s="165">
        <f t="shared" si="80"/>
        <v>5</v>
      </c>
      <c r="BH49" s="165">
        <f t="shared" si="80"/>
        <v>5</v>
      </c>
      <c r="BI49" s="165">
        <f t="shared" si="80"/>
        <v>5</v>
      </c>
      <c r="BJ49" s="165">
        <f t="shared" si="80"/>
        <v>5</v>
      </c>
      <c r="BK49" s="165">
        <f t="shared" si="80"/>
        <v>22</v>
      </c>
    </row>
    <row r="50" spans="1:63" x14ac:dyDescent="0.25">
      <c r="C50" s="6"/>
      <c r="I50" s="165">
        <f t="shared" ref="I50:AJ50" si="81">INT((I48/15-I49)*60)</f>
        <v>43</v>
      </c>
      <c r="J50" s="165">
        <f t="shared" si="81"/>
        <v>41</v>
      </c>
      <c r="K50" s="165">
        <f t="shared" si="81"/>
        <v>43</v>
      </c>
      <c r="L50" s="165">
        <f t="shared" si="81"/>
        <v>45</v>
      </c>
      <c r="M50" s="165">
        <f t="shared" si="81"/>
        <v>43</v>
      </c>
      <c r="N50" s="165">
        <f t="shared" si="81"/>
        <v>35</v>
      </c>
      <c r="O50" s="165">
        <f t="shared" si="81"/>
        <v>49</v>
      </c>
      <c r="P50" s="165">
        <f t="shared" si="81"/>
        <v>34</v>
      </c>
      <c r="Q50" s="165">
        <f t="shared" si="81"/>
        <v>53</v>
      </c>
      <c r="R50" s="165">
        <f t="shared" si="81"/>
        <v>44</v>
      </c>
      <c r="S50" s="165">
        <f t="shared" si="81"/>
        <v>43</v>
      </c>
      <c r="T50" s="165">
        <f t="shared" si="81"/>
        <v>42</v>
      </c>
      <c r="U50" s="165">
        <f t="shared" si="81"/>
        <v>29</v>
      </c>
      <c r="V50" s="165">
        <f t="shared" si="81"/>
        <v>31</v>
      </c>
      <c r="W50" s="165">
        <f t="shared" si="81"/>
        <v>35</v>
      </c>
      <c r="X50" s="165">
        <f t="shared" si="81"/>
        <v>39</v>
      </c>
      <c r="Y50" s="165">
        <f t="shared" si="81"/>
        <v>9</v>
      </c>
      <c r="Z50" s="165">
        <f t="shared" si="81"/>
        <v>5</v>
      </c>
      <c r="AA50" s="165">
        <f t="shared" si="81"/>
        <v>10</v>
      </c>
      <c r="AB50" s="165">
        <f t="shared" si="81"/>
        <v>12</v>
      </c>
      <c r="AC50" s="165">
        <f t="shared" si="81"/>
        <v>22</v>
      </c>
      <c r="AD50" s="165">
        <f t="shared" si="81"/>
        <v>53</v>
      </c>
      <c r="AE50" s="165">
        <f t="shared" si="81"/>
        <v>44</v>
      </c>
      <c r="AF50" s="165">
        <f t="shared" si="81"/>
        <v>42</v>
      </c>
      <c r="AG50" s="165">
        <f t="shared" si="81"/>
        <v>33</v>
      </c>
      <c r="AH50" s="165">
        <f t="shared" si="81"/>
        <v>15</v>
      </c>
      <c r="AI50" s="165">
        <f t="shared" si="81"/>
        <v>59</v>
      </c>
      <c r="AJ50" s="165">
        <f t="shared" si="81"/>
        <v>5</v>
      </c>
      <c r="AK50" s="165">
        <f>INT((AK48/15-AK49)*60)</f>
        <v>52</v>
      </c>
      <c r="AL50" s="96" t="s">
        <v>196</v>
      </c>
      <c r="AM50" s="165">
        <f>INT((AM48/15-AM49)*60)</f>
        <v>45</v>
      </c>
      <c r="AN50" s="165">
        <f>INT((AN48/15-AN49)*60)</f>
        <v>42</v>
      </c>
      <c r="AO50" s="165">
        <f>INT((AO48/15-AO49)*60)</f>
        <v>32</v>
      </c>
      <c r="AP50" s="165">
        <f t="shared" ref="AP50:BK50" si="82">INT((AP48/15-AP49)*60)</f>
        <v>43</v>
      </c>
      <c r="AQ50" s="165">
        <f t="shared" si="82"/>
        <v>48</v>
      </c>
      <c r="AR50" s="165">
        <f t="shared" si="82"/>
        <v>46</v>
      </c>
      <c r="AS50" s="165">
        <f t="shared" si="82"/>
        <v>0</v>
      </c>
      <c r="AT50" s="165">
        <f t="shared" si="82"/>
        <v>49</v>
      </c>
      <c r="AU50" s="165">
        <f t="shared" si="82"/>
        <v>55</v>
      </c>
      <c r="AV50" s="165">
        <f t="shared" si="82"/>
        <v>4</v>
      </c>
      <c r="AW50" s="165">
        <f t="shared" si="82"/>
        <v>8</v>
      </c>
      <c r="AX50" s="165">
        <f t="shared" si="82"/>
        <v>12</v>
      </c>
      <c r="AY50" s="165">
        <f t="shared" si="82"/>
        <v>33</v>
      </c>
      <c r="AZ50" s="165">
        <f t="shared" si="82"/>
        <v>37</v>
      </c>
      <c r="BA50" s="165">
        <f t="shared" si="82"/>
        <v>41</v>
      </c>
      <c r="BB50" s="165">
        <f t="shared" si="82"/>
        <v>45</v>
      </c>
      <c r="BC50" s="165">
        <f t="shared" si="82"/>
        <v>49</v>
      </c>
      <c r="BD50" s="165">
        <f t="shared" si="82"/>
        <v>54</v>
      </c>
      <c r="BE50" s="165">
        <f t="shared" si="82"/>
        <v>58</v>
      </c>
      <c r="BF50" s="165">
        <f t="shared" si="82"/>
        <v>2</v>
      </c>
      <c r="BG50" s="165">
        <f t="shared" si="82"/>
        <v>6</v>
      </c>
      <c r="BH50" s="165">
        <f t="shared" si="82"/>
        <v>10</v>
      </c>
      <c r="BI50" s="165">
        <f t="shared" si="82"/>
        <v>14</v>
      </c>
      <c r="BJ50" s="165">
        <f t="shared" si="82"/>
        <v>18</v>
      </c>
      <c r="BK50" s="165">
        <f t="shared" si="82"/>
        <v>5</v>
      </c>
    </row>
    <row r="51" spans="1:63" x14ac:dyDescent="0.25">
      <c r="C51" s="6"/>
      <c r="I51" s="93">
        <f t="shared" ref="I51:AJ51" si="83">(((I48/15-I49)*60)-INT(((I48/15-I49)*60)))*60</f>
        <v>55.152446558710437</v>
      </c>
      <c r="J51" s="93">
        <f t="shared" si="83"/>
        <v>33.194803558042594</v>
      </c>
      <c r="K51" s="93">
        <f t="shared" si="83"/>
        <v>55.731161252579113</v>
      </c>
      <c r="L51" s="93">
        <f t="shared" si="83"/>
        <v>7.7334316805576009</v>
      </c>
      <c r="M51" s="93">
        <f t="shared" si="83"/>
        <v>59.827056545962591</v>
      </c>
      <c r="N51" s="93">
        <f t="shared" si="83"/>
        <v>34.068220966342722</v>
      </c>
      <c r="O51" s="93">
        <f t="shared" si="83"/>
        <v>54.122355844967274</v>
      </c>
      <c r="P51" s="93">
        <f t="shared" si="83"/>
        <v>33.922912567304877</v>
      </c>
      <c r="Q51" s="93">
        <f t="shared" si="83"/>
        <v>3.8498245561262934</v>
      </c>
      <c r="R51" s="93">
        <f t="shared" si="83"/>
        <v>11.089876783892407</v>
      </c>
      <c r="S51" s="93">
        <f t="shared" si="83"/>
        <v>28.179235769098625</v>
      </c>
      <c r="T51" s="93">
        <f t="shared" si="83"/>
        <v>23.878133007356723</v>
      </c>
      <c r="U51" s="93">
        <f t="shared" si="83"/>
        <v>27.490099714825647</v>
      </c>
      <c r="V51" s="93">
        <f t="shared" si="83"/>
        <v>9.6974007813366825</v>
      </c>
      <c r="W51" s="93">
        <f t="shared" si="83"/>
        <v>34.969282048909633</v>
      </c>
      <c r="X51" s="93">
        <f t="shared" si="83"/>
        <v>34.196172789664274</v>
      </c>
      <c r="Y51" s="93">
        <f t="shared" si="83"/>
        <v>4.0517039563758317</v>
      </c>
      <c r="Z51" s="93">
        <f t="shared" si="83"/>
        <v>16.236459154002603</v>
      </c>
      <c r="AA51" s="93">
        <f t="shared" si="83"/>
        <v>57.171452101889031</v>
      </c>
      <c r="AB51" s="93">
        <f t="shared" si="83"/>
        <v>21.188177029741624</v>
      </c>
      <c r="AC51" s="93">
        <f t="shared" si="83"/>
        <v>37.823220736280092</v>
      </c>
      <c r="AD51" s="93">
        <f t="shared" si="83"/>
        <v>45.262881011009597</v>
      </c>
      <c r="AE51" s="93">
        <f t="shared" si="83"/>
        <v>20.833681761353375</v>
      </c>
      <c r="AF51" s="93">
        <f t="shared" si="83"/>
        <v>55.195838846019569</v>
      </c>
      <c r="AG51" s="93">
        <f t="shared" si="83"/>
        <v>26.647807760733571</v>
      </c>
      <c r="AH51" s="93">
        <f t="shared" si="83"/>
        <v>19.132925772513687</v>
      </c>
      <c r="AI51" s="93">
        <f t="shared" si="83"/>
        <v>37.118095474130683</v>
      </c>
      <c r="AJ51" s="93">
        <f t="shared" si="83"/>
        <v>58.654684276338287</v>
      </c>
      <c r="AK51" s="93">
        <f>(((AK48/15-AK49)*60)-INT(((AK48/15-AK49)*60)))*60</f>
        <v>50.469648478062652</v>
      </c>
      <c r="AL51" s="96" t="s">
        <v>344</v>
      </c>
      <c r="AM51" s="93">
        <f>(((AM48/15-AM49)*60)-INT(((AM48/15-AM49)*60)))*60</f>
        <v>45.800720550738561</v>
      </c>
      <c r="AN51" s="93">
        <f>(((AN48/15-AN49)*60)-INT(((AN48/15-AN49)*60)))*60</f>
        <v>21.780475581237511</v>
      </c>
      <c r="AO51" s="93">
        <f>(((AO48/15-AO49)*60)-INT(((AO48/15-AO49)*60)))*60</f>
        <v>52.634328793480307</v>
      </c>
      <c r="AP51" s="93">
        <f t="shared" ref="AP51:BK51" si="84">(((AP48/15-AP49)*60)-INT(((AP48/15-AP49)*60)))*60</f>
        <v>44.783034332261877</v>
      </c>
      <c r="AQ51" s="93">
        <f t="shared" si="84"/>
        <v>10.890957801600791</v>
      </c>
      <c r="AR51" s="93">
        <f t="shared" si="84"/>
        <v>46.516461006326892</v>
      </c>
      <c r="AS51" s="93">
        <f t="shared" si="84"/>
        <v>48.666115057754396</v>
      </c>
      <c r="AT51" s="93">
        <f t="shared" si="84"/>
        <v>23.395630318956364</v>
      </c>
      <c r="AU51" s="93">
        <f t="shared" si="84"/>
        <v>49.470928560274672</v>
      </c>
      <c r="AV51" s="93">
        <f t="shared" si="84"/>
        <v>10.259922671575552</v>
      </c>
      <c r="AW51" s="93">
        <f t="shared" si="84"/>
        <v>19.767151023932854</v>
      </c>
      <c r="AX51" s="93">
        <f t="shared" si="84"/>
        <v>29.196956873503694</v>
      </c>
      <c r="AY51" s="93">
        <f t="shared" si="84"/>
        <v>34.671573594032736</v>
      </c>
      <c r="AZ51" s="93">
        <f t="shared" si="84"/>
        <v>40.192098973629129</v>
      </c>
      <c r="BA51" s="93">
        <f t="shared" si="84"/>
        <v>46.106494205941715</v>
      </c>
      <c r="BB51" s="93">
        <f t="shared" si="84"/>
        <v>52.397813651267313</v>
      </c>
      <c r="BC51" s="93">
        <f t="shared" si="84"/>
        <v>59.048513444393507</v>
      </c>
      <c r="BD51" s="93">
        <f t="shared" si="84"/>
        <v>6.0404601869691987</v>
      </c>
      <c r="BE51" s="93">
        <f t="shared" si="84"/>
        <v>13.354935181456256</v>
      </c>
      <c r="BF51" s="93">
        <f t="shared" si="84"/>
        <v>20.972644832147154</v>
      </c>
      <c r="BG51" s="93">
        <f t="shared" si="84"/>
        <v>28.873740468277518</v>
      </c>
      <c r="BH51" s="93">
        <f t="shared" si="84"/>
        <v>37.03784511019812</v>
      </c>
      <c r="BI51" s="93">
        <f t="shared" si="84"/>
        <v>45.444084179328073</v>
      </c>
      <c r="BJ51" s="93">
        <f t="shared" si="84"/>
        <v>54.071119533607686</v>
      </c>
      <c r="BK51" s="93">
        <f t="shared" si="84"/>
        <v>23.634043003453087</v>
      </c>
    </row>
    <row r="52" spans="1:63" x14ac:dyDescent="0.25">
      <c r="C52" s="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163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</row>
    <row r="53" spans="1:63" x14ac:dyDescent="0.25">
      <c r="C53" s="6" t="s">
        <v>343</v>
      </c>
      <c r="H53" s="8" t="s">
        <v>336</v>
      </c>
      <c r="I53" s="55">
        <f t="shared" ref="I53:AN53" si="85" xml:space="preserve"> ASIN(    SIN((I4+0.00256 * COS(I34*Deg2Rad) )*Deg2Rad) * SIN(I35*Deg2Rad)    )</f>
        <v>-0.40240791789471042</v>
      </c>
      <c r="J53" s="55">
        <f t="shared" si="85"/>
        <v>-7.8025827218932364E-2</v>
      </c>
      <c r="K53" s="55">
        <f t="shared" si="85"/>
        <v>-0.31939761685206242</v>
      </c>
      <c r="L53" s="55">
        <f t="shared" si="85"/>
        <v>-0.40196578638733332</v>
      </c>
      <c r="M53" s="55">
        <f t="shared" si="85"/>
        <v>-0.40229639682186369</v>
      </c>
      <c r="N53" s="55">
        <f t="shared" si="85"/>
        <v>-0.32554355536797691</v>
      </c>
      <c r="O53" s="55">
        <f t="shared" si="85"/>
        <v>0.40885289143555742</v>
      </c>
      <c r="P53" s="55">
        <f t="shared" si="85"/>
        <v>-0.32661028558526312</v>
      </c>
      <c r="Q53" s="55">
        <f t="shared" si="85"/>
        <v>0.40903631295198378</v>
      </c>
      <c r="R53" s="55">
        <f t="shared" si="85"/>
        <v>-0.40251630240607372</v>
      </c>
      <c r="S53" s="55">
        <f t="shared" si="85"/>
        <v>-0.40346841976937459</v>
      </c>
      <c r="T53" s="55">
        <f t="shared" si="85"/>
        <v>-0.40375931254368458</v>
      </c>
      <c r="U53" s="55">
        <f t="shared" si="85"/>
        <v>0.16466619522473935</v>
      </c>
      <c r="V53" s="55">
        <f t="shared" si="85"/>
        <v>-0.41036462229006554</v>
      </c>
      <c r="W53" s="55">
        <f t="shared" si="85"/>
        <v>-0.40933080451101378</v>
      </c>
      <c r="X53" s="55">
        <f t="shared" si="85"/>
        <v>0.41006401687882504</v>
      </c>
      <c r="Y53" s="55">
        <f t="shared" si="85"/>
        <v>-0.20253320113867784</v>
      </c>
      <c r="Z53" s="55">
        <f t="shared" si="85"/>
        <v>0.29582971612156622</v>
      </c>
      <c r="AA53" s="55">
        <f t="shared" si="85"/>
        <v>-0.37949333753262326</v>
      </c>
      <c r="AB53" s="55">
        <f t="shared" si="85"/>
        <v>0.13384905741845557</v>
      </c>
      <c r="AC53" s="55">
        <f t="shared" si="85"/>
        <v>0.15178469684414392</v>
      </c>
      <c r="AD53" s="55">
        <f t="shared" si="85"/>
        <v>-0.22313188695692776</v>
      </c>
      <c r="AE53" s="55">
        <f t="shared" si="85"/>
        <v>-0.40224729255243535</v>
      </c>
      <c r="AF53" s="55">
        <f t="shared" si="85"/>
        <v>-0.40264119744008986</v>
      </c>
      <c r="AG53" s="55">
        <f t="shared" si="85"/>
        <v>0.40533035210322954</v>
      </c>
      <c r="AH53" s="55">
        <f t="shared" si="85"/>
        <v>-0.3154275889670044</v>
      </c>
      <c r="AI53" s="55">
        <f t="shared" si="85"/>
        <v>0.21294158028342883</v>
      </c>
      <c r="AJ53" s="55">
        <f t="shared" si="85"/>
        <v>-0.2040175573927353</v>
      </c>
      <c r="AK53" s="55">
        <f t="shared" si="85"/>
        <v>-0.40891440164404225</v>
      </c>
      <c r="AL53" s="55">
        <f t="shared" si="85"/>
        <v>-0.13587463008918871</v>
      </c>
      <c r="AM53" s="55">
        <f t="shared" si="85"/>
        <v>-0.13714990244614456</v>
      </c>
      <c r="AN53" s="55">
        <f t="shared" si="85"/>
        <v>7.9522125942023653E-2</v>
      </c>
      <c r="AO53" s="55">
        <f t="shared" ref="AO53:BK53" si="86" xml:space="preserve"> ASIN(    SIN((AO4+0.00256 * COS(AO34*Deg2Rad) )*Deg2Rad) * SIN(AO35*Deg2Rad)    )</f>
        <v>0.26205357018545389</v>
      </c>
      <c r="AP53" s="55">
        <f t="shared" si="86"/>
        <v>-0.40291334508502075</v>
      </c>
      <c r="AQ53" s="55">
        <f t="shared" si="86"/>
        <v>2.2348375650094093E-2</v>
      </c>
      <c r="AR53" s="55">
        <f t="shared" si="86"/>
        <v>0.37236296453859513</v>
      </c>
      <c r="AS53" s="55">
        <f t="shared" si="86"/>
        <v>0.11319403428459744</v>
      </c>
      <c r="AT53" s="55">
        <f t="shared" si="86"/>
        <v>-0.40500976989035292</v>
      </c>
      <c r="AU53" s="55">
        <f t="shared" si="86"/>
        <v>0.40905594617719149</v>
      </c>
      <c r="AV53" s="55">
        <f t="shared" si="86"/>
        <v>0.40905661435573243</v>
      </c>
      <c r="AW53" s="55">
        <f t="shared" si="86"/>
        <v>0.40887624429691355</v>
      </c>
      <c r="AX53" s="55">
        <f t="shared" si="86"/>
        <v>0.40857574910876165</v>
      </c>
      <c r="AY53" s="55">
        <f t="shared" si="86"/>
        <v>0.38319137700496808</v>
      </c>
      <c r="AZ53" s="55">
        <f t="shared" si="86"/>
        <v>0.38558551659397977</v>
      </c>
      <c r="BA53" s="55">
        <f t="shared" si="86"/>
        <v>0.38786774273941382</v>
      </c>
      <c r="BB53" s="55">
        <f t="shared" si="86"/>
        <v>0.39003726507331654</v>
      </c>
      <c r="BC53" s="55">
        <f t="shared" si="86"/>
        <v>0.3920933094342125</v>
      </c>
      <c r="BD53" s="55">
        <f t="shared" si="86"/>
        <v>0.39403512143658931</v>
      </c>
      <c r="BE53" s="55">
        <f t="shared" si="86"/>
        <v>0.3958619747643885</v>
      </c>
      <c r="BF53" s="55">
        <f t="shared" si="86"/>
        <v>0.39757317934978148</v>
      </c>
      <c r="BG53" s="55">
        <f t="shared" si="86"/>
        <v>0.39916808708789836</v>
      </c>
      <c r="BH53" s="55">
        <f t="shared" si="86"/>
        <v>0.40064609567359905</v>
      </c>
      <c r="BI53" s="55">
        <f t="shared" si="86"/>
        <v>0.40200665195014218</v>
      </c>
      <c r="BJ53" s="55">
        <f t="shared" si="86"/>
        <v>0.40324925501307901</v>
      </c>
      <c r="BK53" s="55">
        <f t="shared" si="86"/>
        <v>-0.20494712539958101</v>
      </c>
    </row>
    <row r="54" spans="1:63" ht="15.75" customHeight="1" x14ac:dyDescent="0.25">
      <c r="I54" s="166">
        <f t="shared" ref="I54:AN54" si="87">Rad2Deg*I53</f>
        <v>-23.056275338013862</v>
      </c>
      <c r="J54" s="166">
        <f t="shared" si="87"/>
        <v>-4.4705505926618061</v>
      </c>
      <c r="K54" s="166">
        <f t="shared" si="87"/>
        <v>-18.300135432159713</v>
      </c>
      <c r="L54" s="166">
        <f t="shared" si="87"/>
        <v>-23.030943068651396</v>
      </c>
      <c r="M54" s="166">
        <f t="shared" si="87"/>
        <v>-23.049885651212975</v>
      </c>
      <c r="N54" s="166">
        <f t="shared" si="87"/>
        <v>-18.652271770268513</v>
      </c>
      <c r="O54" s="166">
        <f t="shared" si="87"/>
        <v>23.425545120977883</v>
      </c>
      <c r="P54" s="166">
        <f t="shared" si="87"/>
        <v>-18.713390909598086</v>
      </c>
      <c r="Q54" s="166">
        <f t="shared" si="87"/>
        <v>23.436054399741003</v>
      </c>
      <c r="R54" s="166">
        <f t="shared" si="87"/>
        <v>-23.062485313079566</v>
      </c>
      <c r="S54" s="166">
        <f t="shared" si="87"/>
        <v>-23.117037619597831</v>
      </c>
      <c r="T54" s="166">
        <f t="shared" si="87"/>
        <v>-23.133704547856645</v>
      </c>
      <c r="U54" s="166">
        <f t="shared" si="87"/>
        <v>9.4346780148548355</v>
      </c>
      <c r="V54" s="166">
        <f t="shared" si="87"/>
        <v>-23.512160918700904</v>
      </c>
      <c r="W54" s="166">
        <f t="shared" si="87"/>
        <v>-23.452927523175649</v>
      </c>
      <c r="X54" s="166">
        <f t="shared" si="87"/>
        <v>23.494937497338029</v>
      </c>
      <c r="Y54" s="166">
        <f t="shared" si="87"/>
        <v>-11.604297636520439</v>
      </c>
      <c r="Z54" s="166">
        <f t="shared" si="87"/>
        <v>16.949794188318993</v>
      </c>
      <c r="AA54" s="166">
        <f t="shared" si="87"/>
        <v>-21.74336659395291</v>
      </c>
      <c r="AB54" s="166">
        <f t="shared" si="87"/>
        <v>7.6689860818817257</v>
      </c>
      <c r="AC54" s="166">
        <f t="shared" si="87"/>
        <v>8.6966225238421124</v>
      </c>
      <c r="AD54" s="166">
        <f t="shared" si="87"/>
        <v>-12.784515397422142</v>
      </c>
      <c r="AE54" s="166">
        <f t="shared" si="87"/>
        <v>-23.047072183818656</v>
      </c>
      <c r="AF54" s="166">
        <f t="shared" si="87"/>
        <v>-23.069641271410834</v>
      </c>
      <c r="AG54" s="166">
        <f t="shared" si="87"/>
        <v>23.223718484066662</v>
      </c>
      <c r="AH54" s="166">
        <f t="shared" si="87"/>
        <v>-18.072669589796643</v>
      </c>
      <c r="AI54" s="166">
        <f t="shared" si="87"/>
        <v>12.200653833086657</v>
      </c>
      <c r="AJ54" s="166">
        <f t="shared" si="87"/>
        <v>-11.689344985171781</v>
      </c>
      <c r="AK54" s="167">
        <f t="shared" si="87"/>
        <v>-23.429069396321033</v>
      </c>
      <c r="AL54" s="166">
        <f t="shared" si="87"/>
        <v>-7.785042847011777</v>
      </c>
      <c r="AM54" s="166">
        <f t="shared" si="87"/>
        <v>-7.8581105707950485</v>
      </c>
      <c r="AN54" s="166">
        <f t="shared" si="87"/>
        <v>4.5562821943857514</v>
      </c>
      <c r="AO54" s="166">
        <f t="shared" ref="AO54:BK54" si="88">Rad2Deg*AO53</f>
        <v>15.014563577961809</v>
      </c>
      <c r="AP54" s="166">
        <f t="shared" si="88"/>
        <v>-23.085234182869801</v>
      </c>
      <c r="AQ54" s="166">
        <f t="shared" si="88"/>
        <v>1.2804676037233289</v>
      </c>
      <c r="AR54" s="166">
        <f t="shared" si="88"/>
        <v>21.334826315041038</v>
      </c>
      <c r="AS54" s="166">
        <f t="shared" si="88"/>
        <v>6.4855404305665765</v>
      </c>
      <c r="AT54" s="166">
        <f t="shared" si="88"/>
        <v>-23.205350476281868</v>
      </c>
      <c r="AU54" s="166">
        <f t="shared" si="88"/>
        <v>23.437179300683635</v>
      </c>
      <c r="AV54" s="166">
        <f t="shared" si="88"/>
        <v>23.43721758449399</v>
      </c>
      <c r="AW54" s="166">
        <f t="shared" si="88"/>
        <v>23.426883141373143</v>
      </c>
      <c r="AX54" s="166">
        <f t="shared" si="88"/>
        <v>23.409666035328048</v>
      </c>
      <c r="AY54" s="166">
        <f t="shared" si="88"/>
        <v>21.955248648191056</v>
      </c>
      <c r="AZ54" s="166">
        <f t="shared" si="88"/>
        <v>22.092422742206612</v>
      </c>
      <c r="BA54" s="166">
        <f t="shared" si="88"/>
        <v>22.223184668234392</v>
      </c>
      <c r="BB54" s="166">
        <f t="shared" si="88"/>
        <v>22.347489141526388</v>
      </c>
      <c r="BC54" s="166">
        <f t="shared" si="88"/>
        <v>22.465291805897401</v>
      </c>
      <c r="BD54" s="166">
        <f t="shared" si="88"/>
        <v>22.57654943824144</v>
      </c>
      <c r="BE54" s="166">
        <f t="shared" si="88"/>
        <v>22.681220423713761</v>
      </c>
      <c r="BF54" s="166">
        <f t="shared" si="88"/>
        <v>22.779265224340215</v>
      </c>
      <c r="BG54" s="166">
        <f t="shared" si="88"/>
        <v>22.870646706447069</v>
      </c>
      <c r="BH54" s="166">
        <f t="shared" si="88"/>
        <v>22.955330360491818</v>
      </c>
      <c r="BI54" s="166">
        <f t="shared" si="88"/>
        <v>23.033284492927773</v>
      </c>
      <c r="BJ54" s="166">
        <f t="shared" si="88"/>
        <v>23.104480404044082</v>
      </c>
      <c r="BK54" s="166">
        <f t="shared" si="88"/>
        <v>-11.742605308734428</v>
      </c>
    </row>
    <row r="55" spans="1:63" ht="15.75" customHeight="1" x14ac:dyDescent="0.25">
      <c r="I55" s="165">
        <f t="shared" ref="I55" si="89">_xlfn.FLOOR.MATH(ABS(I54))</f>
        <v>23</v>
      </c>
      <c r="J55" s="165">
        <f t="shared" ref="J55" si="90">_xlfn.FLOOR.MATH(ABS(J54))</f>
        <v>4</v>
      </c>
      <c r="K55" s="165">
        <f t="shared" ref="K55" si="91">_xlfn.FLOOR.MATH(ABS(K54))</f>
        <v>18</v>
      </c>
      <c r="L55" s="165">
        <f t="shared" ref="L55" si="92">_xlfn.FLOOR.MATH(ABS(L54))</f>
        <v>23</v>
      </c>
      <c r="M55" s="165">
        <f t="shared" ref="M55" si="93">_xlfn.FLOOR.MATH(ABS(M54))</f>
        <v>23</v>
      </c>
      <c r="N55" s="165">
        <f t="shared" ref="N55" si="94">_xlfn.FLOOR.MATH(ABS(N54))</f>
        <v>18</v>
      </c>
      <c r="O55" s="165">
        <f t="shared" ref="O55" si="95">_xlfn.FLOOR.MATH(ABS(O54))</f>
        <v>23</v>
      </c>
      <c r="P55" s="165">
        <f t="shared" ref="P55" si="96">_xlfn.FLOOR.MATH(ABS(P54))</f>
        <v>18</v>
      </c>
      <c r="Q55" s="165">
        <f t="shared" ref="Q55" si="97">_xlfn.FLOOR.MATH(ABS(Q54))</f>
        <v>23</v>
      </c>
      <c r="R55" s="165">
        <f t="shared" ref="R55" si="98">_xlfn.FLOOR.MATH(ABS(R54))</f>
        <v>23</v>
      </c>
      <c r="S55" s="165">
        <f t="shared" ref="S55" si="99">_xlfn.FLOOR.MATH(ABS(S54))</f>
        <v>23</v>
      </c>
      <c r="T55" s="165">
        <f t="shared" ref="T55" si="100">_xlfn.FLOOR.MATH(ABS(T54))</f>
        <v>23</v>
      </c>
      <c r="U55" s="165">
        <f t="shared" ref="U55" si="101">_xlfn.FLOOR.MATH(ABS(U54))</f>
        <v>9</v>
      </c>
      <c r="V55" s="165">
        <f t="shared" ref="V55" si="102">_xlfn.FLOOR.MATH(ABS(V54))</f>
        <v>23</v>
      </c>
      <c r="W55" s="165">
        <f t="shared" ref="W55" si="103">_xlfn.FLOOR.MATH(ABS(W54))</f>
        <v>23</v>
      </c>
      <c r="X55" s="165">
        <f t="shared" ref="X55" si="104">_xlfn.FLOOR.MATH(ABS(X54))</f>
        <v>23</v>
      </c>
      <c r="Y55" s="165">
        <f t="shared" ref="Y55" si="105">_xlfn.FLOOR.MATH(ABS(Y54))</f>
        <v>11</v>
      </c>
      <c r="Z55" s="165">
        <f t="shared" ref="Z55" si="106">_xlfn.FLOOR.MATH(ABS(Z54))</f>
        <v>16</v>
      </c>
      <c r="AA55" s="165">
        <f t="shared" ref="AA55" si="107">_xlfn.FLOOR.MATH(ABS(AA54))</f>
        <v>21</v>
      </c>
      <c r="AB55" s="165">
        <f t="shared" ref="AB55" si="108">_xlfn.FLOOR.MATH(ABS(AB54))</f>
        <v>7</v>
      </c>
      <c r="AC55" s="165">
        <f t="shared" ref="AC55" si="109">_xlfn.FLOOR.MATH(ABS(AC54))</f>
        <v>8</v>
      </c>
      <c r="AD55" s="165">
        <f t="shared" ref="AD55" si="110">_xlfn.FLOOR.MATH(ABS(AD54))</f>
        <v>12</v>
      </c>
      <c r="AE55" s="165">
        <f t="shared" ref="AE55" si="111">_xlfn.FLOOR.MATH(ABS(AE54))</f>
        <v>23</v>
      </c>
      <c r="AF55" s="165">
        <f t="shared" ref="AF55" si="112">_xlfn.FLOOR.MATH(ABS(AF54))</f>
        <v>23</v>
      </c>
      <c r="AG55" s="165">
        <f t="shared" ref="AG55" si="113">_xlfn.FLOOR.MATH(ABS(AG54))</f>
        <v>23</v>
      </c>
      <c r="AH55" s="165">
        <f t="shared" ref="AH55" si="114">_xlfn.FLOOR.MATH(ABS(AH54))</f>
        <v>18</v>
      </c>
      <c r="AI55" s="165">
        <f t="shared" ref="AI55" si="115">_xlfn.FLOOR.MATH(ABS(AI54))</f>
        <v>12</v>
      </c>
      <c r="AJ55" s="165">
        <f t="shared" ref="AJ55" si="116">_xlfn.FLOOR.MATH(ABS(AJ54))</f>
        <v>11</v>
      </c>
      <c r="AK55" s="165">
        <f>_xlfn.FLOOR.MATH(ABS(AK54))</f>
        <v>23</v>
      </c>
      <c r="AL55" s="162" t="s">
        <v>338</v>
      </c>
      <c r="AM55" s="165">
        <f t="shared" ref="AM55:AO55" si="117">_xlfn.FLOOR.MATH(ABS(AM54))</f>
        <v>7</v>
      </c>
      <c r="AN55" s="165">
        <f t="shared" si="117"/>
        <v>4</v>
      </c>
      <c r="AO55" s="165">
        <f t="shared" si="117"/>
        <v>15</v>
      </c>
      <c r="AP55" s="165">
        <f t="shared" ref="AP55" si="118">_xlfn.FLOOR.MATH(ABS(AP54))</f>
        <v>23</v>
      </c>
      <c r="AQ55" s="165">
        <f t="shared" ref="AQ55" si="119">_xlfn.FLOOR.MATH(ABS(AQ54))</f>
        <v>1</v>
      </c>
      <c r="AR55" s="165">
        <f t="shared" ref="AR55" si="120">_xlfn.FLOOR.MATH(ABS(AR54))</f>
        <v>21</v>
      </c>
      <c r="AS55" s="165">
        <f t="shared" ref="AS55" si="121">_xlfn.FLOOR.MATH(ABS(AS54))</f>
        <v>6</v>
      </c>
      <c r="AT55" s="165">
        <f t="shared" ref="AT55" si="122">_xlfn.FLOOR.MATH(ABS(AT54))</f>
        <v>23</v>
      </c>
      <c r="AU55" s="165">
        <f t="shared" ref="AU55" si="123">_xlfn.FLOOR.MATH(ABS(AU54))</f>
        <v>23</v>
      </c>
      <c r="AV55" s="165">
        <f t="shared" ref="AV55" si="124">_xlfn.FLOOR.MATH(ABS(AV54))</f>
        <v>23</v>
      </c>
      <c r="AW55" s="165">
        <f t="shared" ref="AW55" si="125">_xlfn.FLOOR.MATH(ABS(AW54))</f>
        <v>23</v>
      </c>
      <c r="AX55" s="165">
        <f t="shared" ref="AX55" si="126">_xlfn.FLOOR.MATH(ABS(AX54))</f>
        <v>23</v>
      </c>
      <c r="AY55" s="165">
        <f t="shared" ref="AY55" si="127">_xlfn.FLOOR.MATH(ABS(AY54))</f>
        <v>21</v>
      </c>
      <c r="AZ55" s="165">
        <f t="shared" ref="AZ55" si="128">_xlfn.FLOOR.MATH(ABS(AZ54))</f>
        <v>22</v>
      </c>
      <c r="BA55" s="165">
        <f t="shared" ref="BA55" si="129">_xlfn.FLOOR.MATH(ABS(BA54))</f>
        <v>22</v>
      </c>
      <c r="BB55" s="165">
        <f t="shared" ref="BB55" si="130">_xlfn.FLOOR.MATH(ABS(BB54))</f>
        <v>22</v>
      </c>
      <c r="BC55" s="165">
        <f t="shared" ref="BC55" si="131">_xlfn.FLOOR.MATH(ABS(BC54))</f>
        <v>22</v>
      </c>
      <c r="BD55" s="165">
        <f t="shared" ref="BD55" si="132">_xlfn.FLOOR.MATH(ABS(BD54))</f>
        <v>22</v>
      </c>
      <c r="BE55" s="165">
        <f t="shared" ref="BE55" si="133">_xlfn.FLOOR.MATH(ABS(BE54))</f>
        <v>22</v>
      </c>
      <c r="BF55" s="165">
        <f t="shared" ref="BF55" si="134">_xlfn.FLOOR.MATH(ABS(BF54))</f>
        <v>22</v>
      </c>
      <c r="BG55" s="165">
        <f t="shared" ref="BG55" si="135">_xlfn.FLOOR.MATH(ABS(BG54))</f>
        <v>22</v>
      </c>
      <c r="BH55" s="165">
        <f t="shared" ref="BH55" si="136">_xlfn.FLOOR.MATH(ABS(BH54))</f>
        <v>22</v>
      </c>
      <c r="BI55" s="165">
        <f t="shared" ref="BI55" si="137">_xlfn.FLOOR.MATH(ABS(BI54))</f>
        <v>23</v>
      </c>
      <c r="BJ55" s="165">
        <f t="shared" ref="BJ55" si="138">_xlfn.FLOOR.MATH(ABS(BJ54))</f>
        <v>23</v>
      </c>
      <c r="BK55" s="165">
        <f t="shared" ref="BK55" si="139">_xlfn.FLOOR.MATH(ABS(BK54))</f>
        <v>11</v>
      </c>
    </row>
    <row r="56" spans="1:63" ht="15.75" customHeight="1" x14ac:dyDescent="0.25">
      <c r="I56" s="165">
        <f t="shared" ref="I56" si="140">INT((ABS(I54)-I55)*60)</f>
        <v>3</v>
      </c>
      <c r="J56" s="165">
        <f t="shared" ref="J56" si="141">INT((ABS(J54)-J55)*60)</f>
        <v>28</v>
      </c>
      <c r="K56" s="165">
        <f t="shared" ref="K56" si="142">INT((ABS(K54)-K55)*60)</f>
        <v>18</v>
      </c>
      <c r="L56" s="165">
        <f t="shared" ref="L56" si="143">INT((ABS(L54)-L55)*60)</f>
        <v>1</v>
      </c>
      <c r="M56" s="165">
        <f t="shared" ref="M56" si="144">INT((ABS(M54)-M55)*60)</f>
        <v>2</v>
      </c>
      <c r="N56" s="165">
        <f t="shared" ref="N56" si="145">INT((ABS(N54)-N55)*60)</f>
        <v>39</v>
      </c>
      <c r="O56" s="165">
        <f t="shared" ref="O56" si="146">INT((ABS(O54)-O55)*60)</f>
        <v>25</v>
      </c>
      <c r="P56" s="165">
        <f t="shared" ref="P56" si="147">INT((ABS(P54)-P55)*60)</f>
        <v>42</v>
      </c>
      <c r="Q56" s="165">
        <f t="shared" ref="Q56" si="148">INT((ABS(Q54)-Q55)*60)</f>
        <v>26</v>
      </c>
      <c r="R56" s="165">
        <f t="shared" ref="R56" si="149">INT((ABS(R54)-R55)*60)</f>
        <v>3</v>
      </c>
      <c r="S56" s="165">
        <f t="shared" ref="S56" si="150">INT((ABS(S54)-S55)*60)</f>
        <v>7</v>
      </c>
      <c r="T56" s="165">
        <f t="shared" ref="T56" si="151">INT((ABS(T54)-T55)*60)</f>
        <v>8</v>
      </c>
      <c r="U56" s="165">
        <f t="shared" ref="U56" si="152">INT((ABS(U54)-U55)*60)</f>
        <v>26</v>
      </c>
      <c r="V56" s="165">
        <f t="shared" ref="V56" si="153">INT((ABS(V54)-V55)*60)</f>
        <v>30</v>
      </c>
      <c r="W56" s="165">
        <f t="shared" ref="W56" si="154">INT((ABS(W54)-W55)*60)</f>
        <v>27</v>
      </c>
      <c r="X56" s="165">
        <f t="shared" ref="X56" si="155">INT((ABS(X54)-X55)*60)</f>
        <v>29</v>
      </c>
      <c r="Y56" s="165">
        <f t="shared" ref="Y56" si="156">INT((ABS(Y54)-Y55)*60)</f>
        <v>36</v>
      </c>
      <c r="Z56" s="165">
        <f t="shared" ref="Z56" si="157">INT((ABS(Z54)-Z55)*60)</f>
        <v>56</v>
      </c>
      <c r="AA56" s="165">
        <f t="shared" ref="AA56" si="158">INT((ABS(AA54)-AA55)*60)</f>
        <v>44</v>
      </c>
      <c r="AB56" s="165">
        <f t="shared" ref="AB56" si="159">INT((ABS(AB54)-AB55)*60)</f>
        <v>40</v>
      </c>
      <c r="AC56" s="165">
        <f t="shared" ref="AC56" si="160">INT((ABS(AC54)-AC55)*60)</f>
        <v>41</v>
      </c>
      <c r="AD56" s="165">
        <f t="shared" ref="AD56" si="161">INT((ABS(AD54)-AD55)*60)</f>
        <v>47</v>
      </c>
      <c r="AE56" s="165">
        <f t="shared" ref="AE56" si="162">INT((ABS(AE54)-AE55)*60)</f>
        <v>2</v>
      </c>
      <c r="AF56" s="165">
        <f t="shared" ref="AF56" si="163">INT((ABS(AF54)-AF55)*60)</f>
        <v>4</v>
      </c>
      <c r="AG56" s="165">
        <f t="shared" ref="AG56" si="164">INT((ABS(AG54)-AG55)*60)</f>
        <v>13</v>
      </c>
      <c r="AH56" s="165">
        <f t="shared" ref="AH56" si="165">INT((ABS(AH54)-AH55)*60)</f>
        <v>4</v>
      </c>
      <c r="AI56" s="165">
        <f t="shared" ref="AI56" si="166">INT((ABS(AI54)-AI55)*60)</f>
        <v>12</v>
      </c>
      <c r="AJ56" s="165">
        <f t="shared" ref="AJ56" si="167">INT((ABS(AJ54)-AJ55)*60)</f>
        <v>41</v>
      </c>
      <c r="AK56" s="165">
        <f>INT((ABS(AK54)-AK55)*60)</f>
        <v>25</v>
      </c>
      <c r="AL56" s="18" t="s">
        <v>196</v>
      </c>
      <c r="AM56" s="165">
        <f t="shared" ref="AM56:AO56" si="168">INT((ABS(AM54)-AM55)*60)</f>
        <v>51</v>
      </c>
      <c r="AN56" s="165">
        <f t="shared" si="168"/>
        <v>33</v>
      </c>
      <c r="AO56" s="165">
        <f t="shared" si="168"/>
        <v>0</v>
      </c>
      <c r="AP56" s="165">
        <f t="shared" ref="AP56" si="169">INT((ABS(AP54)-AP55)*60)</f>
        <v>5</v>
      </c>
      <c r="AQ56" s="165">
        <f t="shared" ref="AQ56" si="170">INT((ABS(AQ54)-AQ55)*60)</f>
        <v>16</v>
      </c>
      <c r="AR56" s="165">
        <f t="shared" ref="AR56" si="171">INT((ABS(AR54)-AR55)*60)</f>
        <v>20</v>
      </c>
      <c r="AS56" s="165">
        <f t="shared" ref="AS56" si="172">INT((ABS(AS54)-AS55)*60)</f>
        <v>29</v>
      </c>
      <c r="AT56" s="165">
        <f t="shared" ref="AT56" si="173">INT((ABS(AT54)-AT55)*60)</f>
        <v>12</v>
      </c>
      <c r="AU56" s="165">
        <f t="shared" ref="AU56" si="174">INT((ABS(AU54)-AU55)*60)</f>
        <v>26</v>
      </c>
      <c r="AV56" s="165">
        <f t="shared" ref="AV56" si="175">INT((ABS(AV54)-AV55)*60)</f>
        <v>26</v>
      </c>
      <c r="AW56" s="165">
        <f t="shared" ref="AW56" si="176">INT((ABS(AW54)-AW55)*60)</f>
        <v>25</v>
      </c>
      <c r="AX56" s="165">
        <f t="shared" ref="AX56" si="177">INT((ABS(AX54)-AX55)*60)</f>
        <v>24</v>
      </c>
      <c r="AY56" s="165">
        <f t="shared" ref="AY56" si="178">INT((ABS(AY54)-AY55)*60)</f>
        <v>57</v>
      </c>
      <c r="AZ56" s="165">
        <f t="shared" ref="AZ56" si="179">INT((ABS(AZ54)-AZ55)*60)</f>
        <v>5</v>
      </c>
      <c r="BA56" s="165">
        <f t="shared" ref="BA56" si="180">INT((ABS(BA54)-BA55)*60)</f>
        <v>13</v>
      </c>
      <c r="BB56" s="165">
        <f t="shared" ref="BB56" si="181">INT((ABS(BB54)-BB55)*60)</f>
        <v>20</v>
      </c>
      <c r="BC56" s="165">
        <f t="shared" ref="BC56" si="182">INT((ABS(BC54)-BC55)*60)</f>
        <v>27</v>
      </c>
      <c r="BD56" s="165">
        <f t="shared" ref="BD56" si="183">INT((ABS(BD54)-BD55)*60)</f>
        <v>34</v>
      </c>
      <c r="BE56" s="165">
        <f t="shared" ref="BE56" si="184">INT((ABS(BE54)-BE55)*60)</f>
        <v>40</v>
      </c>
      <c r="BF56" s="165">
        <f t="shared" ref="BF56" si="185">INT((ABS(BF54)-BF55)*60)</f>
        <v>46</v>
      </c>
      <c r="BG56" s="165">
        <f t="shared" ref="BG56" si="186">INT((ABS(BG54)-BG55)*60)</f>
        <v>52</v>
      </c>
      <c r="BH56" s="165">
        <f t="shared" ref="BH56" si="187">INT((ABS(BH54)-BH55)*60)</f>
        <v>57</v>
      </c>
      <c r="BI56" s="165">
        <f t="shared" ref="BI56" si="188">INT((ABS(BI54)-BI55)*60)</f>
        <v>1</v>
      </c>
      <c r="BJ56" s="165">
        <f t="shared" ref="BJ56" si="189">INT((ABS(BJ54)-BJ55)*60)</f>
        <v>6</v>
      </c>
      <c r="BK56" s="165">
        <f t="shared" ref="BK56" si="190">INT((ABS(BK54)-BK55)*60)</f>
        <v>44</v>
      </c>
    </row>
    <row r="57" spans="1:63" ht="15.75" customHeight="1" x14ac:dyDescent="0.25">
      <c r="I57" s="93">
        <f t="shared" ref="I57:AJ57" si="191">(((ABS(I54)-I55)*60)-INT((ABS(I54)-I55)*60))*60</f>
        <v>22.591216849901912</v>
      </c>
      <c r="J57" s="93">
        <f t="shared" si="191"/>
        <v>13.982133582501959</v>
      </c>
      <c r="K57" s="93">
        <f t="shared" si="191"/>
        <v>0.48755577496820024</v>
      </c>
      <c r="L57" s="93">
        <f t="shared" si="191"/>
        <v>51.395047145026638</v>
      </c>
      <c r="M57" s="93">
        <f t="shared" si="191"/>
        <v>59.588344366709407</v>
      </c>
      <c r="N57" s="93">
        <f t="shared" si="191"/>
        <v>8.1783729666460658</v>
      </c>
      <c r="O57" s="93">
        <f t="shared" si="191"/>
        <v>31.962435520379984</v>
      </c>
      <c r="P57" s="93">
        <f t="shared" si="191"/>
        <v>48.207274553110153</v>
      </c>
      <c r="Q57" s="93">
        <f t="shared" si="191"/>
        <v>9.7958390676120644</v>
      </c>
      <c r="R57" s="93">
        <f t="shared" si="191"/>
        <v>44.947127086439025</v>
      </c>
      <c r="S57" s="93">
        <f t="shared" si="191"/>
        <v>1.3354305521903598</v>
      </c>
      <c r="T57" s="93">
        <f t="shared" si="191"/>
        <v>1.3363722839227421</v>
      </c>
      <c r="U57" s="93">
        <f t="shared" si="191"/>
        <v>4.8408534774077339</v>
      </c>
      <c r="V57" s="93">
        <f t="shared" si="191"/>
        <v>43.779307323252681</v>
      </c>
      <c r="W57" s="93">
        <f t="shared" si="191"/>
        <v>10.539083432337577</v>
      </c>
      <c r="X57" s="93">
        <f t="shared" si="191"/>
        <v>41.774990416903393</v>
      </c>
      <c r="Y57" s="93">
        <f t="shared" si="191"/>
        <v>15.471491473579988</v>
      </c>
      <c r="Z57" s="93">
        <f t="shared" si="191"/>
        <v>59.259077948375136</v>
      </c>
      <c r="AA57" s="93">
        <f t="shared" si="191"/>
        <v>36.119738230475775</v>
      </c>
      <c r="AB57" s="93">
        <f t="shared" si="191"/>
        <v>8.3498947742123164</v>
      </c>
      <c r="AC57" s="93">
        <f t="shared" si="191"/>
        <v>47.841085831604744</v>
      </c>
      <c r="AD57" s="93">
        <f t="shared" si="191"/>
        <v>4.255430719711768</v>
      </c>
      <c r="AE57" s="93">
        <f t="shared" si="191"/>
        <v>49.459861747162677</v>
      </c>
      <c r="AF57" s="93">
        <f t="shared" si="191"/>
        <v>10.708577079002737</v>
      </c>
      <c r="AG57" s="93">
        <f t="shared" si="191"/>
        <v>25.386542639983816</v>
      </c>
      <c r="AH57" s="93">
        <f t="shared" si="191"/>
        <v>21.61052326791463</v>
      </c>
      <c r="AI57" s="93">
        <f t="shared" si="191"/>
        <v>2.3537991119634682</v>
      </c>
      <c r="AJ57" s="93">
        <f t="shared" si="191"/>
        <v>21.641946618410799</v>
      </c>
      <c r="AK57" s="93">
        <f>(((ABS(AK54)-AK55)*60)-INT((ABS(AK54)-AK55)*60))*60</f>
        <v>44.649826755718891</v>
      </c>
      <c r="AL57" s="18" t="s">
        <v>344</v>
      </c>
      <c r="AM57" s="93">
        <f t="shared" ref="AM57:AO57" si="192">(((ABS(AM54)-AM55)*60)-INT((ABS(AM54)-AM55)*60))*60</f>
        <v>29.198054862174558</v>
      </c>
      <c r="AN57" s="93">
        <f t="shared" si="192"/>
        <v>22.615899788705178</v>
      </c>
      <c r="AO57" s="93">
        <f t="shared" si="192"/>
        <v>52.428880662512256</v>
      </c>
      <c r="AP57" s="93">
        <f t="shared" ref="AP57:BK57" si="193">(((ABS(AP54)-AP55)*60)-INT((ABS(AP54)-AP55)*60))*60</f>
        <v>6.8430583312832027</v>
      </c>
      <c r="AQ57" s="93">
        <f t="shared" si="193"/>
        <v>49.683373403984064</v>
      </c>
      <c r="AR57" s="93">
        <f t="shared" si="193"/>
        <v>5.3747341477375699</v>
      </c>
      <c r="AS57" s="93">
        <f t="shared" si="193"/>
        <v>7.9455500396753109</v>
      </c>
      <c r="AT57" s="93">
        <f t="shared" si="193"/>
        <v>19.261714614725918</v>
      </c>
      <c r="AU57" s="93">
        <f t="shared" si="193"/>
        <v>13.84548246108551</v>
      </c>
      <c r="AV57" s="93">
        <f t="shared" si="193"/>
        <v>13.98330417836263</v>
      </c>
      <c r="AW57" s="93">
        <f t="shared" si="193"/>
        <v>36.779308943313538</v>
      </c>
      <c r="AX57" s="93">
        <f t="shared" si="193"/>
        <v>34.797727180971663</v>
      </c>
      <c r="AY57" s="93">
        <f t="shared" si="193"/>
        <v>18.895133487800138</v>
      </c>
      <c r="AZ57" s="93">
        <f t="shared" si="193"/>
        <v>32.721871943802228</v>
      </c>
      <c r="BA57" s="93">
        <f t="shared" si="193"/>
        <v>23.46480564381153</v>
      </c>
      <c r="BB57" s="93">
        <f t="shared" si="193"/>
        <v>50.960909494997964</v>
      </c>
      <c r="BC57" s="93">
        <f t="shared" si="193"/>
        <v>55.050501230643363</v>
      </c>
      <c r="BD57" s="93">
        <f t="shared" si="193"/>
        <v>35.577977669182417</v>
      </c>
      <c r="BE57" s="93">
        <f t="shared" si="193"/>
        <v>52.393525369538452</v>
      </c>
      <c r="BF57" s="93">
        <f t="shared" si="193"/>
        <v>45.354807624772207</v>
      </c>
      <c r="BG57" s="93">
        <f t="shared" si="193"/>
        <v>14.328143209447148</v>
      </c>
      <c r="BH57" s="93">
        <f t="shared" si="193"/>
        <v>19.189297770543874</v>
      </c>
      <c r="BI57" s="93">
        <f t="shared" si="193"/>
        <v>59.824174539984085</v>
      </c>
      <c r="BJ57" s="93">
        <f t="shared" si="193"/>
        <v>16.129454558696352</v>
      </c>
      <c r="BK57" s="93">
        <f t="shared" si="193"/>
        <v>33.379111443939138</v>
      </c>
    </row>
    <row r="58" spans="1:63" ht="15.75" customHeight="1" x14ac:dyDescent="0.25">
      <c r="C58" t="s">
        <v>758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18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</row>
    <row r="59" spans="1:63" ht="15.75" customHeight="1" x14ac:dyDescent="0.25">
      <c r="A59">
        <v>25.9</v>
      </c>
      <c r="B59">
        <v>166</v>
      </c>
      <c r="C59" s="8" t="s">
        <v>761</v>
      </c>
      <c r="H59" s="8" t="s">
        <v>759</v>
      </c>
      <c r="I59" s="93">
        <f>I26-1.397*I8-0.00031*I8^2</f>
        <v>280.63271862674509</v>
      </c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18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</row>
    <row r="60" spans="1:63" ht="15.75" customHeight="1" x14ac:dyDescent="0.25">
      <c r="C60" s="5" t="s">
        <v>762</v>
      </c>
      <c r="H60" s="8" t="s">
        <v>760</v>
      </c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18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</row>
    <row r="61" spans="1:63" ht="15.75" customHeight="1" x14ac:dyDescent="0.25">
      <c r="C61" t="s">
        <v>763</v>
      </c>
      <c r="H61" s="8" t="s">
        <v>130</v>
      </c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18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</row>
    <row r="62" spans="1:63" ht="15.75" customHeight="1" x14ac:dyDescent="0.25"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18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</row>
    <row r="63" spans="1:63" ht="15.75" customHeight="1" x14ac:dyDescent="0.25"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18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</row>
    <row r="64" spans="1:63" ht="15.75" customHeight="1" x14ac:dyDescent="0.25"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K64" s="163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</row>
    <row r="65" spans="1:63" x14ac:dyDescent="0.25">
      <c r="C65" s="212" t="s">
        <v>272</v>
      </c>
      <c r="D65" s="212"/>
    </row>
    <row r="66" spans="1:63" x14ac:dyDescent="0.25">
      <c r="B66">
        <v>218</v>
      </c>
      <c r="C66" t="s">
        <v>264</v>
      </c>
      <c r="D66" t="s">
        <v>287</v>
      </c>
      <c r="H66" s="8" t="s">
        <v>263</v>
      </c>
      <c r="I66" s="149">
        <f>SUM(I93:I156)</f>
        <v>175207343.84050801</v>
      </c>
      <c r="J66" s="149">
        <f t="shared" ref="J66:AO66" si="194">SUM(J93:J156)</f>
        <v>172003148.10965389</v>
      </c>
      <c r="K66" s="149">
        <f t="shared" si="194"/>
        <v>177824265.07102528</v>
      </c>
      <c r="L66" s="149">
        <f t="shared" si="194"/>
        <v>175192269.91191268</v>
      </c>
      <c r="M66" s="149">
        <f t="shared" si="194"/>
        <v>175174239.06064394</v>
      </c>
      <c r="N66" s="149">
        <f t="shared" si="194"/>
        <v>176667880.55563569</v>
      </c>
      <c r="O66" s="149">
        <f t="shared" si="194"/>
        <v>176230008.45174572</v>
      </c>
      <c r="P66" s="149">
        <f t="shared" si="194"/>
        <v>176658626.27407977</v>
      </c>
      <c r="Q66" s="149">
        <f t="shared" si="194"/>
        <v>176189232.24414381</v>
      </c>
      <c r="R66" s="149">
        <f t="shared" si="194"/>
        <v>175266082.54408193</v>
      </c>
      <c r="S66" s="149">
        <f t="shared" si="194"/>
        <v>175494260.00664213</v>
      </c>
      <c r="T66" s="149">
        <f t="shared" si="194"/>
        <v>175475746.91170436</v>
      </c>
      <c r="U66" s="149">
        <f t="shared" si="194"/>
        <v>178332941.3222746</v>
      </c>
      <c r="V66" s="149">
        <f t="shared" si="194"/>
        <v>176659695.58202115</v>
      </c>
      <c r="W66" s="149">
        <f t="shared" si="194"/>
        <v>176713443.4411976</v>
      </c>
      <c r="X66" s="149">
        <f t="shared" si="194"/>
        <v>173263962.82774261</v>
      </c>
      <c r="Y66" s="149">
        <f t="shared" si="194"/>
        <v>178679739.50105682</v>
      </c>
      <c r="Z66" s="149">
        <f t="shared" si="194"/>
        <v>172147783.76885605</v>
      </c>
      <c r="AA66" s="149">
        <f t="shared" si="194"/>
        <v>178023855.95062768</v>
      </c>
      <c r="AB66" s="149">
        <f t="shared" si="194"/>
        <v>178674854.25297919</v>
      </c>
      <c r="AC66" s="149">
        <f t="shared" si="194"/>
        <v>178650118.32210276</v>
      </c>
      <c r="AD66" s="149">
        <f t="shared" si="194"/>
        <v>177620662.45315638</v>
      </c>
      <c r="AE66" s="149">
        <f t="shared" si="194"/>
        <v>175149823.37479523</v>
      </c>
      <c r="AF66" s="149">
        <f t="shared" si="194"/>
        <v>175162807.52849814</v>
      </c>
      <c r="AG66" s="149">
        <f t="shared" si="194"/>
        <v>175611728.32683805</v>
      </c>
      <c r="AH66" s="149">
        <f t="shared" si="194"/>
        <v>172756387.7620967</v>
      </c>
      <c r="AI66" s="149">
        <f t="shared" si="194"/>
        <v>178514741.21730039</v>
      </c>
      <c r="AJ66" s="149">
        <f t="shared" si="194"/>
        <v>177753139.88867155</v>
      </c>
      <c r="AK66" s="149">
        <f t="shared" si="194"/>
        <v>174518300.08933026</v>
      </c>
      <c r="AL66" s="149">
        <f t="shared" si="194"/>
        <v>172031649.7080161</v>
      </c>
      <c r="AM66" s="149">
        <f t="shared" si="194"/>
        <v>178124475.38807786</v>
      </c>
      <c r="AN66" s="149">
        <f t="shared" si="194"/>
        <v>178683596.98404449</v>
      </c>
      <c r="AO66" s="149">
        <f t="shared" si="194"/>
        <v>178315802.25465122</v>
      </c>
      <c r="AP66" s="149">
        <f t="shared" ref="AP66:BK66" si="195">SUM(AP93:AP156)</f>
        <v>175327434.63607797</v>
      </c>
      <c r="AQ66" s="149">
        <f t="shared" si="195"/>
        <v>172128959.05695671</v>
      </c>
      <c r="AR66" s="149">
        <f t="shared" si="195"/>
        <v>173594674.07309845</v>
      </c>
      <c r="AS66" s="149">
        <f t="shared" si="195"/>
        <v>178680513.42964548</v>
      </c>
      <c r="AT66" s="149">
        <f t="shared" si="195"/>
        <v>176791201.57168972</v>
      </c>
      <c r="AU66" s="149">
        <f t="shared" si="195"/>
        <v>176124850.19593105</v>
      </c>
      <c r="AV66" s="149">
        <f t="shared" si="195"/>
        <v>176013664.04333851</v>
      </c>
      <c r="AW66" s="149">
        <f t="shared" si="195"/>
        <v>175958158.96144873</v>
      </c>
      <c r="AX66" s="149">
        <f t="shared" si="195"/>
        <v>175902634.06998399</v>
      </c>
      <c r="AY66" s="149">
        <f t="shared" si="195"/>
        <v>177151988.51829281</v>
      </c>
      <c r="AZ66" s="149">
        <f t="shared" si="195"/>
        <v>177104885.60767475</v>
      </c>
      <c r="BA66" s="149">
        <f t="shared" si="195"/>
        <v>177057304.14942357</v>
      </c>
      <c r="BB66" s="149">
        <f t="shared" si="195"/>
        <v>177009225.4996385</v>
      </c>
      <c r="BC66" s="149">
        <f t="shared" si="195"/>
        <v>176960634.28109065</v>
      </c>
      <c r="BD66" s="149">
        <f t="shared" si="195"/>
        <v>176911519.66568354</v>
      </c>
      <c r="BE66" s="149">
        <f t="shared" si="195"/>
        <v>176861876.01261002</v>
      </c>
      <c r="BF66" s="149">
        <f t="shared" si="195"/>
        <v>176811702.92589658</v>
      </c>
      <c r="BG66" s="149">
        <f t="shared" si="195"/>
        <v>176761004.88828659</v>
      </c>
      <c r="BH66" s="149">
        <f t="shared" si="195"/>
        <v>176709790.68404102</v>
      </c>
      <c r="BI66" s="149">
        <f t="shared" si="195"/>
        <v>176658072.83172441</v>
      </c>
      <c r="BJ66" s="149">
        <f t="shared" si="195"/>
        <v>176605867.20923123</v>
      </c>
      <c r="BK66" s="149">
        <f t="shared" si="195"/>
        <v>177746944.40716887</v>
      </c>
    </row>
    <row r="67" spans="1:63" x14ac:dyDescent="0.25">
      <c r="C67" t="str">
        <f>C66</f>
        <v>Σ [ A cos (B + Cτ) ]</v>
      </c>
      <c r="D67" t="s">
        <v>288</v>
      </c>
      <c r="H67" s="8" t="s">
        <v>262</v>
      </c>
      <c r="I67" s="149">
        <f>SUM(I159:I192)</f>
        <v>628331778340.07117</v>
      </c>
      <c r="J67" s="149">
        <f t="shared" ref="J67:AO67" si="196">SUM(J159:J192)</f>
        <v>628332051808.54089</v>
      </c>
      <c r="K67" s="149">
        <f t="shared" si="196"/>
        <v>628331775646.86829</v>
      </c>
      <c r="L67" s="149">
        <f t="shared" si="196"/>
        <v>628331778512.34106</v>
      </c>
      <c r="M67" s="149">
        <f t="shared" si="196"/>
        <v>628331779127.38354</v>
      </c>
      <c r="N67" s="149">
        <f t="shared" si="196"/>
        <v>628331756720.65698</v>
      </c>
      <c r="O67" s="149">
        <f t="shared" si="196"/>
        <v>628332123054.98547</v>
      </c>
      <c r="P67" s="149">
        <f t="shared" si="196"/>
        <v>628331756546.95935</v>
      </c>
      <c r="Q67" s="149">
        <f t="shared" si="196"/>
        <v>628332124501.22583</v>
      </c>
      <c r="R67" s="149">
        <f t="shared" si="196"/>
        <v>628331776724.83606</v>
      </c>
      <c r="S67" s="149">
        <f t="shared" si="196"/>
        <v>628331771581.28589</v>
      </c>
      <c r="T67" s="149">
        <f t="shared" si="196"/>
        <v>628331771773.27673</v>
      </c>
      <c r="U67" s="149">
        <f t="shared" si="196"/>
        <v>628331976144.8252</v>
      </c>
      <c r="V67" s="149">
        <f t="shared" si="196"/>
        <v>628331757284.7417</v>
      </c>
      <c r="W67" s="149">
        <f t="shared" si="196"/>
        <v>628331757287.32996</v>
      </c>
      <c r="X67" s="149">
        <f t="shared" si="196"/>
        <v>628332162469.00195</v>
      </c>
      <c r="Y67" s="149">
        <f t="shared" si="196"/>
        <v>628331875606.84045</v>
      </c>
      <c r="Z67" s="149">
        <f t="shared" si="196"/>
        <v>628332100008.84924</v>
      </c>
      <c r="AA67" s="149">
        <f t="shared" si="196"/>
        <v>628331784296.88171</v>
      </c>
      <c r="AB67" s="149">
        <f t="shared" si="196"/>
        <v>628331903455.93787</v>
      </c>
      <c r="AC67" s="149">
        <f t="shared" si="196"/>
        <v>628331912707.69775</v>
      </c>
      <c r="AD67" s="149">
        <f t="shared" si="196"/>
        <v>628331768909.51929</v>
      </c>
      <c r="AE67" s="149">
        <f t="shared" si="196"/>
        <v>628331779837.66064</v>
      </c>
      <c r="AF67" s="149">
        <f t="shared" si="196"/>
        <v>628331779349.34753</v>
      </c>
      <c r="AG67" s="149">
        <f t="shared" si="196"/>
        <v>628332143704.78162</v>
      </c>
      <c r="AH67" s="149">
        <f t="shared" si="196"/>
        <v>628331912512.06055</v>
      </c>
      <c r="AI67" s="149">
        <f t="shared" si="196"/>
        <v>628331947203.8031</v>
      </c>
      <c r="AJ67" s="149">
        <f t="shared" si="196"/>
        <v>628331773115.14551</v>
      </c>
      <c r="AK67" s="149">
        <f t="shared" si="196"/>
        <v>628331801864.4198</v>
      </c>
      <c r="AL67" s="149">
        <f t="shared" si="196"/>
        <v>628332024688.29883</v>
      </c>
      <c r="AM67" s="149">
        <f t="shared" si="196"/>
        <v>628331790905.28955</v>
      </c>
      <c r="AN67" s="149">
        <f t="shared" si="196"/>
        <v>628331876069.91919</v>
      </c>
      <c r="AO67" s="149">
        <f t="shared" si="196"/>
        <v>628331977875.62378</v>
      </c>
      <c r="AP67" s="149">
        <f t="shared" ref="AP67:BK67" si="197">SUM(AP159:AP192)</f>
        <v>628331775627.63647</v>
      </c>
      <c r="AQ67" s="149">
        <f t="shared" si="197"/>
        <v>628332097027.42566</v>
      </c>
      <c r="AR67" s="149">
        <f t="shared" si="197"/>
        <v>628332167194.0188</v>
      </c>
      <c r="AS67" s="149">
        <f t="shared" si="197"/>
        <v>628331892218.2301</v>
      </c>
      <c r="AT67" s="149">
        <f t="shared" si="197"/>
        <v>628331756743.64331</v>
      </c>
      <c r="AU67" s="149">
        <f t="shared" si="197"/>
        <v>628332126942.05542</v>
      </c>
      <c r="AV67" s="149">
        <f t="shared" si="197"/>
        <v>628332130994.4281</v>
      </c>
      <c r="AW67" s="149">
        <f t="shared" si="197"/>
        <v>628332132944.96033</v>
      </c>
      <c r="AX67" s="149">
        <f t="shared" si="197"/>
        <v>628332134848.91199</v>
      </c>
      <c r="AY67" s="149">
        <f t="shared" si="197"/>
        <v>628332077711.75012</v>
      </c>
      <c r="AZ67" s="149">
        <f t="shared" si="197"/>
        <v>628332080540.43555</v>
      </c>
      <c r="BA67" s="149">
        <f t="shared" si="197"/>
        <v>628332083335.6947</v>
      </c>
      <c r="BB67" s="149">
        <f t="shared" si="197"/>
        <v>628332086096.82202</v>
      </c>
      <c r="BC67" s="149">
        <f t="shared" si="197"/>
        <v>628332088823.12097</v>
      </c>
      <c r="BD67" s="149">
        <f t="shared" si="197"/>
        <v>628332091513.90503</v>
      </c>
      <c r="BE67" s="149">
        <f t="shared" si="197"/>
        <v>628332094168.49805</v>
      </c>
      <c r="BF67" s="149">
        <f t="shared" si="197"/>
        <v>628332096786.23242</v>
      </c>
      <c r="BG67" s="149">
        <f t="shared" si="197"/>
        <v>628332099366.45032</v>
      </c>
      <c r="BH67" s="149">
        <f t="shared" si="197"/>
        <v>628332101908.50537</v>
      </c>
      <c r="BI67" s="149">
        <f t="shared" si="197"/>
        <v>628332104411.76038</v>
      </c>
      <c r="BJ67" s="149">
        <f t="shared" si="197"/>
        <v>628332106875.58777</v>
      </c>
      <c r="BK67" s="149">
        <f t="shared" si="197"/>
        <v>628331772899.95032</v>
      </c>
    </row>
    <row r="68" spans="1:63" x14ac:dyDescent="0.25">
      <c r="C68" t="str">
        <f t="shared" ref="C68:C71" si="198">C67</f>
        <v>Σ [ A cos (B + Cτ) ]</v>
      </c>
      <c r="H68" s="8" t="s">
        <v>266</v>
      </c>
      <c r="I68" s="149">
        <f>SUM(I195:I214)</f>
        <v>57272.964837986045</v>
      </c>
      <c r="J68" s="149">
        <f t="shared" ref="J68:AO68" si="199">SUM(J195:J214)</f>
        <v>60636.6058084346</v>
      </c>
      <c r="K68" s="149">
        <f t="shared" si="199"/>
        <v>49518.692925594951</v>
      </c>
      <c r="L68" s="149">
        <f t="shared" si="199"/>
        <v>57322.719197407452</v>
      </c>
      <c r="M68" s="149">
        <f t="shared" si="199"/>
        <v>57370.591163445861</v>
      </c>
      <c r="N68" s="149">
        <f t="shared" si="199"/>
        <v>53341.170749837118</v>
      </c>
      <c r="O68" s="149">
        <f t="shared" si="199"/>
        <v>47417.400347509727</v>
      </c>
      <c r="P68" s="149">
        <f t="shared" si="199"/>
        <v>53391.334714462559</v>
      </c>
      <c r="Q68" s="149">
        <f t="shared" si="199"/>
        <v>47497.17586947768</v>
      </c>
      <c r="R68" s="149">
        <f t="shared" si="199"/>
        <v>57129.501827757114</v>
      </c>
      <c r="S68" s="149">
        <f t="shared" si="199"/>
        <v>56586.209335418826</v>
      </c>
      <c r="T68" s="149">
        <f t="shared" si="199"/>
        <v>56613.006711724505</v>
      </c>
      <c r="U68" s="149">
        <f t="shared" si="199"/>
        <v>44292.579868202643</v>
      </c>
      <c r="V68" s="149">
        <f t="shared" si="199"/>
        <v>53424.705108075301</v>
      </c>
      <c r="W68" s="149">
        <f t="shared" si="199"/>
        <v>53271.229285022542</v>
      </c>
      <c r="X68" s="149">
        <f t="shared" si="199"/>
        <v>54704.031774878364</v>
      </c>
      <c r="Y68" s="149">
        <f t="shared" si="199"/>
        <v>45098.14275290574</v>
      </c>
      <c r="Z68" s="149">
        <f t="shared" si="199"/>
        <v>59141.080694475902</v>
      </c>
      <c r="AA68" s="149">
        <f t="shared" si="199"/>
        <v>48737.671249944135</v>
      </c>
      <c r="AB68" s="149">
        <f t="shared" si="199"/>
        <v>44672.2612014896</v>
      </c>
      <c r="AC68" s="149">
        <f t="shared" si="199"/>
        <v>44577.908587901795</v>
      </c>
      <c r="AD68" s="149">
        <f t="shared" si="199"/>
        <v>50286.704082756594</v>
      </c>
      <c r="AE68" s="149">
        <f t="shared" si="199"/>
        <v>57402.63905627319</v>
      </c>
      <c r="AF68" s="149">
        <f t="shared" si="199"/>
        <v>57394.805875046586</v>
      </c>
      <c r="AG68" s="149">
        <f t="shared" si="199"/>
        <v>48648.535669743113</v>
      </c>
      <c r="AH68" s="149">
        <f t="shared" si="199"/>
        <v>61643.066102823337</v>
      </c>
      <c r="AI68" s="149">
        <f t="shared" si="199"/>
        <v>44310.630850400375</v>
      </c>
      <c r="AJ68" s="149">
        <f t="shared" si="199"/>
        <v>49826.810686615012</v>
      </c>
      <c r="AK68" s="149">
        <f t="shared" si="199"/>
        <v>58832.669538024944</v>
      </c>
      <c r="AL68" s="149">
        <f t="shared" si="199"/>
        <v>61196.75538502507</v>
      </c>
      <c r="AM68" s="149">
        <f t="shared" si="199"/>
        <v>48356.754408360437</v>
      </c>
      <c r="AN68" s="149">
        <f t="shared" si="199"/>
        <v>45131.254484620964</v>
      </c>
      <c r="AO68" s="149">
        <f t="shared" si="199"/>
        <v>44307.464758765331</v>
      </c>
      <c r="AP68" s="149">
        <f t="shared" ref="AP68:BK68" si="200">SUM(AP195:AP214)</f>
        <v>57040.118047427328</v>
      </c>
      <c r="AQ68" s="149">
        <f t="shared" si="200"/>
        <v>59313.481841249799</v>
      </c>
      <c r="AR68" s="149">
        <f t="shared" si="200"/>
        <v>53693.673128800379</v>
      </c>
      <c r="AS68" s="149">
        <f t="shared" si="200"/>
        <v>44854.845862055685</v>
      </c>
      <c r="AT68" s="149">
        <f t="shared" si="200"/>
        <v>53012.593880782384</v>
      </c>
      <c r="AU68" s="149">
        <f t="shared" si="200"/>
        <v>47624.523112831455</v>
      </c>
      <c r="AV68" s="149">
        <f t="shared" si="200"/>
        <v>47838.089943526</v>
      </c>
      <c r="AW68" s="149">
        <f t="shared" si="200"/>
        <v>47944.567448714559</v>
      </c>
      <c r="AX68" s="149">
        <f t="shared" si="200"/>
        <v>48052.868082099114</v>
      </c>
      <c r="AY68" s="149">
        <f t="shared" si="200"/>
        <v>45700.10736028161</v>
      </c>
      <c r="AZ68" s="149">
        <f t="shared" si="200"/>
        <v>45777.154826514532</v>
      </c>
      <c r="BA68" s="149">
        <f t="shared" si="200"/>
        <v>45859.050789469591</v>
      </c>
      <c r="BB68" s="149">
        <f t="shared" si="200"/>
        <v>45945.516249906825</v>
      </c>
      <c r="BC68" s="149">
        <f t="shared" si="200"/>
        <v>46035.639580418923</v>
      </c>
      <c r="BD68" s="149">
        <f t="shared" si="200"/>
        <v>46128.105602087147</v>
      </c>
      <c r="BE68" s="149">
        <f t="shared" si="200"/>
        <v>46221.526262657302</v>
      </c>
      <c r="BF68" s="149">
        <f t="shared" si="200"/>
        <v>46314.786757383416</v>
      </c>
      <c r="BG68" s="149">
        <f t="shared" si="200"/>
        <v>46407.317056846987</v>
      </c>
      <c r="BH68" s="149">
        <f t="shared" si="200"/>
        <v>46499.218446916137</v>
      </c>
      <c r="BI68" s="149">
        <f t="shared" si="200"/>
        <v>46591.212703574238</v>
      </c>
      <c r="BJ68" s="149">
        <f t="shared" si="200"/>
        <v>46684.427975605133</v>
      </c>
      <c r="BK68" s="149">
        <f t="shared" si="200"/>
        <v>49848.427249581524</v>
      </c>
    </row>
    <row r="69" spans="1:63" x14ac:dyDescent="0.25">
      <c r="C69" t="str">
        <f t="shared" si="198"/>
        <v>Σ [ A cos (B + Cτ) ]</v>
      </c>
      <c r="H69" s="8" t="s">
        <v>267</v>
      </c>
      <c r="I69" s="149">
        <f>SUM(I217:I223)</f>
        <v>310.83764312457805</v>
      </c>
      <c r="J69" s="149">
        <f t="shared" ref="J69:AO69" si="201">SUM(J217:J223)</f>
        <v>-84.902800987250828</v>
      </c>
      <c r="K69" s="149">
        <f t="shared" si="201"/>
        <v>305.02578429654096</v>
      </c>
      <c r="L69" s="149">
        <f t="shared" si="201"/>
        <v>311.4191659989155</v>
      </c>
      <c r="M69" s="149">
        <f t="shared" si="201"/>
        <v>310.25633342896623</v>
      </c>
      <c r="N69" s="149">
        <f t="shared" si="201"/>
        <v>337.8712486889151</v>
      </c>
      <c r="O69" s="149">
        <f t="shared" si="201"/>
        <v>-190.44731363814745</v>
      </c>
      <c r="P69" s="149">
        <f t="shared" si="201"/>
        <v>337.91004366263098</v>
      </c>
      <c r="Q69" s="149">
        <f t="shared" si="201"/>
        <v>-192.27745806363507</v>
      </c>
      <c r="R69" s="149">
        <f t="shared" si="201"/>
        <v>310.61065790046632</v>
      </c>
      <c r="S69" s="149">
        <f t="shared" si="201"/>
        <v>321.58616866353299</v>
      </c>
      <c r="T69" s="149">
        <f t="shared" si="201"/>
        <v>321.22919274417364</v>
      </c>
      <c r="U69" s="149">
        <f t="shared" si="201"/>
        <v>7.9339387516312678</v>
      </c>
      <c r="V69" s="149">
        <f t="shared" si="201"/>
        <v>340.35457135464344</v>
      </c>
      <c r="W69" s="149">
        <f t="shared" si="201"/>
        <v>340.23569894383462</v>
      </c>
      <c r="X69" s="149">
        <f t="shared" si="201"/>
        <v>-229.14397337351554</v>
      </c>
      <c r="Y69" s="149">
        <f t="shared" si="201"/>
        <v>148.41644641743088</v>
      </c>
      <c r="Z69" s="149">
        <f t="shared" si="201"/>
        <v>-148.62006880096968</v>
      </c>
      <c r="AA69" s="149">
        <f t="shared" si="201"/>
        <v>294.34121220190764</v>
      </c>
      <c r="AB69" s="149">
        <f t="shared" si="201"/>
        <v>103.93761856959956</v>
      </c>
      <c r="AC69" s="149">
        <f t="shared" si="201"/>
        <v>91.787004194588675</v>
      </c>
      <c r="AD69" s="149">
        <f t="shared" si="201"/>
        <v>320.33941341925481</v>
      </c>
      <c r="AE69" s="149">
        <f t="shared" si="201"/>
        <v>309.18388444964285</v>
      </c>
      <c r="AF69" s="149">
        <f t="shared" si="201"/>
        <v>310.12010525188794</v>
      </c>
      <c r="AG69" s="149">
        <f t="shared" si="201"/>
        <v>-211.64750364429554</v>
      </c>
      <c r="AH69" s="149">
        <f t="shared" si="201"/>
        <v>107.04265037653983</v>
      </c>
      <c r="AI69" s="149">
        <f t="shared" si="201"/>
        <v>40.350956580861997</v>
      </c>
      <c r="AJ69" s="149">
        <f t="shared" si="201"/>
        <v>313.17587691422779</v>
      </c>
      <c r="AK69" s="149">
        <f t="shared" si="201"/>
        <v>270.76163244326472</v>
      </c>
      <c r="AL69" s="149">
        <f t="shared" si="201"/>
        <v>-51.148061368696268</v>
      </c>
      <c r="AM69" s="149">
        <f t="shared" si="201"/>
        <v>280.02625953970744</v>
      </c>
      <c r="AN69" s="149">
        <f t="shared" si="201"/>
        <v>146.27283832572789</v>
      </c>
      <c r="AO69" s="149">
        <f t="shared" si="201"/>
        <v>-0.23211517466557979</v>
      </c>
      <c r="AP69" s="149">
        <f t="shared" ref="AP69:BK69" si="202">SUM(AP217:AP223)</f>
        <v>313.29814858646068</v>
      </c>
      <c r="AQ69" s="149">
        <f t="shared" si="202"/>
        <v>-146.84983649942771</v>
      </c>
      <c r="AR69" s="149">
        <f t="shared" si="202"/>
        <v>-234.18879811976558</v>
      </c>
      <c r="AS69" s="149">
        <f t="shared" si="202"/>
        <v>126.99982329892673</v>
      </c>
      <c r="AT69" s="149">
        <f t="shared" si="202"/>
        <v>338.36497001185154</v>
      </c>
      <c r="AU69" s="149">
        <f t="shared" si="202"/>
        <v>-189.68080281490066</v>
      </c>
      <c r="AV69" s="149">
        <f t="shared" si="202"/>
        <v>-194.50352054386602</v>
      </c>
      <c r="AW69" s="149">
        <f t="shared" si="202"/>
        <v>-196.81405147782172</v>
      </c>
      <c r="AX69" s="149">
        <f t="shared" si="202"/>
        <v>-199.0622928184622</v>
      </c>
      <c r="AY69" s="149">
        <f t="shared" si="202"/>
        <v>-129.11601741534488</v>
      </c>
      <c r="AZ69" s="149">
        <f t="shared" si="202"/>
        <v>-132.68380142437985</v>
      </c>
      <c r="BA69" s="149">
        <f t="shared" si="202"/>
        <v>-136.19956240804686</v>
      </c>
      <c r="BB69" s="149">
        <f t="shared" si="202"/>
        <v>-139.66269216259181</v>
      </c>
      <c r="BC69" s="149">
        <f t="shared" si="202"/>
        <v>-143.07259713990641</v>
      </c>
      <c r="BD69" s="149">
        <f t="shared" si="202"/>
        <v>-146.42869822435506</v>
      </c>
      <c r="BE69" s="149">
        <f t="shared" si="202"/>
        <v>-149.73043051410002</v>
      </c>
      <c r="BF69" s="149">
        <f t="shared" si="202"/>
        <v>-152.97724310703893</v>
      </c>
      <c r="BG69" s="149">
        <f t="shared" si="202"/>
        <v>-156.16859889164786</v>
      </c>
      <c r="BH69" s="149">
        <f t="shared" si="202"/>
        <v>-159.30397434275298</v>
      </c>
      <c r="BI69" s="149">
        <f t="shared" si="202"/>
        <v>-162.38285932244014</v>
      </c>
      <c r="BJ69" s="149">
        <f t="shared" si="202"/>
        <v>-165.40475688623525</v>
      </c>
      <c r="BK69" s="149">
        <f t="shared" si="202"/>
        <v>313.54064120860608</v>
      </c>
    </row>
    <row r="70" spans="1:63" x14ac:dyDescent="0.25">
      <c r="C70" t="str">
        <f t="shared" si="198"/>
        <v>Σ [ A cos (B + Cτ) ]</v>
      </c>
      <c r="H70" s="8" t="s">
        <v>268</v>
      </c>
      <c r="I70" s="149">
        <f>SUM(I226:I228)</f>
        <v>-119.1338345861241</v>
      </c>
      <c r="J70" s="149">
        <f t="shared" ref="J70:AO70" si="203">SUM(J226:J228)</f>
        <v>-120.23992799151459</v>
      </c>
      <c r="K70" s="149">
        <f t="shared" si="203"/>
        <v>-111.05289946179403</v>
      </c>
      <c r="L70" s="149">
        <f t="shared" si="203"/>
        <v>-119.1660230856136</v>
      </c>
      <c r="M70" s="149">
        <f t="shared" si="203"/>
        <v>-119.19937512542016</v>
      </c>
      <c r="N70" s="149">
        <f t="shared" si="203"/>
        <v>-115.08461726666188</v>
      </c>
      <c r="O70" s="149">
        <f t="shared" si="203"/>
        <v>-109.17044477856119</v>
      </c>
      <c r="P70" s="149">
        <f t="shared" si="203"/>
        <v>-115.12833880770883</v>
      </c>
      <c r="Q70" s="149">
        <f t="shared" si="203"/>
        <v>-109.23499337013389</v>
      </c>
      <c r="R70" s="149">
        <f t="shared" si="203"/>
        <v>-119.01157036375709</v>
      </c>
      <c r="S70" s="149">
        <f t="shared" si="203"/>
        <v>-118.45893759951477</v>
      </c>
      <c r="T70" s="149">
        <f t="shared" si="203"/>
        <v>-118.4966112380411</v>
      </c>
      <c r="U70" s="149">
        <f t="shared" si="203"/>
        <v>-106.15030865525894</v>
      </c>
      <c r="V70" s="149">
        <f t="shared" si="203"/>
        <v>-115.20667377025673</v>
      </c>
      <c r="W70" s="149">
        <f t="shared" si="203"/>
        <v>-115.03608965932344</v>
      </c>
      <c r="X70" s="149">
        <f t="shared" si="203"/>
        <v>-114.52200768926592</v>
      </c>
      <c r="Y70" s="149">
        <f t="shared" si="203"/>
        <v>-106.65203032845913</v>
      </c>
      <c r="Z70" s="149">
        <f t="shared" si="203"/>
        <v>-118.47785893180776</v>
      </c>
      <c r="AA70" s="149">
        <f t="shared" si="203"/>
        <v>-110.40117733385715</v>
      </c>
      <c r="AB70" s="149">
        <f t="shared" si="203"/>
        <v>-106.23136268082456</v>
      </c>
      <c r="AC70" s="149">
        <f t="shared" si="203"/>
        <v>-106.15431634395345</v>
      </c>
      <c r="AD70" s="149">
        <f t="shared" si="203"/>
        <v>-111.78681583438824</v>
      </c>
      <c r="AE70" s="149">
        <f t="shared" si="203"/>
        <v>-119.27108136475465</v>
      </c>
      <c r="AF70" s="149">
        <f t="shared" si="203"/>
        <v>-119.2342722304093</v>
      </c>
      <c r="AG70" s="149">
        <f t="shared" si="203"/>
        <v>-110.14876248240567</v>
      </c>
      <c r="AH70" s="149">
        <f t="shared" si="203"/>
        <v>-122.47302648839769</v>
      </c>
      <c r="AI70" s="149">
        <f t="shared" si="203"/>
        <v>-106.04343568972141</v>
      </c>
      <c r="AJ70" s="149">
        <f t="shared" si="203"/>
        <v>-111.28444590333048</v>
      </c>
      <c r="AK70" s="149">
        <f t="shared" si="203"/>
        <v>-120.60426410805223</v>
      </c>
      <c r="AL70" s="149">
        <f t="shared" si="203"/>
        <v>-120.96564110805831</v>
      </c>
      <c r="AM70" s="149">
        <f t="shared" si="203"/>
        <v>-109.75784803060304</v>
      </c>
      <c r="AN70" s="149">
        <f t="shared" si="203"/>
        <v>-106.59479169875165</v>
      </c>
      <c r="AO70" s="149">
        <f t="shared" si="203"/>
        <v>-106.15247532308904</v>
      </c>
      <c r="AP70" s="149">
        <f t="shared" ref="AP70:BK70" si="204">SUM(AP226:AP228)</f>
        <v>-118.87016195091081</v>
      </c>
      <c r="AQ70" s="149">
        <f t="shared" si="204"/>
        <v>-118.69078926661663</v>
      </c>
      <c r="AR70" s="149">
        <f t="shared" si="204"/>
        <v>-113.79854056287265</v>
      </c>
      <c r="AS70" s="149">
        <f t="shared" si="204"/>
        <v>-106.35386551264354</v>
      </c>
      <c r="AT70" s="149">
        <f t="shared" si="204"/>
        <v>-114.78146902994911</v>
      </c>
      <c r="AU70" s="149">
        <f t="shared" si="204"/>
        <v>-109.32611110944761</v>
      </c>
      <c r="AV70" s="149">
        <f t="shared" si="204"/>
        <v>-109.50281757437894</v>
      </c>
      <c r="AW70" s="149">
        <f t="shared" si="204"/>
        <v>-109.5916471778786</v>
      </c>
      <c r="AX70" s="149">
        <f t="shared" si="204"/>
        <v>-109.68096585092761</v>
      </c>
      <c r="AY70" s="149">
        <f t="shared" si="204"/>
        <v>-107.71880487498433</v>
      </c>
      <c r="AZ70" s="149">
        <f t="shared" si="204"/>
        <v>-107.79177403638482</v>
      </c>
      <c r="BA70" s="149">
        <f t="shared" si="204"/>
        <v>-107.86574550826467</v>
      </c>
      <c r="BB70" s="149">
        <f t="shared" si="204"/>
        <v>-107.94068751409982</v>
      </c>
      <c r="BC70" s="149">
        <f t="shared" si="204"/>
        <v>-108.01656898982566</v>
      </c>
      <c r="BD70" s="149">
        <f t="shared" si="204"/>
        <v>-108.09335960354738</v>
      </c>
      <c r="BE70" s="149">
        <f t="shared" si="204"/>
        <v>-108.17102977384053</v>
      </c>
      <c r="BF70" s="149">
        <f t="shared" si="204"/>
        <v>-108.24955068662112</v>
      </c>
      <c r="BG70" s="149">
        <f t="shared" si="204"/>
        <v>-108.32889431057292</v>
      </c>
      <c r="BH70" s="149">
        <f t="shared" si="204"/>
        <v>-108.40903341111965</v>
      </c>
      <c r="BI70" s="149">
        <f t="shared" si="204"/>
        <v>-108.48994156292861</v>
      </c>
      <c r="BJ70" s="149">
        <f t="shared" si="204"/>
        <v>-108.5715931609404</v>
      </c>
      <c r="BK70" s="149">
        <f t="shared" si="204"/>
        <v>-111.30823488451755</v>
      </c>
    </row>
    <row r="71" spans="1:63" x14ac:dyDescent="0.25">
      <c r="C71" t="str">
        <f t="shared" si="198"/>
        <v>Σ [ A cos (B + Cτ) ]</v>
      </c>
      <c r="H71" s="8" t="s">
        <v>269</v>
      </c>
      <c r="I71" s="149">
        <f>I231</f>
        <v>-0.9999987317275395</v>
      </c>
      <c r="J71" s="149">
        <f t="shared" ref="J71:AO71" si="205">J231</f>
        <v>-0.9999987317275395</v>
      </c>
      <c r="K71" s="149">
        <f t="shared" si="205"/>
        <v>-0.9999987317275395</v>
      </c>
      <c r="L71" s="149">
        <f t="shared" si="205"/>
        <v>-0.9999987317275395</v>
      </c>
      <c r="M71" s="149">
        <f t="shared" si="205"/>
        <v>-0.9999987317275395</v>
      </c>
      <c r="N71" s="149">
        <f t="shared" si="205"/>
        <v>-0.9999987317275395</v>
      </c>
      <c r="O71" s="149">
        <f t="shared" si="205"/>
        <v>-0.9999987317275395</v>
      </c>
      <c r="P71" s="149">
        <f t="shared" si="205"/>
        <v>-0.9999987317275395</v>
      </c>
      <c r="Q71" s="149">
        <f t="shared" si="205"/>
        <v>-0.9999987317275395</v>
      </c>
      <c r="R71" s="149">
        <f t="shared" si="205"/>
        <v>-0.9999987317275395</v>
      </c>
      <c r="S71" s="149">
        <f t="shared" si="205"/>
        <v>-0.9999987317275395</v>
      </c>
      <c r="T71" s="149">
        <f t="shared" si="205"/>
        <v>-0.9999987317275395</v>
      </c>
      <c r="U71" s="149">
        <f t="shared" si="205"/>
        <v>-0.9999987317275395</v>
      </c>
      <c r="V71" s="149">
        <f t="shared" si="205"/>
        <v>-0.9999987317275395</v>
      </c>
      <c r="W71" s="149">
        <f t="shared" si="205"/>
        <v>-0.9999987317275395</v>
      </c>
      <c r="X71" s="149">
        <f t="shared" si="205"/>
        <v>-0.9999987317275395</v>
      </c>
      <c r="Y71" s="149">
        <f t="shared" si="205"/>
        <v>-0.9999987317275395</v>
      </c>
      <c r="Z71" s="149">
        <f t="shared" si="205"/>
        <v>-0.9999987317275395</v>
      </c>
      <c r="AA71" s="149">
        <f t="shared" si="205"/>
        <v>-0.9999987317275395</v>
      </c>
      <c r="AB71" s="149">
        <f t="shared" si="205"/>
        <v>-0.9999987317275395</v>
      </c>
      <c r="AC71" s="149">
        <f t="shared" si="205"/>
        <v>-0.9999987317275395</v>
      </c>
      <c r="AD71" s="149">
        <f t="shared" si="205"/>
        <v>-0.9999987317275395</v>
      </c>
      <c r="AE71" s="149">
        <f t="shared" si="205"/>
        <v>-0.9999987317275395</v>
      </c>
      <c r="AF71" s="149">
        <f t="shared" si="205"/>
        <v>-0.9999987317275395</v>
      </c>
      <c r="AG71" s="149">
        <f t="shared" si="205"/>
        <v>-0.9999987317275395</v>
      </c>
      <c r="AH71" s="149">
        <f t="shared" si="205"/>
        <v>-0.9999987317275395</v>
      </c>
      <c r="AI71" s="149">
        <f t="shared" si="205"/>
        <v>-0.9999987317275395</v>
      </c>
      <c r="AJ71" s="149">
        <f t="shared" si="205"/>
        <v>-0.9999987317275395</v>
      </c>
      <c r="AK71" s="149">
        <f t="shared" si="205"/>
        <v>-0.9999987317275395</v>
      </c>
      <c r="AL71" s="149">
        <f t="shared" si="205"/>
        <v>-0.9999987317275395</v>
      </c>
      <c r="AM71" s="149">
        <f t="shared" si="205"/>
        <v>-0.9999987317275395</v>
      </c>
      <c r="AN71" s="149">
        <f t="shared" si="205"/>
        <v>-0.9999987317275395</v>
      </c>
      <c r="AO71" s="149">
        <f t="shared" si="205"/>
        <v>-0.9999987317275395</v>
      </c>
      <c r="AP71" s="149">
        <f t="shared" ref="AP71:BK71" si="206">AP231</f>
        <v>-0.9999987317275395</v>
      </c>
      <c r="AQ71" s="149">
        <f t="shared" si="206"/>
        <v>-0.9999987317275395</v>
      </c>
      <c r="AR71" s="149">
        <f t="shared" si="206"/>
        <v>-0.9999987317275395</v>
      </c>
      <c r="AS71" s="149">
        <f t="shared" si="206"/>
        <v>-0.9999987317275395</v>
      </c>
      <c r="AT71" s="149">
        <f t="shared" si="206"/>
        <v>-0.9999987317275395</v>
      </c>
      <c r="AU71" s="149">
        <f t="shared" si="206"/>
        <v>-0.9999987317275395</v>
      </c>
      <c r="AV71" s="149">
        <f t="shared" si="206"/>
        <v>-0.9999987317275395</v>
      </c>
      <c r="AW71" s="149">
        <f t="shared" si="206"/>
        <v>-0.9999987317275395</v>
      </c>
      <c r="AX71" s="149">
        <f t="shared" si="206"/>
        <v>-0.9999987317275395</v>
      </c>
      <c r="AY71" s="149">
        <f t="shared" si="206"/>
        <v>-0.9999987317275395</v>
      </c>
      <c r="AZ71" s="149">
        <f t="shared" si="206"/>
        <v>-0.9999987317275395</v>
      </c>
      <c r="BA71" s="149">
        <f t="shared" si="206"/>
        <v>-0.9999987317275395</v>
      </c>
      <c r="BB71" s="149">
        <f t="shared" si="206"/>
        <v>-0.9999987317275395</v>
      </c>
      <c r="BC71" s="149">
        <f t="shared" si="206"/>
        <v>-0.9999987317275395</v>
      </c>
      <c r="BD71" s="149">
        <f t="shared" si="206"/>
        <v>-0.9999987317275395</v>
      </c>
      <c r="BE71" s="149">
        <f t="shared" si="206"/>
        <v>-0.9999987317275395</v>
      </c>
      <c r="BF71" s="149">
        <f t="shared" si="206"/>
        <v>-0.9999987317275395</v>
      </c>
      <c r="BG71" s="149">
        <f t="shared" si="206"/>
        <v>-0.9999987317275395</v>
      </c>
      <c r="BH71" s="149">
        <f t="shared" si="206"/>
        <v>-0.9999987317275395</v>
      </c>
      <c r="BI71" s="149">
        <f t="shared" si="206"/>
        <v>-0.9999987317275395</v>
      </c>
      <c r="BJ71" s="149">
        <f t="shared" si="206"/>
        <v>-0.9999987317275395</v>
      </c>
      <c r="BK71" s="149">
        <f t="shared" si="206"/>
        <v>-0.9999987317275395</v>
      </c>
    </row>
    <row r="72" spans="1:63" x14ac:dyDescent="0.25">
      <c r="A72">
        <v>32.200000000000003</v>
      </c>
      <c r="B72">
        <v>218</v>
      </c>
      <c r="C72" s="212" t="s">
        <v>270</v>
      </c>
      <c r="D72" s="212"/>
      <c r="E72" s="212"/>
      <c r="H72" s="17" t="s">
        <v>64</v>
      </c>
      <c r="I72" s="11">
        <f xml:space="preserve"> (I66 +I67 *I$7 + I68 * I$7^2 + I69* I$7^3 + I70* I$7^4 + I71* I$7^5) / 10^8</f>
        <v>-237.01400150397339</v>
      </c>
      <c r="J72" s="11">
        <f t="shared" ref="J72:AO72" si="207" xml:space="preserve"> (J66 +J67 *J$7 + J68 * J$7^2 + J69* J$7^3 + J70* J$7^4 + J71* J$7^5) / 10^8</f>
        <v>-263.6965436016406</v>
      </c>
      <c r="K72" s="11">
        <f t="shared" si="207"/>
        <v>-10471.82729330284</v>
      </c>
      <c r="L72" s="11">
        <f t="shared" si="207"/>
        <v>1.7519226991191268</v>
      </c>
      <c r="M72" s="11">
        <f t="shared" si="207"/>
        <v>-4.5358760967330669</v>
      </c>
      <c r="N72" s="11">
        <f t="shared" si="207"/>
        <v>-79.473477740825075</v>
      </c>
      <c r="O72" s="11">
        <f t="shared" si="207"/>
        <v>-77.009302619018158</v>
      </c>
      <c r="P72" s="11">
        <f t="shared" si="207"/>
        <v>-73.194553405376823</v>
      </c>
      <c r="Q72" s="11">
        <f t="shared" si="207"/>
        <v>-70.713487231711241</v>
      </c>
      <c r="R72" s="11">
        <f t="shared" si="207"/>
        <v>-626.5705085974738</v>
      </c>
      <c r="S72" s="11">
        <f t="shared" si="207"/>
        <v>-2511.5290464603809</v>
      </c>
      <c r="T72" s="11">
        <f t="shared" si="207"/>
        <v>-2505.2502157452282</v>
      </c>
      <c r="U72" s="11">
        <f t="shared" si="207"/>
        <v>-7303.7807821896704</v>
      </c>
      <c r="V72" s="11">
        <f t="shared" si="207"/>
        <v>-13331.224509064212</v>
      </c>
      <c r="W72" s="11">
        <f t="shared" si="207"/>
        <v>-13331.20677572521</v>
      </c>
      <c r="X72" s="11">
        <f t="shared" si="207"/>
        <v>-18844.683565167787</v>
      </c>
      <c r="Y72" s="11">
        <f t="shared" si="207"/>
        <v>-18846.935537080073</v>
      </c>
      <c r="Z72" s="11">
        <f t="shared" si="207"/>
        <v>-18850.362517472426</v>
      </c>
      <c r="AA72" s="11">
        <f t="shared" si="207"/>
        <v>-42171.60652511134</v>
      </c>
      <c r="AB72" s="11">
        <f t="shared" si="207"/>
        <v>-78.1976233253544</v>
      </c>
      <c r="AC72" s="11">
        <f t="shared" si="207"/>
        <v>-46.733968599699182</v>
      </c>
      <c r="AD72" s="11">
        <f t="shared" si="207"/>
        <v>-141.96167388232763</v>
      </c>
      <c r="AE72" s="11">
        <f t="shared" si="207"/>
        <v>278.20888108053344</v>
      </c>
      <c r="AF72" s="11">
        <f t="shared" si="207"/>
        <v>1.743026682001624</v>
      </c>
      <c r="AG72" s="11">
        <f t="shared" si="207"/>
        <v>-284.18016443567137</v>
      </c>
      <c r="AH72" s="11">
        <f t="shared" si="207"/>
        <v>-131.05217210239911</v>
      </c>
      <c r="AI72" s="11">
        <f t="shared" si="207"/>
        <v>-71.696574977082975</v>
      </c>
      <c r="AJ72" s="11">
        <f t="shared" si="207"/>
        <v>-141.90614138487621</v>
      </c>
      <c r="AK72" s="11">
        <f t="shared" si="207"/>
        <v>-42.44017584992541</v>
      </c>
      <c r="AL72" s="11">
        <f t="shared" si="207"/>
        <v>-43.634847963591909</v>
      </c>
      <c r="AM72" s="11">
        <f t="shared" si="207"/>
        <v>-53.757952660433588</v>
      </c>
      <c r="AN72" s="11">
        <f t="shared" si="207"/>
        <v>-46.922861664693464</v>
      </c>
      <c r="AO72" s="11">
        <f t="shared" si="207"/>
        <v>-40.131444670781704</v>
      </c>
      <c r="AP72" s="11">
        <f t="shared" ref="AP72" si="208" xml:space="preserve"> (AP66 +AP67 *AP$7 + AP68 * AP$7^2 + AP69* AP$7^3 + AP70* AP$7^4 + AP71* AP$7^5) / 10^8</f>
        <v>-1141.7933356362612</v>
      </c>
      <c r="AQ72" s="11">
        <f t="shared" ref="AQ72" si="209" xml:space="preserve"> (AQ66 +AQ67 *AQ$7 + AQ68 * AQ$7^2 + AQ69* AQ$7^3 + AQ70* AQ$7^4 + AQ71* AQ$7^5) / 10^8</f>
        <v>-56.604787701823994</v>
      </c>
      <c r="AR72" s="11">
        <f t="shared" ref="AR72" si="210" xml:space="preserve"> (AR66 +AR67 *AR$7 + AR68 * AR$7^2 + AR69* AR$7^3 + AR70* AR$7^4 + AR71* AR$7^5) / 10^8</f>
        <v>-8653.0849117737362</v>
      </c>
      <c r="AS72" s="11">
        <f t="shared" ref="AS72" si="211" xml:space="preserve"> (AS66 +AS67 *AS$7 + AS68 * AS$7^2 + AS69* AS$7^3 + AS70* AS$7^4 + AS71* AS$7^5) / 10^8</f>
        <v>3.4296715465609586</v>
      </c>
      <c r="AT72" s="11">
        <f t="shared" ref="AT72" si="212" xml:space="preserve"> (AT66 +AT67 *AT$7 + AT68 * AT$7^2 + AT69* AT$7^3 + AT70* AT$7^4 + AT71* AT$7^5) / 10^8</f>
        <v>-12558.319489543272</v>
      </c>
      <c r="AU72" s="11">
        <f t="shared" ref="AU72" si="213" xml:space="preserve"> (AU66 +AU67 *AU$7 + AU68 * AU$7^2 + AU69* AU$7^3 + AU70* AU$7^4 + AU71* AU$7^5) / 10^8</f>
        <v>-234.06524394587373</v>
      </c>
      <c r="AV72" s="11">
        <f t="shared" ref="AV72" si="214" xml:space="preserve"> (AV66 +AV67 *AV$7 + AV68 * AV$7^2 + AV69* AV$7^3 + AV70* AV$7^4 + AV71* AV$7^5) / 10^8</f>
        <v>-234.03183891305076</v>
      </c>
      <c r="AW72" s="11">
        <f t="shared" ref="AW72" si="215" xml:space="preserve"> (AW66 +AW67 *AW$7 + AW68 * AW$7^2 + AW69* AW$7^3 + AW70* AW$7^4 + AW71* AW$7^5) / 10^8</f>
        <v>-234.01519189818924</v>
      </c>
      <c r="AX72" s="11">
        <f t="shared" ref="AX72" si="216" xml:space="preserve"> (AX66 +AX67 *AX$7 + AX68 * AX$7^2 + AX69* AX$7^3 + AX70* AX$7^4 + AX71* AX$7^5) / 10^8</f>
        <v>-233.99854506381382</v>
      </c>
      <c r="AY72" s="11">
        <f t="shared" ref="AY72" si="217" xml:space="preserve"> (AY66 +AY67 *AY$7 + AY68 * AY$7^2 + AY69* AY$7^3 + AY70* AY$7^4 + AY71* AY$7^5) / 10^8</f>
        <v>-234.3970469945362</v>
      </c>
      <c r="AZ72" s="11">
        <f t="shared" ref="AZ72" si="218" xml:space="preserve"> (AZ66 +AZ67 *AZ$7 + AZ68 * AZ$7^2 + AZ69* AZ$7^3 + AZ70* AZ$7^4 + AZ71* AZ$7^5) / 10^8</f>
        <v>-234.38031629103958</v>
      </c>
      <c r="BA72" s="11">
        <f t="shared" ref="BA72" si="219" xml:space="preserve"> (BA66 +BA67 *BA$7 + BA68 * BA$7^2 + BA69* BA$7^3 + BA70* BA$7^4 + BA71* BA$7^5) / 10^8</f>
        <v>-234.36359036023433</v>
      </c>
      <c r="BB72" s="11">
        <f t="shared" ref="BB72" si="220" xml:space="preserve"> (BB66 +BB67 *BB$7 + BB68 * BB$7^2 + BB69* BB$7^3 + BB70* BB$7^4 + BB71* BB$7^5) / 10^8</f>
        <v>-234.34686938830095</v>
      </c>
      <c r="BC72" s="11">
        <f t="shared" ref="BC72" si="221" xml:space="preserve"> (BC66 +BC67 *BC$7 + BC68 * BC$7^2 + BC69* BC$7^3 + BC70* BC$7^4 + BC71* BC$7^5) / 10^8</f>
        <v>-234.33015352876575</v>
      </c>
      <c r="BD72" s="11">
        <f t="shared" ref="BD72" si="222" xml:space="preserve"> (BD66 +BD67 *BD$7 + BD68 * BD$7^2 + BD69* BD$7^3 + BD70* BD$7^4 + BD71* BD$7^5) / 10^8</f>
        <v>-234.31344288967324</v>
      </c>
      <c r="BE72" s="11">
        <f t="shared" ref="BE72" si="223" xml:space="preserve"> (BE66 +BE67 *BE$7 + BE68 * BE$7^2 + BE69* BE$7^3 + BE70* BE$7^4 + BE71* BE$7^5) / 10^8</f>
        <v>-234.29673752719992</v>
      </c>
      <c r="BF72" s="11">
        <f t="shared" ref="BF72" si="224" xml:space="preserve"> (BF66 +BF67 *BF$7 + BF68 * BF$7^2 + BF69* BF$7^3 + BF70* BF$7^4 + BF71* BF$7^5) / 10^8</f>
        <v>-234.28003744507362</v>
      </c>
      <c r="BG72" s="11">
        <f t="shared" ref="BG72" si="225" xml:space="preserve"> (BG66 +BG67 *BG$7 + BG68 * BG$7^2 + BG69* BG$7^3 + BG70* BG$7^4 + BG71* BG$7^5) / 10^8</f>
        <v>-234.26334259823059</v>
      </c>
      <c r="BH72" s="11">
        <f t="shared" ref="BH72" si="226" xml:space="preserve"> (BH66 +BH67 *BH$7 + BH68 * BH$7^2 + BH69* BH$7^3 + BH70* BH$7^4 + BH71* BH$7^5) / 10^8</f>
        <v>-234.2466528985872</v>
      </c>
      <c r="BI72" s="11">
        <f t="shared" ref="BI72" si="227" xml:space="preserve"> (BI66 +BI67 *BI$7 + BI68 * BI$7^2 + BI69* BI$7^3 + BI70* BI$7^4 + BI71* BI$7^5) / 10^8</f>
        <v>-234.22996822071141</v>
      </c>
      <c r="BJ72" s="11">
        <f t="shared" ref="BJ72" si="228" xml:space="preserve"> (BJ66 +BJ67 *BJ$7 + BJ68 * BJ$7^2 + BJ69* BJ$7^3 + BJ70* BJ$7^4 + BJ71* BJ$7^5) / 10^8</f>
        <v>-234.21328840557587</v>
      </c>
      <c r="BK72" s="11">
        <f t="shared" ref="BK72" si="229" xml:space="preserve"> (BK66 +BK67 *BK$7 + BK68 * BK$7^2 + BK69* BK$7^3 + BK70* BK$7^4 + BK71* BK$7^5) / 10^8</f>
        <v>-141.90880361895256</v>
      </c>
    </row>
    <row r="73" spans="1:63" x14ac:dyDescent="0.25">
      <c r="C73" s="6" t="s">
        <v>281</v>
      </c>
      <c r="D73" s="6"/>
      <c r="E73" s="6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</row>
    <row r="74" spans="1:63" x14ac:dyDescent="0.25">
      <c r="B74">
        <v>219</v>
      </c>
      <c r="C74" s="6" t="s">
        <v>280</v>
      </c>
      <c r="D74" s="6"/>
      <c r="E74" s="6"/>
      <c r="H74" s="17" t="s">
        <v>46</v>
      </c>
      <c r="I74" s="94">
        <f t="shared" ref="I74:AO74" si="230" xml:space="preserve"> I72 - 1.397*I8 - 0.00031* I8^2</f>
        <v>-236.48318626797339</v>
      </c>
      <c r="J74" s="94">
        <f t="shared" si="230"/>
        <v>-263.1064858448654</v>
      </c>
      <c r="K74" s="94">
        <f t="shared" si="230"/>
        <v>-10448.626957963312</v>
      </c>
      <c r="L74" s="94">
        <f t="shared" si="230"/>
        <v>1.7519226991191268</v>
      </c>
      <c r="M74" s="94">
        <f t="shared" si="230"/>
        <v>-4.5218965658316446</v>
      </c>
      <c r="N74" s="94">
        <f t="shared" si="230"/>
        <v>-79.292857803375455</v>
      </c>
      <c r="O74" s="94">
        <f t="shared" si="230"/>
        <v>-76.834170927192005</v>
      </c>
      <c r="P74" s="94">
        <f t="shared" si="230"/>
        <v>-73.02789313586058</v>
      </c>
      <c r="Q74" s="94">
        <f t="shared" si="230"/>
        <v>-70.552353477977732</v>
      </c>
      <c r="R74" s="94">
        <f t="shared" si="230"/>
        <v>-625.17383771331674</v>
      </c>
      <c r="S74" s="94">
        <f t="shared" si="230"/>
        <v>-2505.9461019100745</v>
      </c>
      <c r="T74" s="94">
        <f t="shared" si="230"/>
        <v>-2499.6812068813342</v>
      </c>
      <c r="U74" s="94">
        <f t="shared" si="230"/>
        <v>-7287.5798843996345</v>
      </c>
      <c r="V74" s="94">
        <f t="shared" si="230"/>
        <v>-13301.720213119121</v>
      </c>
      <c r="W74" s="94">
        <f t="shared" si="230"/>
        <v>-13301.702517667698</v>
      </c>
      <c r="X74" s="94">
        <f t="shared" si="230"/>
        <v>-18803.060339315911</v>
      </c>
      <c r="Y74" s="94">
        <f t="shared" si="230"/>
        <v>-18805.307235386532</v>
      </c>
      <c r="Z74" s="94">
        <f t="shared" si="230"/>
        <v>-18808.726852993019</v>
      </c>
      <c r="AA74" s="94">
        <f t="shared" si="230"/>
        <v>-42079.236946785037</v>
      </c>
      <c r="AB74" s="94">
        <f t="shared" si="230"/>
        <v>-78.01979531653825</v>
      </c>
      <c r="AC74" s="94">
        <f t="shared" si="230"/>
        <v>-46.626092597471626</v>
      </c>
      <c r="AD74" s="94">
        <f t="shared" si="230"/>
        <v>-141.6421108169807</v>
      </c>
      <c r="AE74" s="94">
        <f t="shared" si="230"/>
        <v>277.59416019215558</v>
      </c>
      <c r="AF74" s="94">
        <f t="shared" si="230"/>
        <v>1.7430458058893139</v>
      </c>
      <c r="AG74" s="94">
        <f t="shared" si="230"/>
        <v>-283.5444932332864</v>
      </c>
      <c r="AH74" s="94">
        <f t="shared" si="230"/>
        <v>-130.75697049076828</v>
      </c>
      <c r="AI74" s="94">
        <f t="shared" si="230"/>
        <v>-71.533203843818541</v>
      </c>
      <c r="AJ74" s="94">
        <f t="shared" si="230"/>
        <v>-141.58669883205627</v>
      </c>
      <c r="AK74" s="94">
        <f t="shared" si="230"/>
        <v>-42.34193797155708</v>
      </c>
      <c r="AL74" s="94">
        <f t="shared" si="230"/>
        <v>-43.534009318735102</v>
      </c>
      <c r="AM74" s="94">
        <f t="shared" si="230"/>
        <v>-53.634472139292441</v>
      </c>
      <c r="AN74" s="94">
        <f t="shared" si="230"/>
        <v>-46.814564951382394</v>
      </c>
      <c r="AO74" s="94">
        <f t="shared" si="230"/>
        <v>-40.038255345260893</v>
      </c>
      <c r="AP74" s="94">
        <f t="shared" ref="AP74:BK74" si="231" xml:space="preserve"> AP72 - 1.397*AP8 - 0.00031* AP8^2</f>
        <v>-1139.251860697143</v>
      </c>
      <c r="AQ74" s="94">
        <f t="shared" si="231"/>
        <v>-56.475111290218379</v>
      </c>
      <c r="AR74" s="94">
        <f t="shared" si="231"/>
        <v>-8633.9010620855624</v>
      </c>
      <c r="AS74" s="94">
        <f t="shared" si="231"/>
        <v>3.4260188818817903</v>
      </c>
      <c r="AT74" s="94">
        <f t="shared" si="231"/>
        <v>-12530.517913678215</v>
      </c>
      <c r="AU74" s="94">
        <f t="shared" si="231"/>
        <v>-233.54096361953731</v>
      </c>
      <c r="AV74" s="94">
        <f t="shared" si="231"/>
        <v>-233.5076353203207</v>
      </c>
      <c r="AW74" s="94">
        <f t="shared" si="231"/>
        <v>-233.49102654686487</v>
      </c>
      <c r="AX74" s="94">
        <f t="shared" si="231"/>
        <v>-233.47441795389562</v>
      </c>
      <c r="AY74" s="94">
        <f t="shared" si="231"/>
        <v>-233.87200620392758</v>
      </c>
      <c r="AZ74" s="94">
        <f t="shared" si="231"/>
        <v>-233.85531374182648</v>
      </c>
      <c r="BA74" s="94">
        <f t="shared" si="231"/>
        <v>-233.83862605241723</v>
      </c>
      <c r="BB74" s="94">
        <f t="shared" si="231"/>
        <v>-233.8219433218803</v>
      </c>
      <c r="BC74" s="94">
        <f t="shared" si="231"/>
        <v>-233.80526570374201</v>
      </c>
      <c r="BD74" s="94">
        <f t="shared" si="231"/>
        <v>-233.78859330604689</v>
      </c>
      <c r="BE74" s="94">
        <f t="shared" si="231"/>
        <v>-233.77192618497145</v>
      </c>
      <c r="BF74" s="94">
        <f t="shared" si="231"/>
        <v>-233.75526434424344</v>
      </c>
      <c r="BG74" s="94">
        <f t="shared" si="231"/>
        <v>-233.7386077387992</v>
      </c>
      <c r="BH74" s="94">
        <f t="shared" si="231"/>
        <v>-233.72195628055505</v>
      </c>
      <c r="BI74" s="94">
        <f t="shared" si="231"/>
        <v>-233.70530984407898</v>
      </c>
      <c r="BJ74" s="94">
        <f t="shared" si="231"/>
        <v>-233.68866827034361</v>
      </c>
      <c r="BK74" s="94">
        <f t="shared" si="231"/>
        <v>-141.58935528528477</v>
      </c>
    </row>
    <row r="75" spans="1:63" x14ac:dyDescent="0.25">
      <c r="AB75">
        <f>AB74*Rad2Deg</f>
        <v>-4470.2049901121882</v>
      </c>
      <c r="AC75">
        <f>MOD(AB75,360)</f>
        <v>209.79500988781183</v>
      </c>
    </row>
    <row r="76" spans="1:63" x14ac:dyDescent="0.25">
      <c r="C76" s="212" t="s">
        <v>273</v>
      </c>
      <c r="D76" s="212"/>
    </row>
    <row r="77" spans="1:63" x14ac:dyDescent="0.25">
      <c r="B77">
        <v>219</v>
      </c>
      <c r="C77" t="s">
        <v>264</v>
      </c>
      <c r="H77" s="8" t="s">
        <v>271</v>
      </c>
      <c r="I77" s="150">
        <f>SUM(I234:I238)</f>
        <v>-291.09825571430457</v>
      </c>
      <c r="J77" s="150">
        <f t="shared" ref="J77:AO77" si="232">SUM(J234:J238)</f>
        <v>-264.61089422441262</v>
      </c>
      <c r="K77" s="150">
        <f t="shared" si="232"/>
        <v>276.85863386177544</v>
      </c>
      <c r="L77" s="150">
        <f t="shared" si="232"/>
        <v>-330.47811093253813</v>
      </c>
      <c r="M77" s="150">
        <f t="shared" si="232"/>
        <v>352.41154468700881</v>
      </c>
      <c r="N77" s="150">
        <f t="shared" si="232"/>
        <v>201.87858171697991</v>
      </c>
      <c r="O77" s="150">
        <f t="shared" si="232"/>
        <v>120.57456634654427</v>
      </c>
      <c r="P77" s="150">
        <f t="shared" si="232"/>
        <v>-300.78893136830993</v>
      </c>
      <c r="Q77" s="150">
        <f t="shared" si="232"/>
        <v>-31.701450224426889</v>
      </c>
      <c r="R77" s="150">
        <f t="shared" si="232"/>
        <v>-143.02066644129027</v>
      </c>
      <c r="S77" s="150">
        <f t="shared" si="232"/>
        <v>-9.9940048777044996</v>
      </c>
      <c r="T77" s="150">
        <f t="shared" si="232"/>
        <v>350.22065709084421</v>
      </c>
      <c r="U77" s="150">
        <f t="shared" si="232"/>
        <v>-209.23318948089099</v>
      </c>
      <c r="V77" s="150">
        <f t="shared" si="232"/>
        <v>249.88689120502363</v>
      </c>
      <c r="W77" s="150">
        <f t="shared" si="232"/>
        <v>290.91504529508876</v>
      </c>
      <c r="X77" s="150">
        <f t="shared" si="232"/>
        <v>0.83092854246472925</v>
      </c>
      <c r="Y77" s="150">
        <f t="shared" si="232"/>
        <v>-235.57730590593474</v>
      </c>
      <c r="Z77" s="150">
        <f t="shared" si="232"/>
        <v>306.88440614957244</v>
      </c>
      <c r="AA77" s="150">
        <f t="shared" si="232"/>
        <v>-325.98346057730413</v>
      </c>
      <c r="AB77" s="150">
        <f t="shared" si="232"/>
        <v>-127.92747050973654</v>
      </c>
      <c r="AC77" s="150">
        <f t="shared" si="232"/>
        <v>265.61143410125021</v>
      </c>
      <c r="AD77" s="150">
        <f t="shared" si="232"/>
        <v>-229.36620322274834</v>
      </c>
      <c r="AE77" s="150">
        <f t="shared" si="232"/>
        <v>213.57833986280156</v>
      </c>
      <c r="AF77" s="150">
        <f t="shared" si="232"/>
        <v>-331.56384483114238</v>
      </c>
      <c r="AG77" s="150">
        <f t="shared" si="232"/>
        <v>-5.2228085012208325</v>
      </c>
      <c r="AH77" s="150">
        <f t="shared" si="232"/>
        <v>175.68151408708746</v>
      </c>
      <c r="AI77" s="150">
        <f t="shared" si="232"/>
        <v>-284.8887904393024</v>
      </c>
      <c r="AJ77" s="150">
        <f t="shared" si="232"/>
        <v>-200.7628906521943</v>
      </c>
      <c r="AK77" s="150">
        <f t="shared" si="232"/>
        <v>245.18563730869641</v>
      </c>
      <c r="AL77" s="150">
        <f t="shared" si="232"/>
        <v>-312.45982591973387</v>
      </c>
      <c r="AM77" s="150">
        <f t="shared" si="232"/>
        <v>219.88894151092146</v>
      </c>
      <c r="AN77" s="150">
        <f t="shared" si="232"/>
        <v>-168.25723190211218</v>
      </c>
      <c r="AO77" s="150">
        <f t="shared" si="232"/>
        <v>517.38793190825527</v>
      </c>
      <c r="AP77" s="150">
        <f t="shared" ref="AP77:BK77" si="233">SUM(AP234:AP238)</f>
        <v>-190.94133031942874</v>
      </c>
      <c r="AQ77" s="150">
        <f t="shared" si="233"/>
        <v>312.31412372794023</v>
      </c>
      <c r="AR77" s="150">
        <f t="shared" si="233"/>
        <v>-220.31404152120811</v>
      </c>
      <c r="AS77" s="150">
        <f t="shared" si="233"/>
        <v>377.67807770577872</v>
      </c>
      <c r="AT77" s="150">
        <f t="shared" si="233"/>
        <v>252.80607337034041</v>
      </c>
      <c r="AU77" s="150">
        <f t="shared" si="233"/>
        <v>-18.691222184110817</v>
      </c>
      <c r="AV77" s="150">
        <f t="shared" si="233"/>
        <v>107.07371463822361</v>
      </c>
      <c r="AW77" s="150">
        <f t="shared" si="233"/>
        <v>162.38343784947301</v>
      </c>
      <c r="AX77" s="150">
        <f t="shared" si="233"/>
        <v>208.74139210278329</v>
      </c>
      <c r="AY77" s="150">
        <f t="shared" si="233"/>
        <v>278.99062197198828</v>
      </c>
      <c r="AZ77" s="150">
        <f t="shared" si="233"/>
        <v>266.76075297384853</v>
      </c>
      <c r="BA77" s="150">
        <f t="shared" si="233"/>
        <v>240.34091928218163</v>
      </c>
      <c r="BB77" s="150">
        <f t="shared" si="233"/>
        <v>201.1235786214344</v>
      </c>
      <c r="BC77" s="150">
        <f t="shared" si="233"/>
        <v>151.18004925089585</v>
      </c>
      <c r="BD77" s="150">
        <f t="shared" si="233"/>
        <v>93.150572013037532</v>
      </c>
      <c r="BE77" s="150">
        <f t="shared" si="233"/>
        <v>30.1041761354629</v>
      </c>
      <c r="BF77" s="150">
        <f t="shared" si="233"/>
        <v>-34.62421339098703</v>
      </c>
      <c r="BG77" s="150">
        <f t="shared" si="233"/>
        <v>-97.610781107716178</v>
      </c>
      <c r="BH77" s="150">
        <f t="shared" si="233"/>
        <v>-155.52454425140093</v>
      </c>
      <c r="BI77" s="150">
        <f t="shared" si="233"/>
        <v>-205.30414857345394</v>
      </c>
      <c r="BJ77" s="150">
        <f t="shared" si="233"/>
        <v>-244.32035313181427</v>
      </c>
      <c r="BK77" s="150">
        <f t="shared" si="233"/>
        <v>-205.39225974512519</v>
      </c>
    </row>
    <row r="78" spans="1:63" x14ac:dyDescent="0.25">
      <c r="C78" t="str">
        <f>C77</f>
        <v>Σ [ A cos (B + Cτ) ]</v>
      </c>
      <c r="H78" s="8" t="s">
        <v>117</v>
      </c>
      <c r="I78" s="150">
        <f>SUM(I241:I242)</f>
        <v>-5.8504809717837496</v>
      </c>
      <c r="J78" s="150">
        <f t="shared" ref="J78:AO78" si="234">SUM(J241:J242)</f>
        <v>-4.1656922274447163</v>
      </c>
      <c r="K78" s="150">
        <f t="shared" si="234"/>
        <v>-14.828602437285639</v>
      </c>
      <c r="L78" s="150">
        <f t="shared" si="234"/>
        <v>-7.4845827416664479</v>
      </c>
      <c r="M78" s="150">
        <f t="shared" si="234"/>
        <v>-5.9890852370096486</v>
      </c>
      <c r="N78" s="150">
        <f t="shared" si="234"/>
        <v>-8.0098368658897332</v>
      </c>
      <c r="O78" s="150">
        <f t="shared" si="234"/>
        <v>-2.4828495685865715</v>
      </c>
      <c r="P78" s="150">
        <f t="shared" si="234"/>
        <v>0.93318982803597628</v>
      </c>
      <c r="Q78" s="150">
        <f t="shared" si="234"/>
        <v>-11.338110279724201</v>
      </c>
      <c r="R78" s="150">
        <f t="shared" si="234"/>
        <v>12.658979816053105</v>
      </c>
      <c r="S78" s="150">
        <f t="shared" si="234"/>
        <v>8.2654776851818745</v>
      </c>
      <c r="T78" s="150">
        <f t="shared" si="234"/>
        <v>1.0454988620127859</v>
      </c>
      <c r="U78" s="150">
        <f t="shared" si="234"/>
        <v>-12.490597674076286</v>
      </c>
      <c r="V78" s="150">
        <f t="shared" si="234"/>
        <v>-2.8969917549465967</v>
      </c>
      <c r="W78" s="150">
        <f t="shared" si="234"/>
        <v>-2.8750063546352784</v>
      </c>
      <c r="X78" s="150">
        <f t="shared" si="234"/>
        <v>-13.097362947455295</v>
      </c>
      <c r="Y78" s="150">
        <f t="shared" si="234"/>
        <v>3.9219442177089849</v>
      </c>
      <c r="Z78" s="150">
        <f t="shared" si="234"/>
        <v>-0.70582609247541495</v>
      </c>
      <c r="AA78" s="150">
        <f t="shared" si="234"/>
        <v>6.1887650049923559</v>
      </c>
      <c r="AB78" s="150">
        <f t="shared" si="234"/>
        <v>-10.881874138660912</v>
      </c>
      <c r="AC78" s="150">
        <f t="shared" si="234"/>
        <v>9.063058261312019</v>
      </c>
      <c r="AD78" s="150">
        <f t="shared" si="234"/>
        <v>-8.4297174413465772</v>
      </c>
      <c r="AE78" s="150">
        <f t="shared" si="234"/>
        <v>7.0946366839559856</v>
      </c>
      <c r="AF78" s="150">
        <f t="shared" si="234"/>
        <v>-7.4886784391472228</v>
      </c>
      <c r="AG78" s="150">
        <f t="shared" si="234"/>
        <v>-6.6629090488690963</v>
      </c>
      <c r="AH78" s="150">
        <f t="shared" si="234"/>
        <v>5.7550634650093704</v>
      </c>
      <c r="AI78" s="150">
        <f t="shared" si="234"/>
        <v>-11.821305000371364</v>
      </c>
      <c r="AJ78" s="150">
        <f t="shared" si="234"/>
        <v>-8.5117946670300295</v>
      </c>
      <c r="AK78" s="150">
        <f t="shared" si="234"/>
        <v>-14.080049687714663</v>
      </c>
      <c r="AL78" s="150">
        <f t="shared" si="234"/>
        <v>-3.3340178961673193</v>
      </c>
      <c r="AM78" s="150">
        <f t="shared" si="234"/>
        <v>11.646321143732784</v>
      </c>
      <c r="AN78" s="150">
        <f t="shared" si="234"/>
        <v>7.0104138163925889</v>
      </c>
      <c r="AO78" s="150">
        <f t="shared" si="234"/>
        <v>0.54535489239704804</v>
      </c>
      <c r="AP78" s="150">
        <f t="shared" ref="AP78:BK78" si="235">SUM(AP241:AP242)</f>
        <v>13.462280926727411</v>
      </c>
      <c r="AQ78" s="150">
        <f t="shared" si="235"/>
        <v>-14.56099387568268</v>
      </c>
      <c r="AR78" s="150">
        <f t="shared" si="235"/>
        <v>5.5697174609286453</v>
      </c>
      <c r="AS78" s="150">
        <f t="shared" si="235"/>
        <v>-0.70857882290096619</v>
      </c>
      <c r="AT78" s="150">
        <f t="shared" si="235"/>
        <v>-12.655876711158726</v>
      </c>
      <c r="AU78" s="150">
        <f t="shared" si="235"/>
        <v>3.8078551125463829</v>
      </c>
      <c r="AV78" s="150">
        <f t="shared" si="235"/>
        <v>3.9990868372113697</v>
      </c>
      <c r="AW78" s="150">
        <f t="shared" si="235"/>
        <v>4.0932172091761787</v>
      </c>
      <c r="AX78" s="150">
        <f t="shared" si="235"/>
        <v>4.1865374383078002</v>
      </c>
      <c r="AY78" s="150">
        <f t="shared" si="235"/>
        <v>1.7812644200399737</v>
      </c>
      <c r="AZ78" s="150">
        <f t="shared" si="235"/>
        <v>1.8873148928250547</v>
      </c>
      <c r="BA78" s="150">
        <f t="shared" si="235"/>
        <v>1.9930709760225263</v>
      </c>
      <c r="BB78" s="150">
        <f t="shared" si="235"/>
        <v>2.0985082550229888</v>
      </c>
      <c r="BC78" s="150">
        <f t="shared" si="235"/>
        <v>2.2036023602225896</v>
      </c>
      <c r="BD78" s="150">
        <f t="shared" si="235"/>
        <v>2.3083289726443641</v>
      </c>
      <c r="BE78" s="150">
        <f t="shared" si="235"/>
        <v>2.4126638295552536</v>
      </c>
      <c r="BF78" s="150">
        <f t="shared" si="235"/>
        <v>2.5165827300741399</v>
      </c>
      <c r="BG78" s="150">
        <f t="shared" si="235"/>
        <v>2.6200615407731438</v>
      </c>
      <c r="BH78" s="150">
        <f t="shared" si="235"/>
        <v>2.7230762012671925</v>
      </c>
      <c r="BI78" s="150">
        <f t="shared" si="235"/>
        <v>2.8256027297937116</v>
      </c>
      <c r="BJ78" s="150">
        <f t="shared" si="235"/>
        <v>2.927617228780429</v>
      </c>
      <c r="BK78" s="150">
        <f t="shared" si="235"/>
        <v>-8.5082927221280613</v>
      </c>
    </row>
    <row r="79" spans="1:63" x14ac:dyDescent="0.25">
      <c r="B79">
        <v>218</v>
      </c>
      <c r="C79" s="212" t="s">
        <v>296</v>
      </c>
      <c r="D79" s="212"/>
      <c r="E79" s="212"/>
      <c r="H79" s="17" t="s">
        <v>31</v>
      </c>
      <c r="I79" s="15">
        <f xml:space="preserve"> (I77 +I78 *I$7 ) / 10^8</f>
        <v>-2.9087593743737675E-6</v>
      </c>
      <c r="J79" s="15">
        <f t="shared" ref="J79:AO79" si="236" xml:space="preserve"> (J77 +J78 *J$7 ) / 10^8</f>
        <v>-2.6443492934005219E-6</v>
      </c>
      <c r="K79" s="15">
        <f t="shared" si="236"/>
        <v>3.0157630033432162E-6</v>
      </c>
      <c r="L79" s="15">
        <f t="shared" si="236"/>
        <v>-3.3047811093253814E-6</v>
      </c>
      <c r="M79" s="15">
        <f t="shared" si="236"/>
        <v>3.5241753787155124E-6</v>
      </c>
      <c r="N79" s="15">
        <f t="shared" si="236"/>
        <v>2.0198214490547864E-6</v>
      </c>
      <c r="O79" s="15">
        <f t="shared" si="236"/>
        <v>1.2060569288500988E-6</v>
      </c>
      <c r="P79" s="15">
        <f t="shared" si="236"/>
        <v>-3.0080006449541649E-6</v>
      </c>
      <c r="Q79" s="15">
        <f t="shared" si="236"/>
        <v>-3.1570670050276366E-7</v>
      </c>
      <c r="R79" s="15">
        <f t="shared" si="236"/>
        <v>-1.4428654709329552E-6</v>
      </c>
      <c r="S79" s="15">
        <f t="shared" si="236"/>
        <v>-1.3300139377665783E-7</v>
      </c>
      <c r="T79" s="15">
        <f t="shared" si="236"/>
        <v>3.4980350948534584E-6</v>
      </c>
      <c r="U79" s="15">
        <f t="shared" si="236"/>
        <v>-1.9471047330248571E-6</v>
      </c>
      <c r="V79" s="15">
        <f t="shared" si="236"/>
        <v>2.5603421253064642E-6</v>
      </c>
      <c r="W79" s="15">
        <f t="shared" si="236"/>
        <v>2.9701570645222547E-6</v>
      </c>
      <c r="X79" s="15">
        <f t="shared" si="236"/>
        <v>4.0115630507986877E-7</v>
      </c>
      <c r="Y79" s="15">
        <f t="shared" si="236"/>
        <v>-2.4734237081365014E-6</v>
      </c>
      <c r="Z79" s="15">
        <f t="shared" si="236"/>
        <v>3.0900212327738895E-6</v>
      </c>
      <c r="AA79" s="15">
        <f t="shared" si="236"/>
        <v>-3.6752223101991597E-6</v>
      </c>
      <c r="AB79" s="15">
        <f t="shared" si="236"/>
        <v>-1.2778894819951694E-6</v>
      </c>
      <c r="AC79" s="15">
        <f t="shared" si="236"/>
        <v>2.6554144818523099E-6</v>
      </c>
      <c r="AD79" s="15">
        <f t="shared" si="236"/>
        <v>-2.2917336406030846E-6</v>
      </c>
      <c r="AE79" s="15">
        <f t="shared" si="236"/>
        <v>2.1389049416486731E-6</v>
      </c>
      <c r="AF79" s="15">
        <f t="shared" si="236"/>
        <v>-3.3156383457970031E-6</v>
      </c>
      <c r="AG79" s="15">
        <f t="shared" si="236"/>
        <v>-4.9195982541139803E-8</v>
      </c>
      <c r="AH79" s="15">
        <f t="shared" si="236"/>
        <v>1.7555989750295419E-6</v>
      </c>
      <c r="AI79" s="15">
        <f t="shared" si="236"/>
        <v>-2.8475054347336375E-6</v>
      </c>
      <c r="AJ79" s="15">
        <f t="shared" si="236"/>
        <v>-2.0056824731657334E-6</v>
      </c>
      <c r="AK79" s="15">
        <f t="shared" si="236"/>
        <v>2.4528465060814308E-6</v>
      </c>
      <c r="AL79" s="15">
        <f t="shared" si="236"/>
        <v>-3.1243575983298988E-6</v>
      </c>
      <c r="AM79" s="15">
        <f t="shared" si="236"/>
        <v>2.1978599791663661E-6</v>
      </c>
      <c r="AN79" s="15">
        <f t="shared" si="236"/>
        <v>-1.6831157820388114E-6</v>
      </c>
      <c r="AO79" s="15">
        <f t="shared" si="236"/>
        <v>5.1738429396932214E-6</v>
      </c>
      <c r="AP79" s="15">
        <f t="shared" ref="AP79" si="237" xml:space="preserve"> (AP77 +AP78 *AP$7 ) / 10^8</f>
        <v>-1.9339142859037671E-6</v>
      </c>
      <c r="AQ79" s="15">
        <f t="shared" ref="AQ79" si="238" xml:space="preserve"> (AQ77 +AQ78 *AQ$7 ) / 10^8</f>
        <v>3.124492888196185E-6</v>
      </c>
      <c r="AR79" s="15">
        <f t="shared" ref="AR79" si="239" xml:space="preserve"> (AR77 +AR78 *AR$7 ) / 10^8</f>
        <v>-2.2798592512980286E-6</v>
      </c>
      <c r="AS79" s="15">
        <f t="shared" ref="AS79" si="240" xml:space="preserve"> (AS77 +AS78 *AS$7 ) / 10^8</f>
        <v>3.7767789243739386E-6</v>
      </c>
      <c r="AT79" s="15">
        <f t="shared" ref="AT79" si="241" xml:space="preserve"> (AT77 +AT78 *AT$7 ) / 10^8</f>
        <v>2.7810464250494094E-6</v>
      </c>
      <c r="AU79" s="15">
        <f t="shared" ref="AU79" si="242" xml:space="preserve"> (AU77 +AU78 *AU$7 ) / 10^8</f>
        <v>-1.8834139135033989E-7</v>
      </c>
      <c r="AV79" s="15">
        <f t="shared" ref="AV79" si="243" xml:space="preserve"> (AV77 +AV78 *AV$7 ) / 10^8</f>
        <v>1.0692364232106259E-6</v>
      </c>
      <c r="AW79" s="15">
        <f t="shared" ref="AW79" si="244" xml:space="preserve"> (AW77 +AW78 *AW$7 ) / 10^8</f>
        <v>1.6222984434175755E-6</v>
      </c>
      <c r="AX79" s="15">
        <f t="shared" ref="AX79" si="245" xml:space="preserve"> (AX77 +AX78 *AX$7 ) / 10^8</f>
        <v>2.0858430831745067E-6</v>
      </c>
      <c r="AY79" s="15">
        <f t="shared" ref="AY79" si="246" xml:space="preserve"> (AY77 +AY78 *AY$7 ) / 10^8</f>
        <v>2.7892367032629217E-6</v>
      </c>
      <c r="AZ79" s="15">
        <f t="shared" ref="AZ79" si="247" xml:space="preserve"> (AZ77 +AZ78 *AZ$7 ) / 10^8</f>
        <v>2.6668982042027904E-6</v>
      </c>
      <c r="BA79" s="15">
        <f t="shared" ref="BA79" si="248" xml:space="preserve"> (BA77 +BA78 *BA$7 ) / 10^8</f>
        <v>2.4026601746492669E-6</v>
      </c>
      <c r="BB79" s="15">
        <f t="shared" ref="BB79" si="249" xml:space="preserve"> (BB77 +BB78 *BB$7 ) / 10^8</f>
        <v>2.0104472009972512E-6</v>
      </c>
      <c r="BC79" s="15">
        <f t="shared" ref="BC79" si="250" xml:space="preserve"> (BC77 +BC78 *BC$7 ) / 10^8</f>
        <v>1.5109724749704813E-6</v>
      </c>
      <c r="BD79" s="15">
        <f t="shared" ref="BD79" si="251" xml:space="preserve"> (BD77 +BD78 *BD$7 ) / 10^8</f>
        <v>9.3063841410283016E-7</v>
      </c>
      <c r="BE79" s="15">
        <f t="shared" ref="BE79" si="252" xml:space="preserve"> (BE77 +BE78 *BE$7 ) / 10^8</f>
        <v>3.0013531975569479E-7</v>
      </c>
      <c r="BF79" s="15">
        <f t="shared" ref="BF79" si="253" xml:space="preserve"> (BF77 +BF78 *BF$7 ) / 10^8</f>
        <v>-3.4718754910304519E-7</v>
      </c>
      <c r="BG79" s="15">
        <f t="shared" ref="BG79" si="254" xml:space="preserve"> (BG77 +BG78 *BG$7 ) / 10^8</f>
        <v>-9.7709202885594841E-7</v>
      </c>
      <c r="BH79" s="15">
        <f t="shared" ref="BH79" si="255" xml:space="preserve"> (BH77 +BH78 *BH$7 ) / 10^8</f>
        <v>-1.5562682828683771E-6</v>
      </c>
      <c r="BI79" s="15">
        <f t="shared" ref="BI79" si="256" xml:space="preserve"> (BI77 +BI78 *BI$7 ) / 10^8</f>
        <v>-2.0541027596852216E-6</v>
      </c>
      <c r="BJ79" s="15">
        <f t="shared" ref="BJ79" si="257" xml:space="preserve"> (BJ77 +BJ78 *BJ$7 ) / 10^8</f>
        <v>-2.4443030409508818E-6</v>
      </c>
      <c r="BK79" s="15">
        <f t="shared" ref="BK79" si="258" xml:space="preserve"> (BK77 +BK78 *BK$7 ) / 10^8</f>
        <v>-2.0519769296904967E-6</v>
      </c>
    </row>
    <row r="80" spans="1:63" x14ac:dyDescent="0.25">
      <c r="AB80">
        <f>AB79*Rad2Deg</f>
        <v>-7.3217674002482204E-5</v>
      </c>
    </row>
    <row r="81" spans="2:63" x14ac:dyDescent="0.25">
      <c r="C81" s="212" t="s">
        <v>282</v>
      </c>
      <c r="D81" s="212"/>
    </row>
    <row r="82" spans="2:63" x14ac:dyDescent="0.25">
      <c r="B82">
        <v>219</v>
      </c>
      <c r="C82" t="s">
        <v>264</v>
      </c>
      <c r="H82" s="8" t="s">
        <v>274</v>
      </c>
      <c r="I82" s="150">
        <f>SUM(I245:I284)</f>
        <v>98331922.343954757</v>
      </c>
      <c r="J82" s="150">
        <f t="shared" ref="J82:AO82" si="259">SUM(J245:J284)</f>
        <v>99997004.035386324</v>
      </c>
      <c r="K82" s="150">
        <f t="shared" si="259"/>
        <v>98883122.26248455</v>
      </c>
      <c r="L82" s="150">
        <f t="shared" si="259"/>
        <v>98332758.221176863</v>
      </c>
      <c r="M82" s="150">
        <f t="shared" si="259"/>
        <v>98330259.424297467</v>
      </c>
      <c r="N82" s="150">
        <f t="shared" si="259"/>
        <v>98466552.241575345</v>
      </c>
      <c r="O82" s="150">
        <f t="shared" si="259"/>
        <v>101613595.91927287</v>
      </c>
      <c r="P82" s="150">
        <f t="shared" si="259"/>
        <v>98461849.025023967</v>
      </c>
      <c r="Q82" s="150">
        <f t="shared" si="259"/>
        <v>101619221.85192631</v>
      </c>
      <c r="R82" s="150">
        <f t="shared" si="259"/>
        <v>98331079.401656598</v>
      </c>
      <c r="S82" s="150">
        <f t="shared" si="259"/>
        <v>98329766.998798519</v>
      </c>
      <c r="T82" s="150">
        <f t="shared" si="259"/>
        <v>98333964.484068245</v>
      </c>
      <c r="U82" s="150">
        <f t="shared" si="259"/>
        <v>100749743.06476673</v>
      </c>
      <c r="V82" s="150">
        <f t="shared" si="259"/>
        <v>98465162.715626225</v>
      </c>
      <c r="W82" s="150">
        <f t="shared" si="259"/>
        <v>98476253.880805477</v>
      </c>
      <c r="X82" s="150">
        <f t="shared" si="259"/>
        <v>101303592.47919559</v>
      </c>
      <c r="Y82" s="150">
        <f t="shared" si="259"/>
        <v>99932460.875519454</v>
      </c>
      <c r="Z82" s="150">
        <f t="shared" si="259"/>
        <v>100477482.89790344</v>
      </c>
      <c r="AA82" s="150">
        <f t="shared" si="259"/>
        <v>98997849.321642652</v>
      </c>
      <c r="AB82" s="150">
        <f t="shared" si="259"/>
        <v>100165280.03304997</v>
      </c>
      <c r="AC82" s="150">
        <f t="shared" si="259"/>
        <v>100248923.50468837</v>
      </c>
      <c r="AD82" s="150">
        <f t="shared" si="259"/>
        <v>98781107.222063884</v>
      </c>
      <c r="AE82" s="150">
        <f t="shared" si="259"/>
        <v>98331223.779067606</v>
      </c>
      <c r="AF82" s="150">
        <f t="shared" si="259"/>
        <v>98333180.479954854</v>
      </c>
      <c r="AG82" s="150">
        <f t="shared" si="259"/>
        <v>101664836.95844957</v>
      </c>
      <c r="AH82" s="150">
        <f t="shared" si="259"/>
        <v>98939672.34739311</v>
      </c>
      <c r="AI82" s="150">
        <f t="shared" si="259"/>
        <v>100526682.66072753</v>
      </c>
      <c r="AJ82" s="150">
        <f t="shared" si="259"/>
        <v>98846134.322482809</v>
      </c>
      <c r="AK82" s="150">
        <f t="shared" si="259"/>
        <v>98382900.853031948</v>
      </c>
      <c r="AL82" s="150">
        <f t="shared" si="259"/>
        <v>99761486.456831098</v>
      </c>
      <c r="AM82" s="150">
        <f t="shared" si="259"/>
        <v>99068832.092527166</v>
      </c>
      <c r="AN82" s="150">
        <f t="shared" si="259"/>
        <v>99937643.713103369</v>
      </c>
      <c r="AO82" s="150">
        <f t="shared" si="259"/>
        <v>100757389.90626898</v>
      </c>
      <c r="AP82" s="150">
        <f t="shared" ref="AP82:BK82" si="260">SUM(AP245:AP284)</f>
        <v>98328113.540714711</v>
      </c>
      <c r="AQ82" s="150">
        <f t="shared" si="260"/>
        <v>100440177.72981821</v>
      </c>
      <c r="AR82" s="150">
        <f t="shared" si="260"/>
        <v>101426234.40386227</v>
      </c>
      <c r="AS82" s="150">
        <f t="shared" si="260"/>
        <v>100078140.2105142</v>
      </c>
      <c r="AT82" s="150">
        <f t="shared" si="260"/>
        <v>98491214.661994934</v>
      </c>
      <c r="AU82" s="150">
        <f t="shared" si="260"/>
        <v>101621025.0346287</v>
      </c>
      <c r="AV82" s="150">
        <f t="shared" si="260"/>
        <v>101634431.25323275</v>
      </c>
      <c r="AW82" s="150">
        <f t="shared" si="260"/>
        <v>101640534.09173708</v>
      </c>
      <c r="AX82" s="150">
        <f t="shared" si="260"/>
        <v>101646206.7772819</v>
      </c>
      <c r="AY82" s="150">
        <f t="shared" si="260"/>
        <v>101405551.77156787</v>
      </c>
      <c r="AZ82" s="150">
        <f t="shared" si="260"/>
        <v>101420909.60189362</v>
      </c>
      <c r="BA82" s="150">
        <f t="shared" si="260"/>
        <v>101435710.30275334</v>
      </c>
      <c r="BB82" s="150">
        <f t="shared" si="260"/>
        <v>101449953.54439732</v>
      </c>
      <c r="BC82" s="150">
        <f t="shared" si="260"/>
        <v>101463646.00859116</v>
      </c>
      <c r="BD82" s="150">
        <f t="shared" si="260"/>
        <v>101476799.86384556</v>
      </c>
      <c r="BE82" s="150">
        <f t="shared" si="260"/>
        <v>101489431.11627725</v>
      </c>
      <c r="BF82" s="150">
        <f t="shared" si="260"/>
        <v>101501558.08829348</v>
      </c>
      <c r="BG82" s="150">
        <f t="shared" si="260"/>
        <v>101513200.2148025</v>
      </c>
      <c r="BH82" s="150">
        <f t="shared" si="260"/>
        <v>101524377.25247711</v>
      </c>
      <c r="BI82" s="150">
        <f t="shared" si="260"/>
        <v>101535108.89126812</v>
      </c>
      <c r="BJ82" s="150">
        <f t="shared" si="260"/>
        <v>101545414.66044083</v>
      </c>
      <c r="BK82" s="150">
        <f t="shared" si="260"/>
        <v>98842966.442954838</v>
      </c>
    </row>
    <row r="83" spans="2:63" x14ac:dyDescent="0.25">
      <c r="C83" t="str">
        <f>C82</f>
        <v>Σ [ A cos (B + Cτ) ]</v>
      </c>
      <c r="H83" s="8" t="s">
        <v>275</v>
      </c>
      <c r="I83" s="150">
        <f>SUM(I287:I296)</f>
        <v>45781.920528103401</v>
      </c>
      <c r="J83" s="150">
        <f t="shared" ref="J83:AO83" si="261">SUM(J287:J296)</f>
        <v>93301.12164066323</v>
      </c>
      <c r="K83" s="150">
        <f t="shared" si="261"/>
        <v>-42786.099711613213</v>
      </c>
      <c r="L83" s="150">
        <f t="shared" si="261"/>
        <v>46188.175938378692</v>
      </c>
      <c r="M83" s="150">
        <f t="shared" si="261"/>
        <v>46569.661702199694</v>
      </c>
      <c r="N83" s="150">
        <f t="shared" si="261"/>
        <v>590.38155652440207</v>
      </c>
      <c r="O83" s="150">
        <f t="shared" si="261"/>
        <v>-65048.091062946827</v>
      </c>
      <c r="P83" s="150">
        <f t="shared" si="261"/>
        <v>1077.0116250085168</v>
      </c>
      <c r="Q83" s="150">
        <f t="shared" si="261"/>
        <v>-64094.231200459886</v>
      </c>
      <c r="R83" s="150">
        <f t="shared" si="261"/>
        <v>44356.981137276329</v>
      </c>
      <c r="S83" s="150">
        <f t="shared" si="261"/>
        <v>37761.734601457487</v>
      </c>
      <c r="T83" s="150">
        <f t="shared" si="261"/>
        <v>38166.607983163558</v>
      </c>
      <c r="U83" s="150">
        <f t="shared" si="261"/>
        <v>-102905.38801829595</v>
      </c>
      <c r="V83" s="150">
        <f t="shared" si="261"/>
        <v>1170.123094377702</v>
      </c>
      <c r="W83" s="150">
        <f t="shared" si="261"/>
        <v>-657.63083527777405</v>
      </c>
      <c r="X83" s="150">
        <f t="shared" si="261"/>
        <v>25090.562675444758</v>
      </c>
      <c r="Y83" s="150">
        <f t="shared" si="261"/>
        <v>-93078.373522143724</v>
      </c>
      <c r="Z83" s="150">
        <f t="shared" si="261"/>
        <v>77312.546124668748</v>
      </c>
      <c r="AA83" s="150">
        <f t="shared" si="261"/>
        <v>-51293.77432499038</v>
      </c>
      <c r="AB83" s="150">
        <f t="shared" si="261"/>
        <v>-98431.585622693936</v>
      </c>
      <c r="AC83" s="150">
        <f t="shared" si="261"/>
        <v>-99765.275092364274</v>
      </c>
      <c r="AD83" s="150">
        <f t="shared" si="261"/>
        <v>-34425.22411099961</v>
      </c>
      <c r="AE83" s="150">
        <f t="shared" si="261"/>
        <v>47496.474787556268</v>
      </c>
      <c r="AF83" s="150">
        <f t="shared" si="261"/>
        <v>47005.908597534486</v>
      </c>
      <c r="AG83" s="150">
        <f t="shared" si="261"/>
        <v>-49525.221440310714</v>
      </c>
      <c r="AH83" s="150">
        <f t="shared" si="261"/>
        <v>99780.485086452696</v>
      </c>
      <c r="AI83" s="150">
        <f t="shared" si="261"/>
        <v>-102723.34535264519</v>
      </c>
      <c r="AJ83" s="150">
        <f t="shared" si="261"/>
        <v>-39764.15192975325</v>
      </c>
      <c r="AK83" s="150">
        <f t="shared" si="261"/>
        <v>64189.991865206473</v>
      </c>
      <c r="AL83" s="150">
        <f t="shared" si="261"/>
        <v>98558.880463617155</v>
      </c>
      <c r="AM83" s="150">
        <f t="shared" si="261"/>
        <v>-56133.670049726825</v>
      </c>
      <c r="AN83" s="150">
        <f t="shared" si="261"/>
        <v>-93132.104479130081</v>
      </c>
      <c r="AO83" s="150">
        <f t="shared" si="261"/>
        <v>-102890.62489916252</v>
      </c>
      <c r="AP83" s="150">
        <f t="shared" ref="AP83:BK83" si="262">SUM(AP287:AP296)</f>
        <v>42658.884038020238</v>
      </c>
      <c r="AQ83" s="150">
        <f t="shared" si="262"/>
        <v>78812.462689055974</v>
      </c>
      <c r="AR83" s="150">
        <f t="shared" si="262"/>
        <v>12733.749608008662</v>
      </c>
      <c r="AS83" s="150">
        <f t="shared" si="262"/>
        <v>-96572.352144258984</v>
      </c>
      <c r="AT83" s="150">
        <f t="shared" si="262"/>
        <v>-3371.7577829449588</v>
      </c>
      <c r="AU83" s="150">
        <f t="shared" si="262"/>
        <v>-62643.121915730575</v>
      </c>
      <c r="AV83" s="150">
        <f t="shared" si="262"/>
        <v>-59874.596526198569</v>
      </c>
      <c r="AW83" s="150">
        <f t="shared" si="262"/>
        <v>-58469.937468618227</v>
      </c>
      <c r="AX83" s="150">
        <f t="shared" si="262"/>
        <v>-57049.209180290716</v>
      </c>
      <c r="AY83" s="150">
        <f t="shared" si="262"/>
        <v>-85879.633762625599</v>
      </c>
      <c r="AZ83" s="150">
        <f t="shared" si="262"/>
        <v>-84915.251196221638</v>
      </c>
      <c r="BA83" s="150">
        <f t="shared" si="262"/>
        <v>-83927.409546395735</v>
      </c>
      <c r="BB83" s="150">
        <f t="shared" si="262"/>
        <v>-82916.397070813735</v>
      </c>
      <c r="BC83" s="150">
        <f t="shared" si="262"/>
        <v>-81882.507256601297</v>
      </c>
      <c r="BD83" s="150">
        <f t="shared" si="262"/>
        <v>-80826.038742777004</v>
      </c>
      <c r="BE83" s="150">
        <f t="shared" si="262"/>
        <v>-79747.295242783177</v>
      </c>
      <c r="BF83" s="150">
        <f t="shared" si="262"/>
        <v>-78646.585467156357</v>
      </c>
      <c r="BG83" s="150">
        <f t="shared" si="262"/>
        <v>-77524.223046334839</v>
      </c>
      <c r="BH83" s="150">
        <f t="shared" si="262"/>
        <v>-76380.526453568164</v>
      </c>
      <c r="BI83" s="150">
        <f t="shared" si="262"/>
        <v>-75215.818927994464</v>
      </c>
      <c r="BJ83" s="150">
        <f t="shared" si="262"/>
        <v>-74030.428397797121</v>
      </c>
      <c r="BK83" s="150">
        <f t="shared" si="262"/>
        <v>-39510.872368235418</v>
      </c>
    </row>
    <row r="84" spans="2:63" x14ac:dyDescent="0.25">
      <c r="C84" t="str">
        <f t="shared" ref="C84:C86" si="263">C83</f>
        <v>Σ [ A cos (B + Cτ) ]</v>
      </c>
      <c r="H84" s="8" t="s">
        <v>276</v>
      </c>
      <c r="I84" s="150">
        <f>SUM(I299:I304)</f>
        <v>3909.1500749065708</v>
      </c>
      <c r="J84" s="150">
        <f t="shared" ref="J84:AO84" si="264">SUM(J299:J304)</f>
        <v>-1961.3502546684037</v>
      </c>
      <c r="K84" s="150">
        <f t="shared" si="264"/>
        <v>4112.2198148883472</v>
      </c>
      <c r="L84" s="150">
        <f t="shared" si="264"/>
        <v>3903.1855637236617</v>
      </c>
      <c r="M84" s="150">
        <f t="shared" si="264"/>
        <v>3901.1038293005286</v>
      </c>
      <c r="N84" s="150">
        <f t="shared" si="264"/>
        <v>4463.0814297119741</v>
      </c>
      <c r="O84" s="150">
        <f t="shared" si="264"/>
        <v>-3225.2553788632372</v>
      </c>
      <c r="P84" s="150">
        <f t="shared" si="264"/>
        <v>4471.877673063339</v>
      </c>
      <c r="Q84" s="150">
        <f t="shared" si="264"/>
        <v>-3239.8263040183706</v>
      </c>
      <c r="R84" s="150">
        <f t="shared" si="264"/>
        <v>3950.7698346293691</v>
      </c>
      <c r="S84" s="150">
        <f t="shared" si="264"/>
        <v>4086.1270622005904</v>
      </c>
      <c r="T84" s="150">
        <f t="shared" si="264"/>
        <v>4072.1969716637373</v>
      </c>
      <c r="U84" s="150">
        <f t="shared" si="264"/>
        <v>-95.351715177294523</v>
      </c>
      <c r="V84" s="150">
        <f t="shared" si="264"/>
        <v>4476.9117290886225</v>
      </c>
      <c r="W84" s="150">
        <f t="shared" si="264"/>
        <v>4480.0509550173992</v>
      </c>
      <c r="X84" s="150">
        <f t="shared" si="264"/>
        <v>-4153.3101614674215</v>
      </c>
      <c r="Y84" s="150">
        <f t="shared" si="264"/>
        <v>2011.2487969093554</v>
      </c>
      <c r="Z84" s="150">
        <f t="shared" si="264"/>
        <v>-2941.9462039721166</v>
      </c>
      <c r="AA84" s="150">
        <f t="shared" si="264"/>
        <v>3930.7801473553181</v>
      </c>
      <c r="AB84" s="150">
        <f t="shared" si="264"/>
        <v>1460.2144409770419</v>
      </c>
      <c r="AC84" s="150">
        <f t="shared" si="264"/>
        <v>1254.792800145924</v>
      </c>
      <c r="AD84" s="150">
        <f t="shared" si="264"/>
        <v>4255.6650090326521</v>
      </c>
      <c r="AE84" s="150">
        <f t="shared" si="264"/>
        <v>3881.0893660471106</v>
      </c>
      <c r="AF84" s="150">
        <f t="shared" si="264"/>
        <v>3883.3046160217073</v>
      </c>
      <c r="AG84" s="150">
        <f t="shared" si="264"/>
        <v>-3663.7310997782761</v>
      </c>
      <c r="AH84" s="150">
        <f t="shared" si="264"/>
        <v>949.14446935013359</v>
      </c>
      <c r="AI84" s="150">
        <f t="shared" si="264"/>
        <v>529.73450317639742</v>
      </c>
      <c r="AJ84" s="150">
        <f t="shared" si="264"/>
        <v>4178.0574442119896</v>
      </c>
      <c r="AK84" s="150">
        <f t="shared" si="264"/>
        <v>3376.3452198809055</v>
      </c>
      <c r="AL84" s="150">
        <f t="shared" si="264"/>
        <v>-1411.1054609365269</v>
      </c>
      <c r="AM84" s="150">
        <f t="shared" si="264"/>
        <v>3809.1016276748865</v>
      </c>
      <c r="AN84" s="150">
        <f t="shared" si="264"/>
        <v>2019.4756271274632</v>
      </c>
      <c r="AO84" s="150">
        <f t="shared" si="264"/>
        <v>-124.81798732259479</v>
      </c>
      <c r="AP84" s="150">
        <f t="shared" ref="AP84:BK84" si="265">SUM(AP299:AP304)</f>
        <v>3988.866576537795</v>
      </c>
      <c r="AQ84" s="150">
        <f t="shared" si="265"/>
        <v>-2875.3824730981105</v>
      </c>
      <c r="AR84" s="150">
        <f t="shared" si="265"/>
        <v>-4241.690762238758</v>
      </c>
      <c r="AS84" s="150">
        <f t="shared" si="265"/>
        <v>1682.3422117178027</v>
      </c>
      <c r="AT84" s="150">
        <f t="shared" si="265"/>
        <v>4461.8850645198881</v>
      </c>
      <c r="AU84" s="150">
        <f t="shared" si="265"/>
        <v>-3299.9735321405633</v>
      </c>
      <c r="AV84" s="150">
        <f t="shared" si="265"/>
        <v>-3389.6548491585672</v>
      </c>
      <c r="AW84" s="150">
        <f t="shared" si="265"/>
        <v>-3432.4104705387554</v>
      </c>
      <c r="AX84" s="150">
        <f t="shared" si="265"/>
        <v>-3473.8192972610118</v>
      </c>
      <c r="AY84" s="150">
        <f t="shared" si="265"/>
        <v>-2245.9046815029596</v>
      </c>
      <c r="AZ84" s="150">
        <f t="shared" si="265"/>
        <v>-2304.2487430112951</v>
      </c>
      <c r="BA84" s="150">
        <f t="shared" si="265"/>
        <v>-2361.8260817578839</v>
      </c>
      <c r="BB84" s="150">
        <f t="shared" si="265"/>
        <v>-2418.7085159285366</v>
      </c>
      <c r="BC84" s="150">
        <f t="shared" si="265"/>
        <v>-2474.9675454586259</v>
      </c>
      <c r="BD84" s="150">
        <f t="shared" si="265"/>
        <v>-2530.6705004514261</v>
      </c>
      <c r="BE84" s="150">
        <f t="shared" si="265"/>
        <v>-2585.8768873207828</v>
      </c>
      <c r="BF84" s="150">
        <f t="shared" si="265"/>
        <v>-2640.6350974640764</v>
      </c>
      <c r="BG84" s="150">
        <f t="shared" si="265"/>
        <v>-2694.9796269224721</v>
      </c>
      <c r="BH84" s="150">
        <f t="shared" si="265"/>
        <v>-2748.9289324361912</v>
      </c>
      <c r="BI84" s="150">
        <f t="shared" si="265"/>
        <v>-2802.4840205992186</v>
      </c>
      <c r="BJ84" s="150">
        <f t="shared" si="265"/>
        <v>-2855.6278337552667</v>
      </c>
      <c r="BK84" s="150">
        <f t="shared" si="265"/>
        <v>4182.0517529261106</v>
      </c>
    </row>
    <row r="85" spans="2:63" x14ac:dyDescent="0.25">
      <c r="C85" t="str">
        <f t="shared" si="263"/>
        <v>Σ [ A cos (B + Cτ) ]</v>
      </c>
      <c r="H85" s="8" t="s">
        <v>277</v>
      </c>
      <c r="I85" s="150">
        <f>SUM(I307:I308)</f>
        <v>-66.0782985521152</v>
      </c>
      <c r="J85" s="150">
        <f t="shared" ref="J85:AO85" si="266">SUM(J307:J308)</f>
        <v>-130.22165934452985</v>
      </c>
      <c r="K85" s="150">
        <f t="shared" si="266"/>
        <v>65.664224904189268</v>
      </c>
      <c r="L85" s="150">
        <f t="shared" si="266"/>
        <v>-66.665280878309744</v>
      </c>
      <c r="M85" s="150">
        <f t="shared" si="266"/>
        <v>-67.255752608673603</v>
      </c>
      <c r="N85" s="150">
        <f t="shared" si="266"/>
        <v>1.3967451858000204</v>
      </c>
      <c r="O85" s="150">
        <f t="shared" si="266"/>
        <v>83.184558762951951</v>
      </c>
      <c r="P85" s="150">
        <f t="shared" si="266"/>
        <v>0.69583111473927439</v>
      </c>
      <c r="Q85" s="150">
        <f t="shared" si="266"/>
        <v>81.779838470600097</v>
      </c>
      <c r="R85" s="150">
        <f t="shared" si="266"/>
        <v>-63.89378614274991</v>
      </c>
      <c r="S85" s="150">
        <f t="shared" si="266"/>
        <v>-54.139030617250143</v>
      </c>
      <c r="T85" s="150">
        <f t="shared" si="266"/>
        <v>-54.788782853263228</v>
      </c>
      <c r="U85" s="150">
        <f t="shared" si="266"/>
        <v>143.44117573847885</v>
      </c>
      <c r="V85" s="150">
        <f t="shared" si="266"/>
        <v>0.47244874856262775</v>
      </c>
      <c r="W85" s="150">
        <f t="shared" si="266"/>
        <v>3.2061253357876578</v>
      </c>
      <c r="X85" s="150">
        <f t="shared" si="266"/>
        <v>-37.17700186028005</v>
      </c>
      <c r="Y85" s="150">
        <f t="shared" si="266"/>
        <v>135.49945734280521</v>
      </c>
      <c r="Z85" s="150">
        <f t="shared" si="266"/>
        <v>-107.31340137389844</v>
      </c>
      <c r="AA85" s="150">
        <f t="shared" si="266"/>
        <v>78.13187110385357</v>
      </c>
      <c r="AB85" s="150">
        <f t="shared" si="266"/>
        <v>141.64697934103538</v>
      </c>
      <c r="AC85" s="150">
        <f t="shared" si="266"/>
        <v>142.98570605816957</v>
      </c>
      <c r="AD85" s="150">
        <f t="shared" si="266"/>
        <v>53.433841072963823</v>
      </c>
      <c r="AE85" s="150">
        <f t="shared" si="266"/>
        <v>-68.54994645379216</v>
      </c>
      <c r="AF85" s="150">
        <f t="shared" si="266"/>
        <v>-67.875481743191543</v>
      </c>
      <c r="AG85" s="150">
        <f t="shared" si="266"/>
        <v>61.540509121959509</v>
      </c>
      <c r="AH85" s="150">
        <f t="shared" si="266"/>
        <v>-142.84069850575634</v>
      </c>
      <c r="AI85" s="150">
        <f t="shared" si="266"/>
        <v>145.06801069243519</v>
      </c>
      <c r="AJ85" s="150">
        <f t="shared" si="266"/>
        <v>61.280331591185487</v>
      </c>
      <c r="AK85" s="150">
        <f t="shared" si="266"/>
        <v>-93.192154787801982</v>
      </c>
      <c r="AL85" s="150">
        <f t="shared" si="266"/>
        <v>-138.17377719376677</v>
      </c>
      <c r="AM85" s="150">
        <f t="shared" si="266"/>
        <v>85.116811830679978</v>
      </c>
      <c r="AN85" s="150">
        <f t="shared" si="266"/>
        <v>135.51705557763384</v>
      </c>
      <c r="AO85" s="150">
        <f t="shared" si="266"/>
        <v>143.32381360824462</v>
      </c>
      <c r="AP85" s="150">
        <f t="shared" ref="AP85:BK85" si="267">SUM(AP307:AP308)</f>
        <v>-61.376020429598931</v>
      </c>
      <c r="AQ85" s="150">
        <f t="shared" si="267"/>
        <v>-109.45330493681836</v>
      </c>
      <c r="AR85" s="150">
        <f t="shared" si="267"/>
        <v>-20.953111190310903</v>
      </c>
      <c r="AS85" s="150">
        <f t="shared" si="267"/>
        <v>139.55150453340394</v>
      </c>
      <c r="AT85" s="150">
        <f t="shared" si="267"/>
        <v>7.2152331771541496</v>
      </c>
      <c r="AU85" s="150">
        <f t="shared" si="267"/>
        <v>79.777221622957541</v>
      </c>
      <c r="AV85" s="150">
        <f t="shared" si="267"/>
        <v>75.899717586848624</v>
      </c>
      <c r="AW85" s="150">
        <f t="shared" si="267"/>
        <v>73.941698604285364</v>
      </c>
      <c r="AX85" s="150">
        <f t="shared" si="267"/>
        <v>71.967293083008855</v>
      </c>
      <c r="AY85" s="150">
        <f t="shared" si="267"/>
        <v>113.681580861196</v>
      </c>
      <c r="AZ85" s="150">
        <f t="shared" si="267"/>
        <v>112.20550853463001</v>
      </c>
      <c r="BA85" s="150">
        <f t="shared" si="267"/>
        <v>110.70222727568877</v>
      </c>
      <c r="BB85" s="150">
        <f t="shared" si="267"/>
        <v>109.17223474602537</v>
      </c>
      <c r="BC85" s="150">
        <f t="shared" si="267"/>
        <v>107.61602935546678</v>
      </c>
      <c r="BD85" s="150">
        <f t="shared" si="267"/>
        <v>106.03411006048314</v>
      </c>
      <c r="BE85" s="150">
        <f t="shared" si="267"/>
        <v>104.42697617100147</v>
      </c>
      <c r="BF85" s="150">
        <f t="shared" si="267"/>
        <v>102.79512716573097</v>
      </c>
      <c r="BG85" s="150">
        <f t="shared" si="267"/>
        <v>101.13906251604294</v>
      </c>
      <c r="BH85" s="150">
        <f t="shared" si="267"/>
        <v>99.45928151854028</v>
      </c>
      <c r="BI85" s="150">
        <f t="shared" si="267"/>
        <v>97.756283136368111</v>
      </c>
      <c r="BJ85" s="150">
        <f t="shared" si="267"/>
        <v>96.030565849283761</v>
      </c>
      <c r="BK85" s="150">
        <f t="shared" si="267"/>
        <v>60.908922222937164</v>
      </c>
    </row>
    <row r="86" spans="2:63" x14ac:dyDescent="0.25">
      <c r="C86" t="str">
        <f t="shared" si="263"/>
        <v>Σ [ A cos (B + Cτ) ]</v>
      </c>
      <c r="H86" s="8" t="s">
        <v>278</v>
      </c>
      <c r="I86" s="150">
        <f>I311</f>
        <v>-3.3511216867658655</v>
      </c>
      <c r="J86" s="150">
        <f t="shared" ref="J86:AO86" si="268">J311</f>
        <v>1.9994144741092306</v>
      </c>
      <c r="K86" s="150">
        <f t="shared" si="268"/>
        <v>-3.8467109544992963</v>
      </c>
      <c r="L86" s="150">
        <f t="shared" si="268"/>
        <v>-3.3423551085256307</v>
      </c>
      <c r="M86" s="150">
        <f t="shared" si="268"/>
        <v>-3.3331070406253667</v>
      </c>
      <c r="N86" s="150">
        <f t="shared" si="268"/>
        <v>-3.9623737615130743</v>
      </c>
      <c r="O86" s="150">
        <f t="shared" si="268"/>
        <v>2.7569654282490399</v>
      </c>
      <c r="P86" s="150">
        <f t="shared" si="268"/>
        <v>-3.9599237659320754</v>
      </c>
      <c r="Q86" s="150">
        <f t="shared" si="268"/>
        <v>2.7938239892240952</v>
      </c>
      <c r="R86" s="150">
        <f t="shared" si="268"/>
        <v>-3.3837818961038915</v>
      </c>
      <c r="S86" s="150">
        <f t="shared" si="268"/>
        <v>-3.5170884389867156</v>
      </c>
      <c r="T86" s="150">
        <f t="shared" si="268"/>
        <v>-3.5086599729055066</v>
      </c>
      <c r="U86" s="150">
        <f t="shared" si="268"/>
        <v>-0.37471526754928658</v>
      </c>
      <c r="V86" s="150">
        <f t="shared" si="268"/>
        <v>-3.9540592792125606</v>
      </c>
      <c r="W86" s="150">
        <f t="shared" si="268"/>
        <v>-3.9638723704081227</v>
      </c>
      <c r="X86" s="150">
        <f t="shared" si="268"/>
        <v>3.9628607064108849</v>
      </c>
      <c r="Y86" s="150">
        <f t="shared" si="268"/>
        <v>-2.280029238865485</v>
      </c>
      <c r="Z86" s="150">
        <f t="shared" si="268"/>
        <v>2.9274708553748927</v>
      </c>
      <c r="AA86" s="150">
        <f t="shared" si="268"/>
        <v>-3.7590562653470561</v>
      </c>
      <c r="AB86" s="150">
        <f t="shared" si="268"/>
        <v>-1.7481743949758726</v>
      </c>
      <c r="AC86" s="150">
        <f t="shared" si="268"/>
        <v>-1.5780224618124208</v>
      </c>
      <c r="AD86" s="150">
        <f t="shared" si="268"/>
        <v>-3.9208801824632222</v>
      </c>
      <c r="AE86" s="150">
        <f t="shared" si="268"/>
        <v>-3.3129812860486627</v>
      </c>
      <c r="AF86" s="150">
        <f t="shared" si="268"/>
        <v>-3.323331537998985</v>
      </c>
      <c r="AG86" s="150">
        <f t="shared" si="268"/>
        <v>3.2509597587489432</v>
      </c>
      <c r="AH86" s="150">
        <f t="shared" si="268"/>
        <v>-0.6428483844519578</v>
      </c>
      <c r="AI86" s="150">
        <f t="shared" si="268"/>
        <v>-0.92392927619377219</v>
      </c>
      <c r="AJ86" s="150">
        <f t="shared" si="268"/>
        <v>-3.8722298243215549</v>
      </c>
      <c r="AK86" s="150">
        <f t="shared" si="268"/>
        <v>-2.8352567664815012</v>
      </c>
      <c r="AL86" s="150">
        <f t="shared" si="268"/>
        <v>1.490846487649091</v>
      </c>
      <c r="AM86" s="150">
        <f t="shared" si="268"/>
        <v>-3.6358953921450508</v>
      </c>
      <c r="AN86" s="150">
        <f t="shared" si="268"/>
        <v>-2.2412175938881935</v>
      </c>
      <c r="AO86" s="150">
        <f t="shared" si="268"/>
        <v>-0.33199776348159432</v>
      </c>
      <c r="AP86" s="150">
        <f t="shared" ref="AP86:BK86" si="269">AP311</f>
        <v>-3.4200433064292901</v>
      </c>
      <c r="AQ86" s="150">
        <f t="shared" si="269"/>
        <v>2.8300413890125795</v>
      </c>
      <c r="AR86" s="150">
        <f t="shared" si="269"/>
        <v>3.9994101006019886</v>
      </c>
      <c r="AS86" s="150">
        <f t="shared" si="269"/>
        <v>-1.9512601958052549</v>
      </c>
      <c r="AT86" s="150">
        <f t="shared" si="269"/>
        <v>-3.9763697277960928</v>
      </c>
      <c r="AU86" s="150">
        <f t="shared" si="269"/>
        <v>2.8448314865831308</v>
      </c>
      <c r="AV86" s="150">
        <f t="shared" si="269"/>
        <v>2.9401772055076063</v>
      </c>
      <c r="AW86" s="150">
        <f t="shared" si="269"/>
        <v>2.9863934008713726</v>
      </c>
      <c r="AX86" s="150">
        <f t="shared" si="269"/>
        <v>3.0317259040029532</v>
      </c>
      <c r="AY86" s="150">
        <f t="shared" si="269"/>
        <v>1.7367465028894491</v>
      </c>
      <c r="AZ86" s="150">
        <f t="shared" si="269"/>
        <v>1.7984708023036848</v>
      </c>
      <c r="BA86" s="150">
        <f t="shared" si="269"/>
        <v>1.8596629231118111</v>
      </c>
      <c r="BB86" s="150">
        <f t="shared" si="269"/>
        <v>1.920304758187549</v>
      </c>
      <c r="BC86" s="150">
        <f t="shared" si="269"/>
        <v>1.9803783632379652</v>
      </c>
      <c r="BD86" s="150">
        <f t="shared" si="269"/>
        <v>2.0398659621124979</v>
      </c>
      <c r="BE86" s="150">
        <f t="shared" si="269"/>
        <v>2.0987499520637263</v>
      </c>
      <c r="BF86" s="150">
        <f t="shared" si="269"/>
        <v>2.1570129089558305</v>
      </c>
      <c r="BG86" s="150">
        <f t="shared" si="269"/>
        <v>2.2146375924202153</v>
      </c>
      <c r="BH86" s="150">
        <f t="shared" si="269"/>
        <v>2.2716069509577137</v>
      </c>
      <c r="BI86" s="150">
        <f t="shared" si="269"/>
        <v>2.3279041269834697</v>
      </c>
      <c r="BJ86" s="150">
        <f t="shared" si="269"/>
        <v>2.3835124618158621</v>
      </c>
      <c r="BK86" s="150">
        <f t="shared" si="269"/>
        <v>-3.8748245378228821</v>
      </c>
    </row>
    <row r="87" spans="2:63" x14ac:dyDescent="0.25">
      <c r="B87">
        <v>218</v>
      </c>
      <c r="C87" s="212" t="s">
        <v>297</v>
      </c>
      <c r="D87" s="212"/>
      <c r="E87" s="212"/>
      <c r="H87" s="17" t="s">
        <v>45</v>
      </c>
      <c r="I87" s="13">
        <f xml:space="preserve"> (I82 +I83 *I$7 + I84 * I$7^2 + I85* I$7^3 + I86* I$7^4 ) / 10^8</f>
        <v>0.98330188279406261</v>
      </c>
      <c r="J87" s="13">
        <f t="shared" ref="J87:AO87" si="270" xml:space="preserve"> (J82 +J83 *J$7 + J84 * J$7^2 + J85* J$7^3 + J86* J$7^4 ) / 10^8</f>
        <v>0.9999305937072811</v>
      </c>
      <c r="K87" s="13">
        <f t="shared" si="270"/>
        <v>0.98965534123386001</v>
      </c>
      <c r="L87" s="13">
        <f t="shared" si="270"/>
        <v>0.98332758221176864</v>
      </c>
      <c r="M87" s="13">
        <f t="shared" si="270"/>
        <v>0.98330212826667085</v>
      </c>
      <c r="N87" s="13">
        <f t="shared" si="270"/>
        <v>0.98466545354335833</v>
      </c>
      <c r="O87" s="13">
        <f t="shared" si="270"/>
        <v>1.016144108953243</v>
      </c>
      <c r="P87" s="13">
        <f t="shared" si="270"/>
        <v>0.9846183681255426</v>
      </c>
      <c r="Q87" s="13">
        <f t="shared" si="270"/>
        <v>1.0161996071985366</v>
      </c>
      <c r="R87" s="13">
        <f t="shared" si="270"/>
        <v>0.98326683334435139</v>
      </c>
      <c r="S87" s="13">
        <f t="shared" si="270"/>
        <v>0.98315319696067449</v>
      </c>
      <c r="T87" s="13">
        <f t="shared" si="270"/>
        <v>0.98319387911574263</v>
      </c>
      <c r="U87" s="13">
        <f t="shared" si="270"/>
        <v>1.0086903527592823</v>
      </c>
      <c r="V87" s="13">
        <f t="shared" si="270"/>
        <v>0.9848275346133758</v>
      </c>
      <c r="W87" s="13">
        <f t="shared" si="270"/>
        <v>0.98497710823764895</v>
      </c>
      <c r="X87" s="13">
        <f t="shared" si="270"/>
        <v>1.0119229316756564</v>
      </c>
      <c r="Y87" s="13">
        <f t="shared" si="270"/>
        <v>1.0022593424897337</v>
      </c>
      <c r="Z87" s="13">
        <f t="shared" si="270"/>
        <v>1.0022217128221138</v>
      </c>
      <c r="AA87" s="13">
        <f t="shared" si="270"/>
        <v>0.99487960324873892</v>
      </c>
      <c r="AB87" s="16">
        <f t="shared" si="270"/>
        <v>1.0016653326775367</v>
      </c>
      <c r="AC87" s="13">
        <f t="shared" si="270"/>
        <v>1.0024969397769039</v>
      </c>
      <c r="AD87" s="13">
        <f t="shared" si="270"/>
        <v>0.98781896963773963</v>
      </c>
      <c r="AE87" s="13">
        <f t="shared" si="270"/>
        <v>0.98333321066409396</v>
      </c>
      <c r="AF87" s="13">
        <f t="shared" si="270"/>
        <v>0.98333180415607269</v>
      </c>
      <c r="AG87" s="13">
        <f t="shared" si="270"/>
        <v>1.0166708311893458</v>
      </c>
      <c r="AH87" s="13">
        <f t="shared" si="270"/>
        <v>0.98937564201277661</v>
      </c>
      <c r="AI87" s="13">
        <f t="shared" si="270"/>
        <v>1.0052788405469686</v>
      </c>
      <c r="AJ87" s="13">
        <f t="shared" si="270"/>
        <v>0.98847045812688494</v>
      </c>
      <c r="AK87" s="13">
        <f t="shared" si="270"/>
        <v>0.98382449625110546</v>
      </c>
      <c r="AL87" s="13">
        <f t="shared" si="270"/>
        <v>0.99760774951494113</v>
      </c>
      <c r="AM87" s="13">
        <f t="shared" si="270"/>
        <v>0.99069328564076442</v>
      </c>
      <c r="AN87" s="13">
        <f t="shared" si="270"/>
        <v>0.99938365815387042</v>
      </c>
      <c r="AO87" s="13">
        <f t="shared" si="270"/>
        <v>1.0075807626072024</v>
      </c>
      <c r="AP87" s="13">
        <f t="shared" ref="AP87" si="271" xml:space="preserve"> (AP82 +AP83 *AP$7 + AP84 * AP$7^2 + AP85* AP$7^3 + AP86* AP$7^4 ) / 10^8</f>
        <v>0.98320482230095296</v>
      </c>
      <c r="AQ87" s="13">
        <f t="shared" ref="AQ87" si="272" xml:space="preserve"> (AQ82 +AQ83 *AQ$7 + AQ84 * AQ$7^2 + AQ85* AQ$7^3 + AQ86* AQ$7^4 ) / 10^8</f>
        <v>1.0043944589102423</v>
      </c>
      <c r="AR87" s="13">
        <f t="shared" ref="AR87" si="273" xml:space="preserve"> (AR82 +AR83 *AR$7 + AR84 * AR$7^2 + AR85* AR$7^3 + AR86* AR$7^4 ) / 10^8</f>
        <v>1.0140071594830045</v>
      </c>
      <c r="AS87" s="13">
        <f t="shared" ref="AS87" si="274" xml:space="preserve"> (AS82 +AS83 *AS$7 + AS84 * AS$7^2 + AS85* AS$7^3 + AS86* AS$7^4 ) / 10^8</f>
        <v>1.0007811496036327</v>
      </c>
      <c r="AT87" s="13">
        <f t="shared" ref="AT87" si="275" xml:space="preserve"> (AT82 +AT83 *AT$7 + AT84 * AT$7^2 + AT85* AT$7^3 + AT86* AT$7^4 ) / 10^8</f>
        <v>0.98515662496233014</v>
      </c>
      <c r="AU87" s="13">
        <f t="shared" ref="AU87" si="276" xml:space="preserve"> (AU82 +AU83 *AU$7 + AU84 * AU$7^2 + AU85* AU$7^3 + AU86* AU$7^4 ) / 10^8</f>
        <v>1.0162337151228826</v>
      </c>
      <c r="AV87" s="13">
        <f t="shared" ref="AV87" si="277" xml:space="preserve"> (AV82 +AV83 *AV$7 + AV84 * AV$7^2 + AV85* AV$7^3 + AV86* AV$7^4 ) / 10^8</f>
        <v>1.0163667336855351</v>
      </c>
      <c r="AW87" s="13">
        <f t="shared" ref="AW87" si="278" xml:space="preserve"> (AW82 +AW83 *AW$7 + AW84 * AW$7^2 + AW85* AW$7^3 + AW86* AW$7^4 ) / 10^8</f>
        <v>1.0164272327543142</v>
      </c>
      <c r="AX87" s="13">
        <f t="shared" ref="AX87" si="279" xml:space="preserve"> (AX82 +AX83 *AX$7 + AX84 * AX$7^2 + AX85* AX$7^3 + AX86* AX$7^4 ) / 10^8</f>
        <v>1.0164834243601937</v>
      </c>
      <c r="AY87" s="13">
        <f t="shared" ref="AY87" si="280" xml:space="preserve"> (AY82 +AY83 *AY$7 + AY84 * AY$7^2 + AY85* AY$7^3 + AY86* AY$7^4 ) / 10^8</f>
        <v>1.0140877651474387</v>
      </c>
      <c r="AZ87" s="13">
        <f t="shared" ref="AZ87" si="281" xml:space="preserve"> (AZ82 +AZ83 *AZ$7 + AZ84 * AZ$7^2 + AZ85* AZ$7^3 + AZ86* AZ$7^4 ) / 10^8</f>
        <v>1.0142409778286587</v>
      </c>
      <c r="BA87" s="13">
        <f t="shared" ref="BA87" si="282" xml:space="preserve"> (BA82 +BA83 *BA$7 + BA84 * BA$7^2 + BA85* BA$7^3 + BA86* BA$7^4 ) / 10^8</f>
        <v>1.0143886104629238</v>
      </c>
      <c r="BB87" s="13">
        <f t="shared" ref="BB87" si="283" xml:space="preserve"> (BB82 +BB83 *BB$7 + BB84 * BB$7^2 + BB85* BB$7^3 + BB86* BB$7^4 ) / 10^8</f>
        <v>1.0145306598619677</v>
      </c>
      <c r="BC87" s="13">
        <f t="shared" ref="BC87" si="284" xml:space="preserve"> (BC82 +BC83 *BC$7 + BC84 * BC$7^2 + BC85* BC$7^3 + BC86* BC$7^4 ) / 10^8</f>
        <v>1.0146671929546143</v>
      </c>
      <c r="BD87" s="13">
        <f t="shared" ref="BD87" si="285" xml:space="preserve"> (BD82 +BD83 *BD$7 + BD84 * BD$7^2 + BD85* BD$7^3 + BD86* BD$7^4 ) / 10^8</f>
        <v>1.0147983315391027</v>
      </c>
      <c r="BE87" s="13">
        <f t="shared" ref="BE87" si="286" xml:space="preserve"> (BE82 +BE83 *BE$7 + BE84 * BE$7^2 + BE85* BE$7^3 + BE86* BE$7^4 ) / 10^8</f>
        <v>1.014924235791717</v>
      </c>
      <c r="BF87" s="13">
        <f t="shared" ref="BF87" si="287" xml:space="preserve"> (BF82 +BF83 *BF$7 + BF84 * BF$7^2 + BF85* BF$7^3 + BF86* BF$7^4 ) / 10^8</f>
        <v>1.0150450890536469</v>
      </c>
      <c r="BG87" s="13">
        <f t="shared" ref="BG87" si="288" xml:space="preserve"> (BG82 +BG83 *BG$7 + BG84 * BG$7^2 + BG85* BG$7^3 + BG86* BG$7^4 ) / 10^8</f>
        <v>1.0151610857931039</v>
      </c>
      <c r="BH87" s="13">
        <f t="shared" ref="BH87" si="289" xml:space="preserve"> (BH82 +BH83 *BH$7 + BH84 * BH$7^2 + BH85* BH$7^3 + BH86* BH$7^4 ) / 10^8</f>
        <v>1.0152724236979558</v>
      </c>
      <c r="BI87" s="13">
        <f t="shared" ref="BI87" si="290" xml:space="preserve"> (BI82 +BI83 *BI$7 + BI84 * BI$7^2 + BI85* BI$7^3 + BI86* BI$7^4 ) / 10^8</f>
        <v>1.0153792997908524</v>
      </c>
      <c r="BJ87" s="13">
        <f t="shared" ref="BJ87" si="291" xml:space="preserve"> (BJ82 +BJ83 *BJ$7 + BJ84 * BJ$7^2 + BJ85* BJ$7^3 + BJ86* BJ$7^4 ) / 10^8</f>
        <v>1.0154819094895682</v>
      </c>
      <c r="BK87" s="13">
        <f t="shared" ref="BK87" si="292" xml:space="preserve"> (BK82 +BK83 *BK$7 + BK84 * BK$7^2 + BK85* BK$7^3 + BK86* BK$7^4 ) / 10^8</f>
        <v>0.98843872159817692</v>
      </c>
    </row>
    <row r="88" spans="2:63" x14ac:dyDescent="0.25">
      <c r="C88" t="s">
        <v>251</v>
      </c>
      <c r="AB88" s="148">
        <v>1.0024976999999999</v>
      </c>
      <c r="AC88" s="16"/>
      <c r="AD88" s="16"/>
    </row>
    <row r="89" spans="2:63" x14ac:dyDescent="0.25">
      <c r="C89" s="211" t="s">
        <v>258</v>
      </c>
      <c r="D89" s="211"/>
      <c r="E89" s="211"/>
      <c r="F89" s="211"/>
      <c r="AC89" t="s">
        <v>131</v>
      </c>
      <c r="AE89">
        <f>AB79*Rad2Deg</f>
        <v>-7.3217674002482204E-5</v>
      </c>
    </row>
    <row r="90" spans="2:63" x14ac:dyDescent="0.25">
      <c r="C90" s="211" t="s">
        <v>255</v>
      </c>
      <c r="D90" s="211"/>
      <c r="E90" s="211"/>
      <c r="F90" s="211"/>
      <c r="AC90" t="s">
        <v>132</v>
      </c>
      <c r="AE90">
        <f>AE89*3600</f>
        <v>-0.26358362640893596</v>
      </c>
    </row>
    <row r="91" spans="2:63" x14ac:dyDescent="0.25">
      <c r="B91">
        <v>418</v>
      </c>
      <c r="C91" s="214" t="s">
        <v>254</v>
      </c>
      <c r="D91" s="214"/>
      <c r="E91" s="214"/>
      <c r="F91" s="214"/>
    </row>
    <row r="92" spans="2:63" x14ac:dyDescent="0.25">
      <c r="C92" s="17"/>
      <c r="D92" s="17" t="s">
        <v>261</v>
      </c>
      <c r="E92" s="17" t="s">
        <v>259</v>
      </c>
      <c r="F92" s="17" t="s">
        <v>260</v>
      </c>
    </row>
    <row r="93" spans="2:63" x14ac:dyDescent="0.25">
      <c r="C93">
        <v>1</v>
      </c>
      <c r="D93">
        <v>175347046</v>
      </c>
      <c r="E93">
        <v>0</v>
      </c>
      <c r="F93">
        <v>0</v>
      </c>
      <c r="I93" s="20">
        <f>$D93*COS($E93+$F93*I$7)</f>
        <v>175347046</v>
      </c>
      <c r="J93" s="20">
        <f t="shared" ref="J93:AO101" si="293">$D93*COS($E93+$F93*J$7)</f>
        <v>175347046</v>
      </c>
      <c r="K93" s="20">
        <f t="shared" si="293"/>
        <v>175347046</v>
      </c>
      <c r="L93" s="20">
        <f t="shared" si="293"/>
        <v>175347046</v>
      </c>
      <c r="M93" s="20">
        <f t="shared" si="293"/>
        <v>175347046</v>
      </c>
      <c r="N93" s="20">
        <f t="shared" si="293"/>
        <v>175347046</v>
      </c>
      <c r="O93" s="20">
        <f t="shared" si="293"/>
        <v>175347046</v>
      </c>
      <c r="P93" s="20">
        <f t="shared" si="293"/>
        <v>175347046</v>
      </c>
      <c r="Q93" s="20">
        <f t="shared" si="293"/>
        <v>175347046</v>
      </c>
      <c r="R93" s="20">
        <f t="shared" si="293"/>
        <v>175347046</v>
      </c>
      <c r="S93" s="20">
        <f t="shared" si="293"/>
        <v>175347046</v>
      </c>
      <c r="T93" s="20">
        <f t="shared" si="293"/>
        <v>175347046</v>
      </c>
      <c r="U93" s="20">
        <f t="shared" si="293"/>
        <v>175347046</v>
      </c>
      <c r="V93" s="20">
        <f t="shared" si="293"/>
        <v>175347046</v>
      </c>
      <c r="W93" s="20">
        <f t="shared" si="293"/>
        <v>175347046</v>
      </c>
      <c r="X93" s="20">
        <f t="shared" si="293"/>
        <v>175347046</v>
      </c>
      <c r="Y93" s="20">
        <f t="shared" si="293"/>
        <v>175347046</v>
      </c>
      <c r="Z93" s="20">
        <f t="shared" si="293"/>
        <v>175347046</v>
      </c>
      <c r="AA93" s="20">
        <f t="shared" si="293"/>
        <v>175347046</v>
      </c>
      <c r="AB93" s="20">
        <f t="shared" si="293"/>
        <v>175347046</v>
      </c>
      <c r="AC93" s="20">
        <f t="shared" si="293"/>
        <v>175347046</v>
      </c>
      <c r="AD93" s="20">
        <f t="shared" si="293"/>
        <v>175347046</v>
      </c>
      <c r="AE93" s="20">
        <f t="shared" si="293"/>
        <v>175347046</v>
      </c>
      <c r="AF93" s="20">
        <f t="shared" si="293"/>
        <v>175347046</v>
      </c>
      <c r="AG93" s="20">
        <f t="shared" si="293"/>
        <v>175347046</v>
      </c>
      <c r="AH93" s="20">
        <f t="shared" si="293"/>
        <v>175347046</v>
      </c>
      <c r="AI93" s="20">
        <f t="shared" si="293"/>
        <v>175347046</v>
      </c>
      <c r="AJ93" s="20">
        <f t="shared" si="293"/>
        <v>175347046</v>
      </c>
      <c r="AK93" s="20">
        <f t="shared" si="293"/>
        <v>175347046</v>
      </c>
      <c r="AL93" s="20">
        <f t="shared" si="293"/>
        <v>175347046</v>
      </c>
      <c r="AM93" s="20">
        <f t="shared" si="293"/>
        <v>175347046</v>
      </c>
      <c r="AN93" s="20">
        <f t="shared" si="293"/>
        <v>175347046</v>
      </c>
      <c r="AO93" s="20">
        <f t="shared" si="293"/>
        <v>175347046</v>
      </c>
      <c r="AP93" s="20">
        <f t="shared" ref="AP93:BK104" si="294">$D93*COS($E93+$F93*AP$7)</f>
        <v>175347046</v>
      </c>
      <c r="AQ93" s="20">
        <f t="shared" si="294"/>
        <v>175347046</v>
      </c>
      <c r="AR93" s="20">
        <f t="shared" si="294"/>
        <v>175347046</v>
      </c>
      <c r="AS93" s="20">
        <f t="shared" si="294"/>
        <v>175347046</v>
      </c>
      <c r="AT93" s="20">
        <f t="shared" si="294"/>
        <v>175347046</v>
      </c>
      <c r="AU93" s="20">
        <f t="shared" si="294"/>
        <v>175347046</v>
      </c>
      <c r="AV93" s="20">
        <f t="shared" si="294"/>
        <v>175347046</v>
      </c>
      <c r="AW93" s="20">
        <f t="shared" si="294"/>
        <v>175347046</v>
      </c>
      <c r="AX93" s="20">
        <f t="shared" si="294"/>
        <v>175347046</v>
      </c>
      <c r="AY93" s="20">
        <f t="shared" si="294"/>
        <v>175347046</v>
      </c>
      <c r="AZ93" s="20">
        <f t="shared" si="294"/>
        <v>175347046</v>
      </c>
      <c r="BA93" s="20">
        <f t="shared" si="294"/>
        <v>175347046</v>
      </c>
      <c r="BB93" s="20">
        <f t="shared" si="294"/>
        <v>175347046</v>
      </c>
      <c r="BC93" s="20">
        <f t="shared" si="294"/>
        <v>175347046</v>
      </c>
      <c r="BD93" s="20">
        <f t="shared" si="294"/>
        <v>175347046</v>
      </c>
      <c r="BE93" s="20">
        <f t="shared" si="294"/>
        <v>175347046</v>
      </c>
      <c r="BF93" s="20">
        <f t="shared" si="294"/>
        <v>175347046</v>
      </c>
      <c r="BG93" s="20">
        <f t="shared" si="294"/>
        <v>175347046</v>
      </c>
      <c r="BH93" s="20">
        <f t="shared" si="294"/>
        <v>175347046</v>
      </c>
      <c r="BI93" s="20">
        <f t="shared" si="294"/>
        <v>175347046</v>
      </c>
      <c r="BJ93" s="20">
        <f t="shared" si="294"/>
        <v>175347046</v>
      </c>
      <c r="BK93" s="20">
        <f t="shared" si="294"/>
        <v>175347046</v>
      </c>
    </row>
    <row r="94" spans="2:63" x14ac:dyDescent="0.25">
      <c r="C94">
        <f>C93+1</f>
        <v>2</v>
      </c>
      <c r="D94">
        <v>3341656</v>
      </c>
      <c r="E94">
        <v>4.6692568000000003</v>
      </c>
      <c r="F94">
        <v>6283.0758500000002</v>
      </c>
      <c r="I94" s="20">
        <f t="shared" ref="I94:X156" si="295">$D94*COS($E94+$F94*I$7)</f>
        <v>-130200.7504994515</v>
      </c>
      <c r="J94" s="20">
        <f t="shared" si="295"/>
        <v>-3341269.6736015822</v>
      </c>
      <c r="K94" s="20">
        <f t="shared" si="295"/>
        <v>2450332.7931972272</v>
      </c>
      <c r="L94" s="20">
        <f t="shared" si="295"/>
        <v>-144088.22308239993</v>
      </c>
      <c r="M94" s="20">
        <f t="shared" si="295"/>
        <v>-158079.0183289749</v>
      </c>
      <c r="N94" s="20">
        <f t="shared" si="295"/>
        <v>1305134.4928815551</v>
      </c>
      <c r="O94" s="20">
        <f t="shared" si="295"/>
        <v>897256.72986957454</v>
      </c>
      <c r="P94" s="20">
        <f t="shared" si="295"/>
        <v>1291555.6376113314</v>
      </c>
      <c r="Q94" s="20">
        <f t="shared" si="295"/>
        <v>856007.28218915651</v>
      </c>
      <c r="R94" s="20">
        <f t="shared" si="295"/>
        <v>-78806.322629828981</v>
      </c>
      <c r="S94" s="20">
        <f t="shared" si="295"/>
        <v>145837.00640418817</v>
      </c>
      <c r="T94" s="20">
        <f t="shared" si="295"/>
        <v>131113.01309088647</v>
      </c>
      <c r="U94" s="20">
        <f t="shared" si="295"/>
        <v>3009755.4615233163</v>
      </c>
      <c r="V94" s="20">
        <f t="shared" si="295"/>
        <v>1287628.0746851219</v>
      </c>
      <c r="W94" s="20">
        <f t="shared" si="295"/>
        <v>1340479.6708776918</v>
      </c>
      <c r="X94" s="20">
        <f t="shared" si="295"/>
        <v>-2120081.405194391</v>
      </c>
      <c r="Y94" s="20">
        <f t="shared" si="293"/>
        <v>3336491.2542039161</v>
      </c>
      <c r="Z94" s="20">
        <f t="shared" si="293"/>
        <v>-3220459.8627199102</v>
      </c>
      <c r="AA94" s="20">
        <f t="shared" si="293"/>
        <v>2648822.0178642045</v>
      </c>
      <c r="AB94" s="20">
        <f t="shared" si="293"/>
        <v>3329247.4907810488</v>
      </c>
      <c r="AC94" s="20">
        <f t="shared" si="293"/>
        <v>3312160.7679293081</v>
      </c>
      <c r="AD94" s="20">
        <f t="shared" si="293"/>
        <v>2247757.9791490645</v>
      </c>
      <c r="AE94" s="20">
        <f t="shared" si="293"/>
        <v>-188867.80393042334</v>
      </c>
      <c r="AF94" s="20">
        <f t="shared" si="293"/>
        <v>-172797.5988247304</v>
      </c>
      <c r="AG94" s="20">
        <f t="shared" si="293"/>
        <v>278062.96274606441</v>
      </c>
      <c r="AH94" s="20">
        <f t="shared" si="293"/>
        <v>-2555925.0403904794</v>
      </c>
      <c r="AI94" s="20">
        <f t="shared" si="293"/>
        <v>3187004.8191151819</v>
      </c>
      <c r="AJ94" s="20">
        <f t="shared" si="293"/>
        <v>2378427.5016690926</v>
      </c>
      <c r="AK94" s="20">
        <f t="shared" si="293"/>
        <v>-808889.38605197158</v>
      </c>
      <c r="AL94" s="20">
        <f t="shared" si="293"/>
        <v>-3300785.3696714677</v>
      </c>
      <c r="AM94" s="20">
        <f t="shared" si="293"/>
        <v>2753605.4744744557</v>
      </c>
      <c r="AN94" s="20">
        <f t="shared" si="293"/>
        <v>3336368.7954977234</v>
      </c>
      <c r="AO94" s="20">
        <f t="shared" si="293"/>
        <v>3001101.8080506464</v>
      </c>
      <c r="AP94" s="20">
        <f t="shared" si="294"/>
        <v>-20079.387280194976</v>
      </c>
      <c r="AQ94" s="20">
        <f t="shared" si="294"/>
        <v>-3239853.2444013734</v>
      </c>
      <c r="AR94" s="20">
        <f t="shared" si="294"/>
        <v>-1778865.2320515336</v>
      </c>
      <c r="AS94" s="20">
        <f t="shared" si="294"/>
        <v>3340263.080522873</v>
      </c>
      <c r="AT94" s="20">
        <f t="shared" si="294"/>
        <v>1417309.0680350859</v>
      </c>
      <c r="AU94" s="20">
        <f t="shared" si="294"/>
        <v>797452.84107183304</v>
      </c>
      <c r="AV94" s="20">
        <f t="shared" si="294"/>
        <v>684988.43317799328</v>
      </c>
      <c r="AW94" s="20">
        <f t="shared" si="294"/>
        <v>628626.93446046009</v>
      </c>
      <c r="AX94" s="20">
        <f t="shared" si="294"/>
        <v>572079.42140028335</v>
      </c>
      <c r="AY94" s="20">
        <f t="shared" si="294"/>
        <v>1839809.4660986462</v>
      </c>
      <c r="AZ94" s="20">
        <f t="shared" si="294"/>
        <v>1791552.8971650011</v>
      </c>
      <c r="BA94" s="20">
        <f t="shared" si="294"/>
        <v>1742766.1973763278</v>
      </c>
      <c r="BB94" s="20">
        <f t="shared" si="294"/>
        <v>1693463.8029989374</v>
      </c>
      <c r="BC94" s="20">
        <f t="shared" si="294"/>
        <v>1643660.3028960647</v>
      </c>
      <c r="BD94" s="20">
        <f t="shared" si="294"/>
        <v>1593370.4342114343</v>
      </c>
      <c r="BE94" s="20">
        <f t="shared" si="294"/>
        <v>1542609.0780078026</v>
      </c>
      <c r="BF94" s="20">
        <f t="shared" si="294"/>
        <v>1491391.254863637</v>
      </c>
      <c r="BG94" s="20">
        <f t="shared" si="294"/>
        <v>1439732.1204289473</v>
      </c>
      <c r="BH94" s="20">
        <f t="shared" si="294"/>
        <v>1387646.9609398779</v>
      </c>
      <c r="BI94" s="20">
        <f t="shared" si="294"/>
        <v>1335151.1886964499</v>
      </c>
      <c r="BJ94" s="20">
        <f t="shared" si="294"/>
        <v>1282260.337500768</v>
      </c>
      <c r="BK94" s="20">
        <f t="shared" si="294"/>
        <v>2372315.9903999316</v>
      </c>
    </row>
    <row r="95" spans="2:63" x14ac:dyDescent="0.25">
      <c r="C95">
        <f t="shared" ref="C95:C156" si="296">C94+1</f>
        <v>3</v>
      </c>
      <c r="D95">
        <v>34894</v>
      </c>
      <c r="E95">
        <v>4.6261000000000001</v>
      </c>
      <c r="F95">
        <v>12566.1517</v>
      </c>
      <c r="I95" s="20">
        <f t="shared" si="295"/>
        <v>-2717.9375307583691</v>
      </c>
      <c r="J95" s="20">
        <f t="shared" si="293"/>
        <v>-1060.1753399691224</v>
      </c>
      <c r="K95" s="20">
        <f t="shared" si="293"/>
        <v>34794.821718792613</v>
      </c>
      <c r="L95" s="20">
        <f t="shared" si="293"/>
        <v>-3007.2325677844192</v>
      </c>
      <c r="M95" s="20">
        <f t="shared" si="293"/>
        <v>-3298.5219526473434</v>
      </c>
      <c r="N95" s="20">
        <f t="shared" si="293"/>
        <v>25091.30519422438</v>
      </c>
      <c r="O95" s="20">
        <f t="shared" si="293"/>
        <v>-18051.154995184745</v>
      </c>
      <c r="P95" s="20">
        <f t="shared" si="293"/>
        <v>24876.455751880738</v>
      </c>
      <c r="Q95" s="20">
        <f t="shared" si="293"/>
        <v>-17281.329972906249</v>
      </c>
      <c r="R95" s="20">
        <f t="shared" si="293"/>
        <v>-1646.2118221892711</v>
      </c>
      <c r="S95" s="20">
        <f t="shared" si="293"/>
        <v>3041.9397433591571</v>
      </c>
      <c r="T95" s="20">
        <f t="shared" si="293"/>
        <v>2735.232839160356</v>
      </c>
      <c r="U95" s="20">
        <f t="shared" si="293"/>
        <v>-27309.835376086663</v>
      </c>
      <c r="V95" s="20">
        <f t="shared" si="293"/>
        <v>24814.025612383226</v>
      </c>
      <c r="W95" s="20">
        <f t="shared" si="293"/>
        <v>25643.205479960856</v>
      </c>
      <c r="X95" s="20">
        <f t="shared" si="293"/>
        <v>34224.182818011359</v>
      </c>
      <c r="Y95" s="20">
        <f t="shared" si="293"/>
        <v>3873.4278420139749</v>
      </c>
      <c r="Z95" s="20">
        <f t="shared" si="293"/>
        <v>17949.788005600021</v>
      </c>
      <c r="AA95" s="20">
        <f t="shared" si="293"/>
        <v>33725.48612839578</v>
      </c>
      <c r="AB95" s="20">
        <f t="shared" si="293"/>
        <v>-5985.4124178119155</v>
      </c>
      <c r="AC95" s="20">
        <f t="shared" si="293"/>
        <v>-9169.3964604964076</v>
      </c>
      <c r="AD95" s="20">
        <f t="shared" si="293"/>
        <v>34735.803955874981</v>
      </c>
      <c r="AE95" s="20">
        <f t="shared" si="293"/>
        <v>-3938.912168793664</v>
      </c>
      <c r="AF95" s="20">
        <f t="shared" si="293"/>
        <v>-3604.7757820646984</v>
      </c>
      <c r="AG95" s="20">
        <f t="shared" si="293"/>
        <v>-5787.8458281148942</v>
      </c>
      <c r="AH95" s="20">
        <f t="shared" si="293"/>
        <v>-34385.665251541257</v>
      </c>
      <c r="AI95" s="20">
        <f t="shared" si="293"/>
        <v>-20013.055252915605</v>
      </c>
      <c r="AJ95" s="20">
        <f t="shared" si="293"/>
        <v>34890.980695764229</v>
      </c>
      <c r="AK95" s="20">
        <f t="shared" si="293"/>
        <v>-16391.423570411531</v>
      </c>
      <c r="AL95" s="20">
        <f t="shared" si="293"/>
        <v>-10747.589371857262</v>
      </c>
      <c r="AM95" s="20">
        <f t="shared" si="293"/>
        <v>32581.162772269145</v>
      </c>
      <c r="AN95" s="20">
        <f t="shared" si="293"/>
        <v>3918.8893573955265</v>
      </c>
      <c r="AO95" s="20">
        <f t="shared" si="293"/>
        <v>-27565.246546721901</v>
      </c>
      <c r="AP95" s="20">
        <f t="shared" si="294"/>
        <v>-420.19451234755923</v>
      </c>
      <c r="AQ95" s="20">
        <f t="shared" si="294"/>
        <v>16574.67165408871</v>
      </c>
      <c r="AR95" s="20">
        <f t="shared" si="294"/>
        <v>31448.698931497067</v>
      </c>
      <c r="AS95" s="20">
        <f t="shared" si="294"/>
        <v>-2013.1056754081944</v>
      </c>
      <c r="AT95" s="20">
        <f t="shared" si="294"/>
        <v>26804.695050666767</v>
      </c>
      <c r="AU95" s="20">
        <f t="shared" si="294"/>
        <v>-16173.798910763358</v>
      </c>
      <c r="AV95" s="20">
        <f t="shared" si="294"/>
        <v>-14002.486531870059</v>
      </c>
      <c r="AW95" s="20">
        <f t="shared" si="294"/>
        <v>-12894.814384850655</v>
      </c>
      <c r="AX95" s="20">
        <f t="shared" si="294"/>
        <v>-11771.880766535618</v>
      </c>
      <c r="AY95" s="20">
        <f t="shared" si="294"/>
        <v>-32075.525702594128</v>
      </c>
      <c r="AZ95" s="20">
        <f t="shared" si="294"/>
        <v>-31583.968022643006</v>
      </c>
      <c r="BA95" s="20">
        <f t="shared" si="294"/>
        <v>-31055.029593584168</v>
      </c>
      <c r="BB95" s="20">
        <f t="shared" si="294"/>
        <v>-30489.336432853786</v>
      </c>
      <c r="BC95" s="20">
        <f t="shared" si="294"/>
        <v>-29887.558058418501</v>
      </c>
      <c r="BD95" s="20">
        <f t="shared" si="294"/>
        <v>-29250.406696383317</v>
      </c>
      <c r="BE95" s="20">
        <f t="shared" si="294"/>
        <v>-28578.636438039004</v>
      </c>
      <c r="BF95" s="20">
        <f t="shared" si="294"/>
        <v>-27873.042347368573</v>
      </c>
      <c r="BG95" s="20">
        <f t="shared" si="294"/>
        <v>-27134.459520067758</v>
      </c>
      <c r="BH95" s="20">
        <f t="shared" si="294"/>
        <v>-26363.762095168906</v>
      </c>
      <c r="BI95" s="20">
        <f t="shared" si="294"/>
        <v>-25561.862220481271</v>
      </c>
      <c r="BJ95" s="20">
        <f t="shared" si="294"/>
        <v>-24729.708973013847</v>
      </c>
      <c r="BK95" s="20">
        <f t="shared" si="294"/>
        <v>34892.896006308212</v>
      </c>
    </row>
    <row r="96" spans="2:63" x14ac:dyDescent="0.25">
      <c r="C96">
        <f t="shared" si="296"/>
        <v>4</v>
      </c>
      <c r="D96">
        <v>3497</v>
      </c>
      <c r="E96">
        <v>2.7441</v>
      </c>
      <c r="F96">
        <v>5753.3849</v>
      </c>
      <c r="I96" s="20">
        <f t="shared" si="295"/>
        <v>-2213.620272822051</v>
      </c>
      <c r="J96" s="20">
        <f t="shared" si="293"/>
        <v>155.95401568283393</v>
      </c>
      <c r="K96" s="20">
        <f t="shared" si="293"/>
        <v>2849.4029232386547</v>
      </c>
      <c r="L96" s="20">
        <f t="shared" si="293"/>
        <v>-3224.3546619122972</v>
      </c>
      <c r="M96" s="20">
        <f t="shared" si="293"/>
        <v>-3468.2263646473139</v>
      </c>
      <c r="N96" s="20">
        <f t="shared" si="293"/>
        <v>-2861.6155243118797</v>
      </c>
      <c r="O96" s="20">
        <f t="shared" si="293"/>
        <v>3371.3729418971998</v>
      </c>
      <c r="P96" s="20">
        <f t="shared" si="293"/>
        <v>-3486.203228340898</v>
      </c>
      <c r="Q96" s="20">
        <f t="shared" si="293"/>
        <v>2469.1817314451714</v>
      </c>
      <c r="R96" s="20">
        <f t="shared" si="293"/>
        <v>2394.2771772582282</v>
      </c>
      <c r="S96" s="20">
        <f t="shared" si="293"/>
        <v>1662.5829714908248</v>
      </c>
      <c r="T96" s="20">
        <f t="shared" si="293"/>
        <v>2996.5198466075626</v>
      </c>
      <c r="U96" s="20">
        <f t="shared" si="293"/>
        <v>730.01667174018951</v>
      </c>
      <c r="V96" s="20">
        <f t="shared" si="293"/>
        <v>-2757.9314653839542</v>
      </c>
      <c r="W96" s="20">
        <f t="shared" si="293"/>
        <v>-2791.4557077641089</v>
      </c>
      <c r="X96" s="20">
        <f t="shared" si="293"/>
        <v>3001.4672402005872</v>
      </c>
      <c r="Y96" s="20">
        <f t="shared" si="293"/>
        <v>-3095.161826836857</v>
      </c>
      <c r="Z96" s="20">
        <f t="shared" si="293"/>
        <v>2976.6941672298231</v>
      </c>
      <c r="AA96" s="20">
        <f t="shared" si="293"/>
        <v>-3140.8057549236232</v>
      </c>
      <c r="AB96" s="20">
        <f t="shared" si="293"/>
        <v>665.35665830541552</v>
      </c>
      <c r="AC96" s="20">
        <f t="shared" si="293"/>
        <v>-2325.1043550515137</v>
      </c>
      <c r="AD96" s="20">
        <f t="shared" si="293"/>
        <v>-3489.4599219456745</v>
      </c>
      <c r="AE96" s="20">
        <f t="shared" si="293"/>
        <v>-538.62895012326624</v>
      </c>
      <c r="AF96" s="20">
        <f t="shared" si="293"/>
        <v>-3213.5929652435166</v>
      </c>
      <c r="AG96" s="20">
        <f t="shared" si="293"/>
        <v>366.97045493209504</v>
      </c>
      <c r="AH96" s="20">
        <f t="shared" si="293"/>
        <v>2993.08110655056</v>
      </c>
      <c r="AI96" s="20">
        <f t="shared" si="293"/>
        <v>-479.4329285187377</v>
      </c>
      <c r="AJ96" s="20">
        <f t="shared" si="293"/>
        <v>-3496.5499700324676</v>
      </c>
      <c r="AK96" s="20">
        <f t="shared" si="293"/>
        <v>3496.5762706033929</v>
      </c>
      <c r="AL96" s="20">
        <f t="shared" si="293"/>
        <v>1627.5428408147059</v>
      </c>
      <c r="AM96" s="20">
        <f t="shared" si="293"/>
        <v>-1927.3857583958165</v>
      </c>
      <c r="AN96" s="20">
        <f t="shared" si="293"/>
        <v>-1839.9541510264526</v>
      </c>
      <c r="AO96" s="20">
        <f t="shared" si="293"/>
        <v>-1654.6838136114304</v>
      </c>
      <c r="AP96" s="20">
        <f t="shared" si="294"/>
        <v>774.60260856270349</v>
      </c>
      <c r="AQ96" s="20">
        <f t="shared" si="294"/>
        <v>3224.6610169773849</v>
      </c>
      <c r="AR96" s="20">
        <f t="shared" si="294"/>
        <v>1981.0929894003159</v>
      </c>
      <c r="AS96" s="20">
        <f t="shared" si="294"/>
        <v>-1564.9506262765697</v>
      </c>
      <c r="AT96" s="20">
        <f t="shared" si="294"/>
        <v>3429.3522889573469</v>
      </c>
      <c r="AU96" s="20">
        <f t="shared" si="294"/>
        <v>3170.508673817038</v>
      </c>
      <c r="AV96" s="20">
        <f t="shared" si="294"/>
        <v>3122.2988926415533</v>
      </c>
      <c r="AW96" s="20">
        <f t="shared" si="294"/>
        <v>3097.105144878296</v>
      </c>
      <c r="AX96" s="20">
        <f t="shared" si="294"/>
        <v>3071.142951071497</v>
      </c>
      <c r="AY96" s="20">
        <f t="shared" si="294"/>
        <v>3470.8744015159687</v>
      </c>
      <c r="AZ96" s="20">
        <f t="shared" si="294"/>
        <v>3463.7233564929925</v>
      </c>
      <c r="BA96" s="20">
        <f t="shared" si="294"/>
        <v>3455.7129010254803</v>
      </c>
      <c r="BB96" s="20">
        <f t="shared" si="294"/>
        <v>3446.8450226477353</v>
      </c>
      <c r="BC96" s="20">
        <f t="shared" si="294"/>
        <v>3437.121921635734</v>
      </c>
      <c r="BD96" s="20">
        <f t="shared" si="294"/>
        <v>3426.5460104612262</v>
      </c>
      <c r="BE96" s="20">
        <f t="shared" si="294"/>
        <v>3415.1199131929966</v>
      </c>
      <c r="BF96" s="20">
        <f t="shared" si="294"/>
        <v>3402.8464648459644</v>
      </c>
      <c r="BG96" s="20">
        <f t="shared" si="294"/>
        <v>3389.7287106777048</v>
      </c>
      <c r="BH96" s="20">
        <f t="shared" si="294"/>
        <v>3375.7699054327582</v>
      </c>
      <c r="BI96" s="20">
        <f t="shared" si="294"/>
        <v>3360.9735125353191</v>
      </c>
      <c r="BJ96" s="20">
        <f t="shared" si="294"/>
        <v>3345.3432032296832</v>
      </c>
      <c r="BK96" s="20">
        <f t="shared" si="294"/>
        <v>-3496.4064816053256</v>
      </c>
    </row>
    <row r="97" spans="3:63" x14ac:dyDescent="0.25">
      <c r="C97">
        <f t="shared" si="296"/>
        <v>5</v>
      </c>
      <c r="D97">
        <v>3418</v>
      </c>
      <c r="E97">
        <v>2.8289</v>
      </c>
      <c r="F97">
        <v>3.5230999999999999</v>
      </c>
      <c r="I97" s="20">
        <f t="shared" si="295"/>
        <v>-3082.8088345433603</v>
      </c>
      <c r="J97" s="20">
        <f t="shared" si="293"/>
        <v>-3060.4073075826864</v>
      </c>
      <c r="K97" s="20">
        <f t="shared" si="293"/>
        <v>-3401.6438868075161</v>
      </c>
      <c r="L97" s="20">
        <f t="shared" si="293"/>
        <v>-3252.2567408935165</v>
      </c>
      <c r="M97" s="20">
        <f t="shared" si="293"/>
        <v>-3248.5296330641695</v>
      </c>
      <c r="N97" s="20">
        <f t="shared" si="293"/>
        <v>-3201.0040724532801</v>
      </c>
      <c r="O97" s="20">
        <f t="shared" si="293"/>
        <v>-3202.6598618045182</v>
      </c>
      <c r="P97" s="20">
        <f t="shared" si="293"/>
        <v>-3205.2036156894028</v>
      </c>
      <c r="Q97" s="20">
        <f t="shared" si="293"/>
        <v>-3206.8551998844855</v>
      </c>
      <c r="R97" s="20">
        <f t="shared" si="293"/>
        <v>-2689.6861470257222</v>
      </c>
      <c r="S97" s="20">
        <f t="shared" si="293"/>
        <v>514.53807516589495</v>
      </c>
      <c r="T97" s="20">
        <f t="shared" si="293"/>
        <v>502.63833037928322</v>
      </c>
      <c r="U97" s="20">
        <f t="shared" si="293"/>
        <v>1021.2386825510673</v>
      </c>
      <c r="V97" s="20">
        <f t="shared" si="293"/>
        <v>-223.33193805221518</v>
      </c>
      <c r="W97" s="20">
        <f t="shared" si="293"/>
        <v>-223.36483666712908</v>
      </c>
      <c r="X97" s="20">
        <f t="shared" si="293"/>
        <v>394.13493417898945</v>
      </c>
      <c r="Y97" s="20">
        <f t="shared" si="293"/>
        <v>389.72984255024278</v>
      </c>
      <c r="Z97" s="20">
        <f t="shared" si="293"/>
        <v>383.33883943399115</v>
      </c>
      <c r="AA97" s="20">
        <f t="shared" si="293"/>
        <v>-1323.6916179997486</v>
      </c>
      <c r="AB97" s="20">
        <f t="shared" si="293"/>
        <v>-3201.8471569491971</v>
      </c>
      <c r="AC97" s="20">
        <f t="shared" si="293"/>
        <v>-3222.4512252253799</v>
      </c>
      <c r="AD97" s="20">
        <f t="shared" si="293"/>
        <v>-3157.0500573974609</v>
      </c>
      <c r="AE97" s="20">
        <f t="shared" si="293"/>
        <v>-3375.5965498049163</v>
      </c>
      <c r="AF97" s="20">
        <f t="shared" si="293"/>
        <v>-3252.2516698515828</v>
      </c>
      <c r="AG97" s="20">
        <f t="shared" si="293"/>
        <v>-3042.6931846221983</v>
      </c>
      <c r="AH97" s="20">
        <f t="shared" si="293"/>
        <v>-3165.0386791512574</v>
      </c>
      <c r="AI97" s="20">
        <f t="shared" si="293"/>
        <v>-3206.1873158105336</v>
      </c>
      <c r="AJ97" s="20">
        <f t="shared" si="293"/>
        <v>-3157.0898696793024</v>
      </c>
      <c r="AK97" s="20">
        <f t="shared" si="293"/>
        <v>-3225.211587041701</v>
      </c>
      <c r="AL97" s="20">
        <f t="shared" si="293"/>
        <v>-3224.4686040850611</v>
      </c>
      <c r="AM97" s="20">
        <f t="shared" si="293"/>
        <v>-3217.9417078758916</v>
      </c>
      <c r="AN97" s="20">
        <f t="shared" si="293"/>
        <v>-3222.3302994378228</v>
      </c>
      <c r="AO97" s="20">
        <f t="shared" si="293"/>
        <v>-3226.6498868188414</v>
      </c>
      <c r="AP97" s="20">
        <f t="shared" si="294"/>
        <v>-1977.3703798620998</v>
      </c>
      <c r="AQ97" s="20">
        <f t="shared" si="294"/>
        <v>-3216.1373371547184</v>
      </c>
      <c r="AR97" s="20">
        <f t="shared" si="294"/>
        <v>-1496.3059724434197</v>
      </c>
      <c r="AS97" s="20">
        <f t="shared" si="294"/>
        <v>-3253.2239226942283</v>
      </c>
      <c r="AT97" s="20">
        <f t="shared" si="294"/>
        <v>-1634.9532879828755</v>
      </c>
      <c r="AU97" s="20">
        <f t="shared" si="294"/>
        <v>-3085.2378069865886</v>
      </c>
      <c r="AV97" s="20">
        <f t="shared" si="294"/>
        <v>-3085.2662784314793</v>
      </c>
      <c r="AW97" s="20">
        <f t="shared" si="294"/>
        <v>-3085.280467194324</v>
      </c>
      <c r="AX97" s="20">
        <f t="shared" si="294"/>
        <v>-3085.2946556701145</v>
      </c>
      <c r="AY97" s="20">
        <f t="shared" si="294"/>
        <v>-3084.9555797461617</v>
      </c>
      <c r="AZ97" s="20">
        <f t="shared" si="294"/>
        <v>-3084.9697747929981</v>
      </c>
      <c r="BA97" s="20">
        <f t="shared" si="294"/>
        <v>-3084.983969552809</v>
      </c>
      <c r="BB97" s="20">
        <f t="shared" si="294"/>
        <v>-3084.9981640255933</v>
      </c>
      <c r="BC97" s="20">
        <f t="shared" si="294"/>
        <v>-3085.0123582113497</v>
      </c>
      <c r="BD97" s="20">
        <f t="shared" si="294"/>
        <v>-3085.0265521100764</v>
      </c>
      <c r="BE97" s="20">
        <f t="shared" si="294"/>
        <v>-3085.0407457217725</v>
      </c>
      <c r="BF97" s="20">
        <f t="shared" si="294"/>
        <v>-3085.0549390464362</v>
      </c>
      <c r="BG97" s="20">
        <f t="shared" si="294"/>
        <v>-3085.0691320840674</v>
      </c>
      <c r="BH97" s="20">
        <f t="shared" si="294"/>
        <v>-3085.083324834663</v>
      </c>
      <c r="BI97" s="20">
        <f t="shared" si="294"/>
        <v>-3085.097517298223</v>
      </c>
      <c r="BJ97" s="20">
        <f t="shared" si="294"/>
        <v>-3085.1117094747456</v>
      </c>
      <c r="BK97" s="20">
        <f t="shared" si="294"/>
        <v>-3157.0879599963937</v>
      </c>
    </row>
    <row r="98" spans="3:63" x14ac:dyDescent="0.25">
      <c r="C98">
        <f t="shared" si="296"/>
        <v>6</v>
      </c>
      <c r="D98">
        <v>3136</v>
      </c>
      <c r="E98">
        <v>3.6276999999999999</v>
      </c>
      <c r="F98">
        <v>77713.771500000003</v>
      </c>
      <c r="I98" s="20">
        <f t="shared" si="295"/>
        <v>-2810.18110769956</v>
      </c>
      <c r="J98" s="20">
        <f t="shared" si="293"/>
        <v>2382.3986220710049</v>
      </c>
      <c r="K98" s="20">
        <f t="shared" si="293"/>
        <v>-2724.5124149529761</v>
      </c>
      <c r="L98" s="20">
        <f t="shared" si="293"/>
        <v>-2772.7199667402729</v>
      </c>
      <c r="M98" s="20">
        <f t="shared" si="293"/>
        <v>962.14646550766361</v>
      </c>
      <c r="N98" s="20">
        <f t="shared" si="293"/>
        <v>-1706.1896558573851</v>
      </c>
      <c r="O98" s="20">
        <f t="shared" si="293"/>
        <v>-3116.384946040936</v>
      </c>
      <c r="P98" s="20">
        <f t="shared" si="293"/>
        <v>3114.8213348227673</v>
      </c>
      <c r="Q98" s="20">
        <f t="shared" si="293"/>
        <v>2666.0086749835432</v>
      </c>
      <c r="R98" s="20">
        <f t="shared" si="293"/>
        <v>-173.10441364591802</v>
      </c>
      <c r="S98" s="20">
        <f t="shared" si="293"/>
        <v>6.459945940738395</v>
      </c>
      <c r="T98" s="20">
        <f t="shared" si="293"/>
        <v>-2419.6265353635727</v>
      </c>
      <c r="U98" s="20">
        <f t="shared" si="293"/>
        <v>727.38164248184455</v>
      </c>
      <c r="V98" s="20">
        <f t="shared" si="293"/>
        <v>3043.2525077094833</v>
      </c>
      <c r="W98" s="20">
        <f t="shared" si="293"/>
        <v>3134.4891061540025</v>
      </c>
      <c r="X98" s="20">
        <f t="shared" si="293"/>
        <v>3040.1166480331481</v>
      </c>
      <c r="Y98" s="20">
        <f t="shared" si="293"/>
        <v>-2604.1231102682509</v>
      </c>
      <c r="Z98" s="20">
        <f t="shared" si="293"/>
        <v>954.71599196568729</v>
      </c>
      <c r="AA98" s="20">
        <f t="shared" si="293"/>
        <v>-2903.4137869113383</v>
      </c>
      <c r="AB98" s="20">
        <f t="shared" si="293"/>
        <v>2140.193329603349</v>
      </c>
      <c r="AC98" s="20">
        <f t="shared" si="293"/>
        <v>2868.3408393245863</v>
      </c>
      <c r="AD98" s="20">
        <f t="shared" si="293"/>
        <v>-2096.4564754586409</v>
      </c>
      <c r="AE98" s="20">
        <f t="shared" si="293"/>
        <v>506.01568115597308</v>
      </c>
      <c r="AF98" s="20">
        <f t="shared" si="293"/>
        <v>-2912.6144039204473</v>
      </c>
      <c r="AG98" s="20">
        <f t="shared" si="293"/>
        <v>-581.42441364140552</v>
      </c>
      <c r="AH98" s="20">
        <f t="shared" si="293"/>
        <v>887.79597437580935</v>
      </c>
      <c r="AI98" s="20">
        <f t="shared" si="293"/>
        <v>2843.7296002706835</v>
      </c>
      <c r="AJ98" s="20">
        <f t="shared" si="293"/>
        <v>-193.49272387065247</v>
      </c>
      <c r="AK98" s="20">
        <f t="shared" si="293"/>
        <v>-2539.8804150881642</v>
      </c>
      <c r="AL98" s="20">
        <f t="shared" si="293"/>
        <v>-913.83287551460364</v>
      </c>
      <c r="AM98" s="20">
        <f t="shared" si="293"/>
        <v>-1.0047619215874448</v>
      </c>
      <c r="AN98" s="20">
        <f t="shared" si="293"/>
        <v>-1085.6408669289524</v>
      </c>
      <c r="AO98" s="20">
        <f t="shared" si="293"/>
        <v>2840.0573063215143</v>
      </c>
      <c r="AP98" s="20">
        <f t="shared" si="294"/>
        <v>-3044.1753596971698</v>
      </c>
      <c r="AQ98" s="20">
        <f t="shared" si="294"/>
        <v>279.69926140188943</v>
      </c>
      <c r="AR98" s="20">
        <f t="shared" si="294"/>
        <v>1321.3238232200881</v>
      </c>
      <c r="AS98" s="20">
        <f t="shared" si="294"/>
        <v>1178.2386612717166</v>
      </c>
      <c r="AT98" s="20">
        <f t="shared" si="294"/>
        <v>-2543.4305749398177</v>
      </c>
      <c r="AU98" s="20">
        <f t="shared" si="294"/>
        <v>-1997.9690138088672</v>
      </c>
      <c r="AV98" s="20">
        <f t="shared" si="294"/>
        <v>-2819.5272352799593</v>
      </c>
      <c r="AW98" s="20">
        <f t="shared" si="294"/>
        <v>-3045.850956326874</v>
      </c>
      <c r="AX98" s="20">
        <f t="shared" si="294"/>
        <v>-3134.8068094910668</v>
      </c>
      <c r="AY98" s="20">
        <f t="shared" si="294"/>
        <v>-1217.6415758090893</v>
      </c>
      <c r="AZ98" s="20">
        <f t="shared" si="294"/>
        <v>-579.92049938237597</v>
      </c>
      <c r="BA98" s="20">
        <f t="shared" si="294"/>
        <v>83.954989615367765</v>
      </c>
      <c r="BB98" s="20">
        <f t="shared" si="294"/>
        <v>744.04410886530627</v>
      </c>
      <c r="BC98" s="20">
        <f t="shared" si="294"/>
        <v>1370.5768413085775</v>
      </c>
      <c r="BD98" s="20">
        <f t="shared" si="294"/>
        <v>1935.2965628186864</v>
      </c>
      <c r="BE98" s="20">
        <f t="shared" si="294"/>
        <v>2412.7344158568853</v>
      </c>
      <c r="BF98" s="20">
        <f t="shared" si="294"/>
        <v>2781.357954857468</v>
      </c>
      <c r="BG98" s="20">
        <f t="shared" si="294"/>
        <v>3024.5422594521019</v>
      </c>
      <c r="BH98" s="20">
        <f t="shared" si="294"/>
        <v>3131.3197183207922</v>
      </c>
      <c r="BI98" s="20">
        <f t="shared" si="294"/>
        <v>3096.8746684280136</v>
      </c>
      <c r="BJ98" s="20">
        <f t="shared" si="294"/>
        <v>2922.7605814084181</v>
      </c>
      <c r="BK98" s="20">
        <f t="shared" si="294"/>
        <v>-294.0418159627032</v>
      </c>
    </row>
    <row r="99" spans="3:63" x14ac:dyDescent="0.25">
      <c r="C99">
        <f t="shared" si="296"/>
        <v>7</v>
      </c>
      <c r="D99">
        <v>2676</v>
      </c>
      <c r="E99">
        <v>4.4180999999999999</v>
      </c>
      <c r="F99">
        <v>7860.4193999999998</v>
      </c>
      <c r="I99" s="20">
        <f t="shared" si="295"/>
        <v>1373.3576571187898</v>
      </c>
      <c r="J99" s="20">
        <f t="shared" si="293"/>
        <v>1680.5911987148806</v>
      </c>
      <c r="K99" s="20">
        <f t="shared" si="293"/>
        <v>-1965.6051891055208</v>
      </c>
      <c r="L99" s="20">
        <f t="shared" si="293"/>
        <v>-776.19914599678702</v>
      </c>
      <c r="M99" s="20">
        <f t="shared" si="293"/>
        <v>-2551.6033855535611</v>
      </c>
      <c r="N99" s="20">
        <f t="shared" si="293"/>
        <v>-2634.5780415888803</v>
      </c>
      <c r="O99" s="20">
        <f t="shared" si="293"/>
        <v>2655.8490603559358</v>
      </c>
      <c r="P99" s="20">
        <f t="shared" si="293"/>
        <v>471.80051032716204</v>
      </c>
      <c r="Q99" s="20">
        <f t="shared" si="293"/>
        <v>-387.6589170521458</v>
      </c>
      <c r="R99" s="20">
        <f t="shared" si="293"/>
        <v>-2140.8157157250198</v>
      </c>
      <c r="S99" s="20">
        <f t="shared" si="293"/>
        <v>-857.00301213657065</v>
      </c>
      <c r="T99" s="20">
        <f t="shared" si="293"/>
        <v>-2534.1507612608225</v>
      </c>
      <c r="U99" s="20">
        <f t="shared" si="293"/>
        <v>1612.8075195058884</v>
      </c>
      <c r="V99" s="20">
        <f t="shared" si="293"/>
        <v>2420.9030386978529</v>
      </c>
      <c r="W99" s="20">
        <f t="shared" si="293"/>
        <v>2395.8050955076778</v>
      </c>
      <c r="X99" s="20">
        <f t="shared" si="293"/>
        <v>-1361.1823324783807</v>
      </c>
      <c r="Y99" s="20">
        <f t="shared" si="293"/>
        <v>1883.2988276373628</v>
      </c>
      <c r="Z99" s="20">
        <f t="shared" si="293"/>
        <v>730.24262259049408</v>
      </c>
      <c r="AA99" s="20">
        <f t="shared" si="293"/>
        <v>1838.6816273035365</v>
      </c>
      <c r="AB99" s="20">
        <f t="shared" si="293"/>
        <v>469.57169429909709</v>
      </c>
      <c r="AC99" s="20">
        <f t="shared" si="293"/>
        <v>2580.6439421749315</v>
      </c>
      <c r="AD99" s="20">
        <f t="shared" si="293"/>
        <v>2306.9049303637057</v>
      </c>
      <c r="AE99" s="20">
        <f t="shared" si="293"/>
        <v>-58.29901290608116</v>
      </c>
      <c r="AF99" s="20">
        <f t="shared" si="293"/>
        <v>-803.71039454826371</v>
      </c>
      <c r="AG99" s="20">
        <f t="shared" si="293"/>
        <v>377.91916141408683</v>
      </c>
      <c r="AH99" s="20">
        <f t="shared" si="293"/>
        <v>-274.9882061146281</v>
      </c>
      <c r="AI99" s="20">
        <f t="shared" si="293"/>
        <v>2401.1362678367282</v>
      </c>
      <c r="AJ99" s="20">
        <f t="shared" si="293"/>
        <v>2209.7050136473749</v>
      </c>
      <c r="AK99" s="20">
        <f t="shared" si="293"/>
        <v>2220.2850360625312</v>
      </c>
      <c r="AL99" s="20">
        <f t="shared" si="293"/>
        <v>-1247.1694079664178</v>
      </c>
      <c r="AM99" s="20">
        <f t="shared" si="293"/>
        <v>-1637.9229281174169</v>
      </c>
      <c r="AN99" s="20">
        <f t="shared" si="293"/>
        <v>2674.7116392244993</v>
      </c>
      <c r="AO99" s="20">
        <f t="shared" si="293"/>
        <v>-1677.8789505315362</v>
      </c>
      <c r="AP99" s="20">
        <f t="shared" si="294"/>
        <v>2654.6665919992633</v>
      </c>
      <c r="AQ99" s="20">
        <f t="shared" si="294"/>
        <v>2256.7370621733862</v>
      </c>
      <c r="AR99" s="20">
        <f t="shared" si="294"/>
        <v>-2673.329941002276</v>
      </c>
      <c r="AS99" s="20">
        <f t="shared" si="294"/>
        <v>2627.7739251829321</v>
      </c>
      <c r="AT99" s="20">
        <f t="shared" si="294"/>
        <v>2579.8894880813987</v>
      </c>
      <c r="AU99" s="20">
        <f t="shared" si="294"/>
        <v>-7.8684574312064752</v>
      </c>
      <c r="AV99" s="20">
        <f t="shared" si="294"/>
        <v>107.65870050977411</v>
      </c>
      <c r="AW99" s="20">
        <f t="shared" si="294"/>
        <v>165.17197895624196</v>
      </c>
      <c r="AX99" s="20">
        <f t="shared" si="294"/>
        <v>222.60876283422834</v>
      </c>
      <c r="AY99" s="20">
        <f t="shared" si="294"/>
        <v>-1117.7295494380473</v>
      </c>
      <c r="AZ99" s="20">
        <f t="shared" si="294"/>
        <v>-1065.149663007059</v>
      </c>
      <c r="BA99" s="20">
        <f t="shared" si="294"/>
        <v>-1012.0764836800554</v>
      </c>
      <c r="BB99" s="20">
        <f t="shared" si="294"/>
        <v>-958.53459074691511</v>
      </c>
      <c r="BC99" s="20">
        <f t="shared" si="294"/>
        <v>-904.54878056836344</v>
      </c>
      <c r="BD99" s="20">
        <f t="shared" si="294"/>
        <v>-850.14405509283608</v>
      </c>
      <c r="BE99" s="20">
        <f t="shared" si="294"/>
        <v>-795.34561027670156</v>
      </c>
      <c r="BF99" s="20">
        <f t="shared" si="294"/>
        <v>-740.17882441606196</v>
      </c>
      <c r="BG99" s="20">
        <f t="shared" si="294"/>
        <v>-684.66924639324759</v>
      </c>
      <c r="BH99" s="20">
        <f t="shared" si="294"/>
        <v>-628.8425838450396</v>
      </c>
      <c r="BI99" s="20">
        <f t="shared" si="294"/>
        <v>-572.72469125664156</v>
      </c>
      <c r="BJ99" s="20">
        <f t="shared" si="294"/>
        <v>-516.34155798763175</v>
      </c>
      <c r="BK99" s="20">
        <f t="shared" si="294"/>
        <v>2214.6032843466473</v>
      </c>
    </row>
    <row r="100" spans="3:63" x14ac:dyDescent="0.25">
      <c r="C100">
        <f t="shared" si="296"/>
        <v>8</v>
      </c>
      <c r="D100">
        <v>2343</v>
      </c>
      <c r="E100">
        <v>6.1352000000000002</v>
      </c>
      <c r="F100">
        <v>3930.2096999999999</v>
      </c>
      <c r="I100" s="20">
        <f t="shared" si="295"/>
        <v>625.63562402055788</v>
      </c>
      <c r="J100" s="20">
        <f t="shared" si="293"/>
        <v>-2209.915615542252</v>
      </c>
      <c r="K100" s="20">
        <f t="shared" si="293"/>
        <v>-937.47922893792031</v>
      </c>
      <c r="L100" s="20">
        <f t="shared" si="293"/>
        <v>2317.3913449578154</v>
      </c>
      <c r="M100" s="20">
        <f t="shared" si="293"/>
        <v>-1383.2117854788555</v>
      </c>
      <c r="N100" s="20">
        <f t="shared" si="293"/>
        <v>1794.8138008789606</v>
      </c>
      <c r="O100" s="20">
        <f t="shared" si="293"/>
        <v>1553.4453912075769</v>
      </c>
      <c r="P100" s="20">
        <f t="shared" si="293"/>
        <v>-2333.9797309337187</v>
      </c>
      <c r="Q100" s="20">
        <f t="shared" si="293"/>
        <v>168.19385957818767</v>
      </c>
      <c r="R100" s="20">
        <f t="shared" si="293"/>
        <v>-2094.7560050014845</v>
      </c>
      <c r="S100" s="20">
        <f t="shared" si="293"/>
        <v>378.27476325206067</v>
      </c>
      <c r="T100" s="20">
        <f t="shared" si="293"/>
        <v>-1903.2199304844532</v>
      </c>
      <c r="U100" s="20">
        <f t="shared" si="293"/>
        <v>-746.53470424923796</v>
      </c>
      <c r="V100" s="20">
        <f t="shared" si="293"/>
        <v>-1256.7458638234323</v>
      </c>
      <c r="W100" s="20">
        <f t="shared" si="293"/>
        <v>-1235.3956986931364</v>
      </c>
      <c r="X100" s="20">
        <f t="shared" si="293"/>
        <v>615.85735028703266</v>
      </c>
      <c r="Y100" s="20">
        <f t="shared" si="293"/>
        <v>-2167.5007770087591</v>
      </c>
      <c r="Z100" s="20">
        <f t="shared" si="293"/>
        <v>324.71412180491728</v>
      </c>
      <c r="AA100" s="20">
        <f t="shared" si="293"/>
        <v>-2177.6773785145101</v>
      </c>
      <c r="AB100" s="20">
        <f t="shared" si="293"/>
        <v>2334.0664130858968</v>
      </c>
      <c r="AC100" s="20">
        <f t="shared" si="293"/>
        <v>1422.3486722501702</v>
      </c>
      <c r="AD100" s="20">
        <f t="shared" si="293"/>
        <v>-1165.2329922016197</v>
      </c>
      <c r="AE100" s="20">
        <f t="shared" si="293"/>
        <v>-2342.838684812335</v>
      </c>
      <c r="AF100" s="20">
        <f t="shared" si="293"/>
        <v>2315.4991536602315</v>
      </c>
      <c r="AG100" s="20">
        <f t="shared" si="293"/>
        <v>-2337.2605616906781</v>
      </c>
      <c r="AH100" s="20">
        <f t="shared" si="293"/>
        <v>118.57658652840097</v>
      </c>
      <c r="AI100" s="20">
        <f t="shared" si="293"/>
        <v>-1239.8643978089833</v>
      </c>
      <c r="AJ100" s="20">
        <f t="shared" si="293"/>
        <v>-1095.6525724194255</v>
      </c>
      <c r="AK100" s="20">
        <f t="shared" si="293"/>
        <v>-2069.0160436534343</v>
      </c>
      <c r="AL100" s="20">
        <f t="shared" si="293"/>
        <v>-2274.0197312761175</v>
      </c>
      <c r="AM100" s="20">
        <f t="shared" si="293"/>
        <v>-2216.4373498716523</v>
      </c>
      <c r="AN100" s="20">
        <f t="shared" si="293"/>
        <v>1632.260636620281</v>
      </c>
      <c r="AO100" s="20">
        <f t="shared" si="293"/>
        <v>776.97135704760899</v>
      </c>
      <c r="AP100" s="20">
        <f t="shared" si="294"/>
        <v>1550.3241412487278</v>
      </c>
      <c r="AQ100" s="20">
        <f t="shared" si="294"/>
        <v>1128.5560663910026</v>
      </c>
      <c r="AR100" s="20">
        <f t="shared" si="294"/>
        <v>-1691.9806442886259</v>
      </c>
      <c r="AS100" s="20">
        <f t="shared" si="294"/>
        <v>1493.52042882142</v>
      </c>
      <c r="AT100" s="20">
        <f t="shared" si="294"/>
        <v>-1865.017272737651</v>
      </c>
      <c r="AU100" s="20">
        <f t="shared" si="294"/>
        <v>-2342.9937432982706</v>
      </c>
      <c r="AV100" s="20">
        <f t="shared" si="294"/>
        <v>-2342.5645356692203</v>
      </c>
      <c r="AW100" s="20">
        <f t="shared" si="294"/>
        <v>-2341.9428778246115</v>
      </c>
      <c r="AX100" s="20">
        <f t="shared" si="294"/>
        <v>-2341.050061553698</v>
      </c>
      <c r="AY100" s="20">
        <f t="shared" si="294"/>
        <v>-2288.4091005216674</v>
      </c>
      <c r="AZ100" s="20">
        <f t="shared" si="294"/>
        <v>-2293.687075796222</v>
      </c>
      <c r="BA100" s="20">
        <f t="shared" si="294"/>
        <v>-2298.6994798718379</v>
      </c>
      <c r="BB100" s="20">
        <f t="shared" si="294"/>
        <v>-2303.4457323946499</v>
      </c>
      <c r="BC100" s="20">
        <f t="shared" si="294"/>
        <v>-2307.9252838267712</v>
      </c>
      <c r="BD100" s="20">
        <f t="shared" si="294"/>
        <v>-2312.1376155098774</v>
      </c>
      <c r="BE100" s="20">
        <f t="shared" si="294"/>
        <v>-2316.0822397253246</v>
      </c>
      <c r="BF100" s="20">
        <f t="shared" si="294"/>
        <v>-2319.758699750575</v>
      </c>
      <c r="BG100" s="20">
        <f t="shared" si="294"/>
        <v>-2323.1665699120986</v>
      </c>
      <c r="BH100" s="20">
        <f t="shared" si="294"/>
        <v>-2326.3054556346278</v>
      </c>
      <c r="BI100" s="20">
        <f t="shared" si="294"/>
        <v>-2329.1749934868703</v>
      </c>
      <c r="BJ100" s="20">
        <f t="shared" si="294"/>
        <v>-2331.7748512235967</v>
      </c>
      <c r="BK100" s="20">
        <f t="shared" si="294"/>
        <v>-1099.0196701220443</v>
      </c>
    </row>
    <row r="101" spans="3:63" x14ac:dyDescent="0.25">
      <c r="C101">
        <f t="shared" si="296"/>
        <v>9</v>
      </c>
      <c r="D101">
        <v>1324</v>
      </c>
      <c r="E101">
        <v>0.74250000000000005</v>
      </c>
      <c r="F101">
        <v>11506.7698</v>
      </c>
      <c r="I101" s="20">
        <f t="shared" si="295"/>
        <v>-1305.6624712064004</v>
      </c>
      <c r="J101" s="20">
        <f t="shared" si="293"/>
        <v>73.988399933896659</v>
      </c>
      <c r="K101" s="20">
        <f t="shared" si="293"/>
        <v>-1235.6755153153547</v>
      </c>
      <c r="L101" s="20">
        <f t="shared" si="293"/>
        <v>975.49742568330259</v>
      </c>
      <c r="M101" s="20">
        <f t="shared" si="293"/>
        <v>-293.36428103437606</v>
      </c>
      <c r="N101" s="20">
        <f t="shared" si="293"/>
        <v>-1229.8320235712686</v>
      </c>
      <c r="O101" s="20">
        <f t="shared" si="293"/>
        <v>715.60980704725955</v>
      </c>
      <c r="P101" s="20">
        <f t="shared" si="293"/>
        <v>-163.61134733847152</v>
      </c>
      <c r="Q101" s="20">
        <f t="shared" si="293"/>
        <v>1323.1327290686204</v>
      </c>
      <c r="R101" s="20">
        <f t="shared" si="293"/>
        <v>1317.9269561727961</v>
      </c>
      <c r="S101" s="20">
        <f t="shared" si="293"/>
        <v>-1131.1046570994124</v>
      </c>
      <c r="T101" s="20">
        <f t="shared" si="293"/>
        <v>-1148.4002352886332</v>
      </c>
      <c r="U101" s="20">
        <f t="shared" si="293"/>
        <v>500.05233246972699</v>
      </c>
      <c r="V101" s="20">
        <f t="shared" si="293"/>
        <v>1294.0416074083257</v>
      </c>
      <c r="W101" s="20">
        <f t="shared" si="293"/>
        <v>1284.5780706340636</v>
      </c>
      <c r="X101" s="20">
        <f t="shared" ref="J101:AO109" si="297">$D101*COS($E101+$F101*X$7)</f>
        <v>1186.503378240905</v>
      </c>
      <c r="Y101" s="20">
        <f t="shared" si="297"/>
        <v>-1065.2139799334832</v>
      </c>
      <c r="Z101" s="20">
        <f t="shared" si="297"/>
        <v>-1162.4890475749248</v>
      </c>
      <c r="AA101" s="20">
        <f t="shared" si="297"/>
        <v>1072.2041605088061</v>
      </c>
      <c r="AB101" s="20">
        <f t="shared" si="297"/>
        <v>453.44082147741483</v>
      </c>
      <c r="AC101" s="20">
        <f t="shared" si="297"/>
        <v>1309.2461631617414</v>
      </c>
      <c r="AD101" s="20">
        <f t="shared" si="297"/>
        <v>217.04042934931218</v>
      </c>
      <c r="AE101" s="20">
        <f t="shared" si="297"/>
        <v>-444.77359965068547</v>
      </c>
      <c r="AF101" s="20">
        <f t="shared" si="297"/>
        <v>989.47691288174599</v>
      </c>
      <c r="AG101" s="20">
        <f t="shared" si="297"/>
        <v>233.06553057982543</v>
      </c>
      <c r="AH101" s="20">
        <f t="shared" si="297"/>
        <v>-1150.9016491658724</v>
      </c>
      <c r="AI101" s="20">
        <f t="shared" si="297"/>
        <v>-401.84693458822051</v>
      </c>
      <c r="AJ101" s="20">
        <f t="shared" si="297"/>
        <v>86.524629972950891</v>
      </c>
      <c r="AK101" s="20">
        <f t="shared" si="297"/>
        <v>85.267192823101908</v>
      </c>
      <c r="AL101" s="20">
        <f t="shared" si="297"/>
        <v>1065.2004674533209</v>
      </c>
      <c r="AM101" s="20">
        <f t="shared" si="297"/>
        <v>1199.7938827712635</v>
      </c>
      <c r="AN101" s="20">
        <f t="shared" si="297"/>
        <v>1164.4688938637823</v>
      </c>
      <c r="AO101" s="20">
        <f t="shared" si="297"/>
        <v>1078.857744745914</v>
      </c>
      <c r="AP101" s="20">
        <f t="shared" si="294"/>
        <v>531.88885439427702</v>
      </c>
      <c r="AQ101" s="20">
        <f t="shared" si="294"/>
        <v>975.09203732171193</v>
      </c>
      <c r="AR101" s="20">
        <f t="shared" si="294"/>
        <v>-1251.2884997981403</v>
      </c>
      <c r="AS101" s="20">
        <f t="shared" si="294"/>
        <v>-1085.5763750310286</v>
      </c>
      <c r="AT101" s="20">
        <f t="shared" si="294"/>
        <v>-467.29854424583516</v>
      </c>
      <c r="AU101" s="20">
        <f t="shared" si="294"/>
        <v>-983.95700057452768</v>
      </c>
      <c r="AV101" s="20">
        <f t="shared" si="294"/>
        <v>-1037.955394604407</v>
      </c>
      <c r="AW101" s="20">
        <f t="shared" si="294"/>
        <v>-1063.3310741998985</v>
      </c>
      <c r="AX101" s="20">
        <f t="shared" si="294"/>
        <v>-1087.6514949858613</v>
      </c>
      <c r="AY101" s="20">
        <f t="shared" si="294"/>
        <v>-277.70231431958194</v>
      </c>
      <c r="AZ101" s="20">
        <f t="shared" si="294"/>
        <v>-318.34101227163382</v>
      </c>
      <c r="BA101" s="20">
        <f t="shared" si="294"/>
        <v>-358.66378589320362</v>
      </c>
      <c r="BB101" s="20">
        <f t="shared" si="294"/>
        <v>-398.63061852065329</v>
      </c>
      <c r="BC101" s="20">
        <f t="shared" si="294"/>
        <v>-438.2018467290693</v>
      </c>
      <c r="BD101" s="20">
        <f t="shared" si="294"/>
        <v>-477.33819969452048</v>
      </c>
      <c r="BE101" s="20">
        <f t="shared" si="294"/>
        <v>-516.00083816739436</v>
      </c>
      <c r="BF101" s="20">
        <f t="shared" si="294"/>
        <v>-554.15139301608951</v>
      </c>
      <c r="BG101" s="20">
        <f t="shared" si="294"/>
        <v>-591.75200330515565</v>
      </c>
      <c r="BH101" s="20">
        <f t="shared" si="294"/>
        <v>-628.76535386907415</v>
      </c>
      <c r="BI101" s="20">
        <f t="shared" si="294"/>
        <v>-665.15471234347285</v>
      </c>
      <c r="BJ101" s="20">
        <f t="shared" si="294"/>
        <v>-700.88396561924594</v>
      </c>
      <c r="BK101" s="20">
        <f t="shared" si="294"/>
        <v>92.815082446455762</v>
      </c>
    </row>
    <row r="102" spans="3:63" x14ac:dyDescent="0.25">
      <c r="C102">
        <f t="shared" si="296"/>
        <v>10</v>
      </c>
      <c r="D102">
        <v>1273</v>
      </c>
      <c r="E102">
        <v>2.0371000000000001</v>
      </c>
      <c r="F102">
        <v>529.69100000000003</v>
      </c>
      <c r="I102" s="20">
        <f t="shared" si="295"/>
        <v>924.12007492875853</v>
      </c>
      <c r="J102" s="20">
        <f t="shared" si="297"/>
        <v>104.94881689458175</v>
      </c>
      <c r="K102" s="20">
        <f t="shared" si="297"/>
        <v>396.31838120206652</v>
      </c>
      <c r="L102" s="20">
        <f t="shared" si="297"/>
        <v>-572.32510553849522</v>
      </c>
      <c r="M102" s="20">
        <f t="shared" si="297"/>
        <v>81.098640400989254</v>
      </c>
      <c r="N102" s="20">
        <f t="shared" si="297"/>
        <v>126.0124975968827</v>
      </c>
      <c r="O102" s="20">
        <f t="shared" si="297"/>
        <v>-138.42527355227162</v>
      </c>
      <c r="P102" s="20">
        <f t="shared" si="297"/>
        <v>-530.88186549439422</v>
      </c>
      <c r="Q102" s="20">
        <f t="shared" si="297"/>
        <v>-759.95767263075311</v>
      </c>
      <c r="R102" s="20">
        <f t="shared" si="297"/>
        <v>1001.1222955363152</v>
      </c>
      <c r="S102" s="20">
        <f t="shared" si="297"/>
        <v>-1012.6180565265873</v>
      </c>
      <c r="T102" s="20">
        <f t="shared" si="297"/>
        <v>-484.49145310745405</v>
      </c>
      <c r="U102" s="20">
        <f t="shared" si="297"/>
        <v>-437.76722856724672</v>
      </c>
      <c r="V102" s="20">
        <f t="shared" si="297"/>
        <v>-1171.9039441205239</v>
      </c>
      <c r="W102" s="20">
        <f t="shared" si="297"/>
        <v>-1172.6237034228232</v>
      </c>
      <c r="X102" s="20">
        <f t="shared" si="297"/>
        <v>-1238.6405730681904</v>
      </c>
      <c r="Y102" s="20">
        <f t="shared" si="297"/>
        <v>-1158.2149296651241</v>
      </c>
      <c r="Z102" s="20">
        <f t="shared" si="297"/>
        <v>-964.68360260501152</v>
      </c>
      <c r="AA102" s="20">
        <f t="shared" si="297"/>
        <v>-1267.9900839359168</v>
      </c>
      <c r="AB102" s="20">
        <f t="shared" si="297"/>
        <v>-8.5477537832344836</v>
      </c>
      <c r="AC102" s="20">
        <f t="shared" si="297"/>
        <v>-590.59245261107628</v>
      </c>
      <c r="AD102" s="20">
        <f t="shared" si="297"/>
        <v>-1009.2453231269612</v>
      </c>
      <c r="AE102" s="20">
        <f t="shared" si="297"/>
        <v>1245.0233587332027</v>
      </c>
      <c r="AF102" s="20">
        <f t="shared" si="297"/>
        <v>-571.50044293099256</v>
      </c>
      <c r="AG102" s="20">
        <f t="shared" si="297"/>
        <v>-1269.2769818129168</v>
      </c>
      <c r="AH102" s="20">
        <f t="shared" si="297"/>
        <v>-1227.4240538597255</v>
      </c>
      <c r="AI102" s="20">
        <f t="shared" si="297"/>
        <v>-670.68623703766229</v>
      </c>
      <c r="AJ102" s="20">
        <f t="shared" si="297"/>
        <v>-1012.7803232958393</v>
      </c>
      <c r="AK102" s="20">
        <f t="shared" si="297"/>
        <v>-148.57702079908481</v>
      </c>
      <c r="AL102" s="20">
        <f t="shared" si="297"/>
        <v>-272.33161366894115</v>
      </c>
      <c r="AM102" s="20">
        <f t="shared" si="297"/>
        <v>-1119.1864384597413</v>
      </c>
      <c r="AN102" s="20">
        <f t="shared" si="297"/>
        <v>-608.50618336254956</v>
      </c>
      <c r="AO102" s="20">
        <f t="shared" si="297"/>
        <v>94.684364712078704</v>
      </c>
      <c r="AP102" s="20">
        <f t="shared" si="294"/>
        <v>1264.2325461322059</v>
      </c>
      <c r="AQ102" s="20">
        <f t="shared" si="294"/>
        <v>-1229.6434831921538</v>
      </c>
      <c r="AR102" s="20">
        <f t="shared" si="294"/>
        <v>370.48181335167243</v>
      </c>
      <c r="AS102" s="20">
        <f t="shared" si="294"/>
        <v>-723.82385991452213</v>
      </c>
      <c r="AT102" s="20">
        <f t="shared" si="294"/>
        <v>439.89695822678561</v>
      </c>
      <c r="AU102" s="20">
        <f t="shared" si="294"/>
        <v>681.1296277264106</v>
      </c>
      <c r="AV102" s="20">
        <f t="shared" si="294"/>
        <v>677.99725431898401</v>
      </c>
      <c r="AW102" s="20">
        <f t="shared" si="294"/>
        <v>676.4340413450559</v>
      </c>
      <c r="AX102" s="20">
        <f t="shared" si="294"/>
        <v>674.86940574717175</v>
      </c>
      <c r="AY102" s="20">
        <f t="shared" si="294"/>
        <v>711.85679439349326</v>
      </c>
      <c r="AZ102" s="20">
        <f t="shared" si="294"/>
        <v>710.32554468116143</v>
      </c>
      <c r="BA102" s="20">
        <f t="shared" si="294"/>
        <v>708.79280106687133</v>
      </c>
      <c r="BB102" s="20">
        <f t="shared" si="294"/>
        <v>707.25856677417869</v>
      </c>
      <c r="BC102" s="20">
        <f t="shared" si="294"/>
        <v>705.72284502975572</v>
      </c>
      <c r="BD102" s="20">
        <f t="shared" si="294"/>
        <v>704.18563906342888</v>
      </c>
      <c r="BE102" s="20">
        <f t="shared" si="294"/>
        <v>702.64695210812033</v>
      </c>
      <c r="BF102" s="20">
        <f t="shared" si="294"/>
        <v>701.10678739988521</v>
      </c>
      <c r="BG102" s="20">
        <f t="shared" si="294"/>
        <v>699.56514817787183</v>
      </c>
      <c r="BH102" s="20">
        <f t="shared" si="294"/>
        <v>698.02203768434072</v>
      </c>
      <c r="BI102" s="20">
        <f t="shared" si="294"/>
        <v>696.47745916464305</v>
      </c>
      <c r="BJ102" s="20">
        <f t="shared" si="294"/>
        <v>694.93141586722106</v>
      </c>
      <c r="BK102" s="20">
        <f t="shared" si="294"/>
        <v>-1012.6112357515408</v>
      </c>
    </row>
    <row r="103" spans="3:63" x14ac:dyDescent="0.25">
      <c r="C103">
        <f t="shared" si="296"/>
        <v>11</v>
      </c>
      <c r="D103">
        <v>1199</v>
      </c>
      <c r="E103">
        <v>1.1095999999999999</v>
      </c>
      <c r="F103">
        <v>1577.3434999999999</v>
      </c>
      <c r="I103" s="20">
        <f t="shared" si="295"/>
        <v>-781.53860625398431</v>
      </c>
      <c r="J103" s="20">
        <f t="shared" si="297"/>
        <v>-1077.6635967076102</v>
      </c>
      <c r="K103" s="20">
        <f t="shared" si="297"/>
        <v>-247.71275838216343</v>
      </c>
      <c r="L103" s="20">
        <f t="shared" si="297"/>
        <v>533.57869299957122</v>
      </c>
      <c r="M103" s="20">
        <f t="shared" si="297"/>
        <v>1069.6286885523725</v>
      </c>
      <c r="N103" s="20">
        <f t="shared" si="297"/>
        <v>1087.2829075608236</v>
      </c>
      <c r="O103" s="20">
        <f t="shared" si="297"/>
        <v>1178.6282909792533</v>
      </c>
      <c r="P103" s="20">
        <f t="shared" si="297"/>
        <v>499.43556235994436</v>
      </c>
      <c r="Q103" s="20">
        <f t="shared" si="297"/>
        <v>-231.60602044086434</v>
      </c>
      <c r="R103" s="20">
        <f t="shared" si="297"/>
        <v>1075.9367696361251</v>
      </c>
      <c r="S103" s="20">
        <f t="shared" si="297"/>
        <v>86.640146637169011</v>
      </c>
      <c r="T103" s="20">
        <f t="shared" si="297"/>
        <v>1195.3739991161124</v>
      </c>
      <c r="U103" s="20">
        <f t="shared" si="297"/>
        <v>-313.41998932213517</v>
      </c>
      <c r="V103" s="20">
        <f t="shared" si="297"/>
        <v>-1182.6547857518985</v>
      </c>
      <c r="W103" s="20">
        <f t="shared" si="297"/>
        <v>-1183.4958161984532</v>
      </c>
      <c r="X103" s="20">
        <f t="shared" si="297"/>
        <v>426.34944687650801</v>
      </c>
      <c r="Y103" s="20">
        <f t="shared" si="297"/>
        <v>971.35375266305255</v>
      </c>
      <c r="Z103" s="20">
        <f t="shared" si="297"/>
        <v>1171.1038255071619</v>
      </c>
      <c r="AA103" s="20">
        <f t="shared" si="297"/>
        <v>430.65202206401659</v>
      </c>
      <c r="AB103" s="20">
        <f t="shared" si="297"/>
        <v>1190.3984077592165</v>
      </c>
      <c r="AC103" s="20">
        <f t="shared" si="297"/>
        <v>90.131016878456592</v>
      </c>
      <c r="AD103" s="20">
        <f t="shared" si="297"/>
        <v>-1096.56222525052</v>
      </c>
      <c r="AE103" s="20">
        <f t="shared" si="297"/>
        <v>209.08620734622508</v>
      </c>
      <c r="AF103" s="20">
        <f t="shared" si="297"/>
        <v>535.89591419262774</v>
      </c>
      <c r="AG103" s="20">
        <f t="shared" si="297"/>
        <v>17.947534213322111</v>
      </c>
      <c r="AH103" s="20">
        <f t="shared" si="297"/>
        <v>829.26158479107721</v>
      </c>
      <c r="AI103" s="20">
        <f t="shared" si="297"/>
        <v>69.797691409090874</v>
      </c>
      <c r="AJ103" s="20">
        <f t="shared" si="297"/>
        <v>-1103.0595281146982</v>
      </c>
      <c r="AK103" s="20">
        <f t="shared" si="297"/>
        <v>-1017.2770775945679</v>
      </c>
      <c r="AL103" s="20">
        <f t="shared" si="297"/>
        <v>-790.03140347934186</v>
      </c>
      <c r="AM103" s="20">
        <f t="shared" si="297"/>
        <v>1156.7028670996417</v>
      </c>
      <c r="AN103" s="20">
        <f t="shared" si="297"/>
        <v>146.80393436616586</v>
      </c>
      <c r="AO103" s="20">
        <f t="shared" si="297"/>
        <v>-1198.9096441516303</v>
      </c>
      <c r="AP103" s="20">
        <f t="shared" si="294"/>
        <v>-1195.3855365428535</v>
      </c>
      <c r="AQ103" s="20">
        <f t="shared" si="294"/>
        <v>681.73575688093547</v>
      </c>
      <c r="AR103" s="20">
        <f t="shared" si="294"/>
        <v>-896.14057097492525</v>
      </c>
      <c r="AS103" s="20">
        <f t="shared" si="294"/>
        <v>58.459959218318062</v>
      </c>
      <c r="AT103" s="20">
        <f t="shared" si="294"/>
        <v>-729.45827757249731</v>
      </c>
      <c r="AU103" s="20">
        <f t="shared" si="294"/>
        <v>33.55218748901995</v>
      </c>
      <c r="AV103" s="20">
        <f t="shared" si="294"/>
        <v>43.936524755225953</v>
      </c>
      <c r="AW103" s="20">
        <f t="shared" si="294"/>
        <v>49.110540174805351</v>
      </c>
      <c r="AX103" s="20">
        <f t="shared" si="294"/>
        <v>54.283639698406887</v>
      </c>
      <c r="AY103" s="20">
        <f t="shared" si="294"/>
        <v>-69.372193094256289</v>
      </c>
      <c r="AZ103" s="20">
        <f t="shared" si="294"/>
        <v>-64.202317480974145</v>
      </c>
      <c r="BA103" s="20">
        <f t="shared" si="294"/>
        <v>-59.03124451486282</v>
      </c>
      <c r="BB103" s="20">
        <f t="shared" si="294"/>
        <v>-53.859070634807026</v>
      </c>
      <c r="BC103" s="20">
        <f t="shared" si="294"/>
        <v>-48.685892300180619</v>
      </c>
      <c r="BD103" s="20">
        <f t="shared" si="294"/>
        <v>-43.511805989149828</v>
      </c>
      <c r="BE103" s="20">
        <f t="shared" si="294"/>
        <v>-38.336908196763247</v>
      </c>
      <c r="BF103" s="20">
        <f t="shared" si="294"/>
        <v>-33.161295433220374</v>
      </c>
      <c r="BG103" s="20">
        <f t="shared" si="294"/>
        <v>-27.985064222046187</v>
      </c>
      <c r="BH103" s="20">
        <f t="shared" si="294"/>
        <v>-22.808311098316533</v>
      </c>
      <c r="BI103" s="20">
        <f t="shared" si="294"/>
        <v>-17.631132606832256</v>
      </c>
      <c r="BJ103" s="20">
        <f t="shared" si="294"/>
        <v>-12.453625300335686</v>
      </c>
      <c r="BK103" s="20">
        <f t="shared" si="294"/>
        <v>-1102.752514780841</v>
      </c>
    </row>
    <row r="104" spans="3:63" x14ac:dyDescent="0.25">
      <c r="C104">
        <f t="shared" si="296"/>
        <v>12</v>
      </c>
      <c r="D104">
        <v>990</v>
      </c>
      <c r="E104">
        <v>5.2329999999999997</v>
      </c>
      <c r="F104">
        <v>5884.9269999999997</v>
      </c>
      <c r="I104" s="20">
        <f t="shared" si="295"/>
        <v>52.975895014339599</v>
      </c>
      <c r="J104" s="20">
        <f t="shared" si="297"/>
        <v>-117.11414985064864</v>
      </c>
      <c r="K104" s="20">
        <f t="shared" si="297"/>
        <v>-810.98795908213526</v>
      </c>
      <c r="L104" s="20">
        <f t="shared" si="297"/>
        <v>492.43619660223771</v>
      </c>
      <c r="M104" s="20">
        <f t="shared" si="297"/>
        <v>784.54115342572152</v>
      </c>
      <c r="N104" s="20">
        <f t="shared" si="297"/>
        <v>-167.81343850475406</v>
      </c>
      <c r="O104" s="20">
        <f t="shared" si="297"/>
        <v>832.9728973526328</v>
      </c>
      <c r="P104" s="20">
        <f t="shared" si="297"/>
        <v>-536.41534741035343</v>
      </c>
      <c r="Q104" s="20">
        <f t="shared" si="297"/>
        <v>973.14730736436479</v>
      </c>
      <c r="R104" s="20">
        <f t="shared" si="297"/>
        <v>462.60266718755861</v>
      </c>
      <c r="S104" s="20">
        <f t="shared" si="297"/>
        <v>345.98080453845023</v>
      </c>
      <c r="T104" s="20">
        <f t="shared" si="297"/>
        <v>681.52805169934265</v>
      </c>
      <c r="U104" s="20">
        <f t="shared" si="297"/>
        <v>519.75495429763328</v>
      </c>
      <c r="V104" s="20">
        <f t="shared" si="297"/>
        <v>-659.94982630847494</v>
      </c>
      <c r="W104" s="20">
        <f t="shared" si="297"/>
        <v>-671.75349822254702</v>
      </c>
      <c r="X104" s="20">
        <f t="shared" si="297"/>
        <v>-985.34447642764223</v>
      </c>
      <c r="Y104" s="20">
        <f t="shared" si="297"/>
        <v>473.98540284918846</v>
      </c>
      <c r="Z104" s="20">
        <f t="shared" si="297"/>
        <v>-475.60876821132319</v>
      </c>
      <c r="AA104" s="20">
        <f t="shared" si="297"/>
        <v>-334.32766529584183</v>
      </c>
      <c r="AB104" s="20">
        <f t="shared" si="297"/>
        <v>836.17054991415887</v>
      </c>
      <c r="AC104" s="20">
        <f t="shared" si="297"/>
        <v>-800.14445738063284</v>
      </c>
      <c r="AD104" s="20">
        <f t="shared" si="297"/>
        <v>-824.85423690621644</v>
      </c>
      <c r="AE104" s="20">
        <f t="shared" si="297"/>
        <v>954.67275672024755</v>
      </c>
      <c r="AF104" s="20">
        <f t="shared" si="297"/>
        <v>485.50145260864667</v>
      </c>
      <c r="AG104" s="20">
        <f t="shared" si="297"/>
        <v>245.39613251553564</v>
      </c>
      <c r="AH104" s="20">
        <f t="shared" si="297"/>
        <v>958.57152750867249</v>
      </c>
      <c r="AI104" s="20">
        <f t="shared" si="297"/>
        <v>719.10194683090015</v>
      </c>
      <c r="AJ104" s="20">
        <f t="shared" si="297"/>
        <v>-851.5749559124389</v>
      </c>
      <c r="AK104" s="20">
        <f t="shared" si="297"/>
        <v>22.263317068536381</v>
      </c>
      <c r="AL104" s="20">
        <f t="shared" si="297"/>
        <v>890.28248202620932</v>
      </c>
      <c r="AM104" s="20">
        <f t="shared" si="297"/>
        <v>-933.61404416821529</v>
      </c>
      <c r="AN104" s="20">
        <f t="shared" si="297"/>
        <v>-890.39394815442768</v>
      </c>
      <c r="AO104" s="20">
        <f t="shared" si="297"/>
        <v>-852.41986071379779</v>
      </c>
      <c r="AP104" s="20">
        <f t="shared" si="294"/>
        <v>-684.25629471410537</v>
      </c>
      <c r="AQ104" s="20">
        <f t="shared" si="294"/>
        <v>637.94680181433671</v>
      </c>
      <c r="AR104" s="20">
        <f t="shared" si="294"/>
        <v>-227.94294221828937</v>
      </c>
      <c r="AS104" s="20">
        <f t="shared" si="294"/>
        <v>874.20015032387528</v>
      </c>
      <c r="AT104" s="20">
        <f t="shared" si="294"/>
        <v>-873.0720292379367</v>
      </c>
      <c r="AU104" s="20">
        <f t="shared" si="294"/>
        <v>-423.29781115867468</v>
      </c>
      <c r="AV104" s="20">
        <f t="shared" si="294"/>
        <v>-394.1484223811342</v>
      </c>
      <c r="AW104" s="20">
        <f t="shared" si="294"/>
        <v>-379.46564239034609</v>
      </c>
      <c r="AX104" s="20">
        <f t="shared" si="294"/>
        <v>-364.68435592515112</v>
      </c>
      <c r="AY104" s="20">
        <f t="shared" si="294"/>
        <v>-683.61598440191835</v>
      </c>
      <c r="AZ104" s="20">
        <f t="shared" si="294"/>
        <v>-671.99025007573402</v>
      </c>
      <c r="BA104" s="20">
        <f t="shared" si="294"/>
        <v>-660.19007205041419</v>
      </c>
      <c r="BB104" s="20">
        <f t="shared" si="294"/>
        <v>-648.21851356492596</v>
      </c>
      <c r="BC104" s="20">
        <f t="shared" ref="AP104:BK116" si="298">$D104*COS($E104+$F104*BC$7)</f>
        <v>-636.07868234725095</v>
      </c>
      <c r="BD104" s="20">
        <f t="shared" si="298"/>
        <v>-623.77372980785583</v>
      </c>
      <c r="BE104" s="20">
        <f t="shared" si="298"/>
        <v>-611.30685022139562</v>
      </c>
      <c r="BF104" s="20">
        <f t="shared" si="298"/>
        <v>-598.68127989763298</v>
      </c>
      <c r="BG104" s="20">
        <f t="shared" si="298"/>
        <v>-585.90029634120594</v>
      </c>
      <c r="BH104" s="20">
        <f t="shared" si="298"/>
        <v>-572.96721740092119</v>
      </c>
      <c r="BI104" s="20">
        <f t="shared" si="298"/>
        <v>-559.88540040846931</v>
      </c>
      <c r="BJ104" s="20">
        <f t="shared" si="298"/>
        <v>-546.65824130679425</v>
      </c>
      <c r="BK104" s="20">
        <f t="shared" si="298"/>
        <v>-850.34277929619316</v>
      </c>
    </row>
    <row r="105" spans="3:63" x14ac:dyDescent="0.25">
      <c r="C105">
        <f t="shared" si="296"/>
        <v>13</v>
      </c>
      <c r="D105">
        <v>902</v>
      </c>
      <c r="E105">
        <v>2.0449999999999999</v>
      </c>
      <c r="F105">
        <v>26.297999999999998</v>
      </c>
      <c r="I105" s="20">
        <f t="shared" si="295"/>
        <v>452.18804467681946</v>
      </c>
      <c r="J105" s="20">
        <f t="shared" si="297"/>
        <v>536.25228565965631</v>
      </c>
      <c r="K105" s="20">
        <f t="shared" si="297"/>
        <v>-524.53176050401908</v>
      </c>
      <c r="L105" s="20">
        <f t="shared" si="297"/>
        <v>-411.88038143049056</v>
      </c>
      <c r="M105" s="20">
        <f t="shared" si="297"/>
        <v>-390.62239898659612</v>
      </c>
      <c r="N105" s="20">
        <f t="shared" si="297"/>
        <v>-120.67079298407371</v>
      </c>
      <c r="O105" s="20">
        <f t="shared" si="297"/>
        <v>-129.89987803964911</v>
      </c>
      <c r="P105" s="20">
        <f t="shared" si="297"/>
        <v>-144.11789815994061</v>
      </c>
      <c r="Q105" s="20">
        <f t="shared" si="297"/>
        <v>-153.37378059297282</v>
      </c>
      <c r="R105" s="20">
        <f t="shared" si="297"/>
        <v>752.12582872892472</v>
      </c>
      <c r="S105" s="20">
        <f t="shared" si="297"/>
        <v>-524.12187962295718</v>
      </c>
      <c r="T105" s="20">
        <f t="shared" si="297"/>
        <v>-504.65101898663687</v>
      </c>
      <c r="U105" s="20">
        <f t="shared" si="297"/>
        <v>-872.34418901550134</v>
      </c>
      <c r="V105" s="20">
        <f t="shared" si="297"/>
        <v>-846.87510160556258</v>
      </c>
      <c r="W105" s="20">
        <f t="shared" si="297"/>
        <v>-846.89745498287596</v>
      </c>
      <c r="X105" s="20">
        <f t="shared" si="297"/>
        <v>121.2681894102239</v>
      </c>
      <c r="Y105" s="20">
        <f t="shared" si="297"/>
        <v>112.6069731809414</v>
      </c>
      <c r="Z105" s="20">
        <f t="shared" si="297"/>
        <v>100.02482800655567</v>
      </c>
      <c r="AA105" s="20">
        <f t="shared" si="297"/>
        <v>97.090181479316726</v>
      </c>
      <c r="AB105" s="20">
        <f t="shared" si="297"/>
        <v>-125.36739988718138</v>
      </c>
      <c r="AC105" s="20">
        <f t="shared" si="297"/>
        <v>-241.5719131030512</v>
      </c>
      <c r="AD105" s="20">
        <f t="shared" si="297"/>
        <v>114.59732794473324</v>
      </c>
      <c r="AE105" s="20">
        <f t="shared" si="297"/>
        <v>-900.35063883254008</v>
      </c>
      <c r="AF105" s="20">
        <f t="shared" si="297"/>
        <v>-411.85149223349333</v>
      </c>
      <c r="AG105" s="20">
        <f t="shared" si="297"/>
        <v>596.48842831682532</v>
      </c>
      <c r="AH105" s="20">
        <f t="shared" si="297"/>
        <v>73.457110998842964</v>
      </c>
      <c r="AI105" s="20">
        <f t="shared" si="297"/>
        <v>-149.6285329832219</v>
      </c>
      <c r="AJ105" s="20">
        <f t="shared" si="297"/>
        <v>114.39433458816137</v>
      </c>
      <c r="AK105" s="20">
        <f t="shared" si="297"/>
        <v>-257.29931963884223</v>
      </c>
      <c r="AL105" s="20">
        <f t="shared" si="297"/>
        <v>-253.06354515769948</v>
      </c>
      <c r="AM105" s="20">
        <f t="shared" si="297"/>
        <v>-215.94216227919728</v>
      </c>
      <c r="AN105" s="20">
        <f t="shared" si="297"/>
        <v>-240.88355021665041</v>
      </c>
      <c r="AO105" s="20">
        <f t="shared" si="297"/>
        <v>-265.50400794544845</v>
      </c>
      <c r="AP105" s="20">
        <f t="shared" si="298"/>
        <v>-830.64637340380591</v>
      </c>
      <c r="AQ105" s="20">
        <f t="shared" si="298"/>
        <v>-205.7127241754259</v>
      </c>
      <c r="AR105" s="20">
        <f t="shared" si="298"/>
        <v>-838.01528435764635</v>
      </c>
      <c r="AS105" s="20">
        <f t="shared" si="298"/>
        <v>-417.38838691570112</v>
      </c>
      <c r="AT105" s="20">
        <f t="shared" si="298"/>
        <v>872.11781132576277</v>
      </c>
      <c r="AU105" s="20">
        <f t="shared" si="298"/>
        <v>442.55135339580374</v>
      </c>
      <c r="AV105" s="20">
        <f t="shared" si="298"/>
        <v>442.43779764997925</v>
      </c>
      <c r="AW105" s="20">
        <f t="shared" si="298"/>
        <v>442.38120190198174</v>
      </c>
      <c r="AX105" s="20">
        <f t="shared" si="298"/>
        <v>442.32460386068027</v>
      </c>
      <c r="AY105" s="20">
        <f t="shared" si="298"/>
        <v>443.67624187868063</v>
      </c>
      <c r="AZ105" s="20">
        <f t="shared" si="298"/>
        <v>443.61969641022472</v>
      </c>
      <c r="BA105" s="20">
        <f t="shared" si="298"/>
        <v>443.5631486420445</v>
      </c>
      <c r="BB105" s="20">
        <f t="shared" si="298"/>
        <v>443.50659857443293</v>
      </c>
      <c r="BC105" s="20">
        <f t="shared" si="298"/>
        <v>443.45004620768282</v>
      </c>
      <c r="BD105" s="20">
        <f t="shared" si="298"/>
        <v>443.39349154208799</v>
      </c>
      <c r="BE105" s="20">
        <f t="shared" si="298"/>
        <v>443.33693457794107</v>
      </c>
      <c r="BF105" s="20">
        <f t="shared" si="298"/>
        <v>443.28037531553554</v>
      </c>
      <c r="BG105" s="20">
        <f t="shared" si="298"/>
        <v>443.22381375516471</v>
      </c>
      <c r="BH105" s="20">
        <f t="shared" si="298"/>
        <v>443.16724989712134</v>
      </c>
      <c r="BI105" s="20">
        <f t="shared" si="298"/>
        <v>443.11068374169923</v>
      </c>
      <c r="BJ105" s="20">
        <f t="shared" si="298"/>
        <v>443.05411528919137</v>
      </c>
      <c r="BK105" s="20">
        <f t="shared" si="298"/>
        <v>114.40407208125545</v>
      </c>
    </row>
    <row r="106" spans="3:63" x14ac:dyDescent="0.25">
      <c r="C106">
        <f t="shared" si="296"/>
        <v>14</v>
      </c>
      <c r="D106">
        <v>857</v>
      </c>
      <c r="E106">
        <v>3.508</v>
      </c>
      <c r="F106">
        <v>398.149</v>
      </c>
      <c r="I106" s="20">
        <f t="shared" si="295"/>
        <v>502.18402126858399</v>
      </c>
      <c r="J106" s="20">
        <f t="shared" si="297"/>
        <v>630.53891801062639</v>
      </c>
      <c r="K106" s="20">
        <f t="shared" si="297"/>
        <v>779.48469733178752</v>
      </c>
      <c r="L106" s="20">
        <f t="shared" si="297"/>
        <v>-800.11275560087654</v>
      </c>
      <c r="M106" s="20">
        <f t="shared" si="297"/>
        <v>-856.56086477646363</v>
      </c>
      <c r="N106" s="20">
        <f t="shared" si="297"/>
        <v>-59.147051926328565</v>
      </c>
      <c r="O106" s="20">
        <f t="shared" si="297"/>
        <v>74.767296163801888</v>
      </c>
      <c r="P106" s="20">
        <f t="shared" si="297"/>
        <v>276.73596460538852</v>
      </c>
      <c r="Q106" s="20">
        <f t="shared" si="297"/>
        <v>400.54149602359564</v>
      </c>
      <c r="R106" s="20">
        <f t="shared" si="297"/>
        <v>151.77499215209161</v>
      </c>
      <c r="S106" s="20">
        <f t="shared" si="297"/>
        <v>203.74317114087401</v>
      </c>
      <c r="T106" s="20">
        <f t="shared" si="297"/>
        <v>-134.70623060661291</v>
      </c>
      <c r="U106" s="20">
        <f t="shared" si="297"/>
        <v>630.50930148550333</v>
      </c>
      <c r="V106" s="20">
        <f t="shared" si="297"/>
        <v>709.37047532222596</v>
      </c>
      <c r="W106" s="20">
        <f t="shared" si="297"/>
        <v>708.84586333117431</v>
      </c>
      <c r="X106" s="20">
        <f t="shared" si="297"/>
        <v>-855.89315623867992</v>
      </c>
      <c r="Y106" s="20">
        <f t="shared" si="297"/>
        <v>-840.34947953622714</v>
      </c>
      <c r="Z106" s="20">
        <f t="shared" si="297"/>
        <v>-785.93248379010345</v>
      </c>
      <c r="AA106" s="20">
        <f t="shared" si="297"/>
        <v>60.759844520370407</v>
      </c>
      <c r="AB106" s="20">
        <f t="shared" si="297"/>
        <v>9.0017551016474773</v>
      </c>
      <c r="AC106" s="20">
        <f t="shared" si="297"/>
        <v>777.74634186876767</v>
      </c>
      <c r="AD106" s="20">
        <f t="shared" si="297"/>
        <v>664.71471240720973</v>
      </c>
      <c r="AE106" s="20">
        <f t="shared" si="297"/>
        <v>-487.89331170602389</v>
      </c>
      <c r="AF106" s="20">
        <f t="shared" si="297"/>
        <v>-800.27998026533066</v>
      </c>
      <c r="AG106" s="20">
        <f t="shared" si="297"/>
        <v>-390.77559178455255</v>
      </c>
      <c r="AH106" s="20">
        <f t="shared" si="297"/>
        <v>164.65868721563049</v>
      </c>
      <c r="AI106" s="20">
        <f t="shared" si="297"/>
        <v>351.44609601202859</v>
      </c>
      <c r="AJ106" s="20">
        <f t="shared" si="297"/>
        <v>662.85271135557741</v>
      </c>
      <c r="AK106" s="20">
        <f t="shared" si="297"/>
        <v>650.94921872460088</v>
      </c>
      <c r="AL106" s="20">
        <f t="shared" si="297"/>
        <v>690.44241309031077</v>
      </c>
      <c r="AM106" s="20">
        <f t="shared" si="297"/>
        <v>856.94529280084964</v>
      </c>
      <c r="AN106" s="20">
        <f t="shared" si="297"/>
        <v>782.00634212756916</v>
      </c>
      <c r="AO106" s="20">
        <f t="shared" si="297"/>
        <v>564.29207670993696</v>
      </c>
      <c r="AP106" s="20">
        <f t="shared" si="298"/>
        <v>845.91538725091141</v>
      </c>
      <c r="AQ106" s="20">
        <f t="shared" si="298"/>
        <v>841.91710507088806</v>
      </c>
      <c r="AR106" s="20">
        <f t="shared" si="298"/>
        <v>-130.46482137161073</v>
      </c>
      <c r="AS106" s="20">
        <f t="shared" si="298"/>
        <v>-763.87626219941546</v>
      </c>
      <c r="AT106" s="20">
        <f t="shared" si="298"/>
        <v>658.83699558753563</v>
      </c>
      <c r="AU106" s="20">
        <f t="shared" si="298"/>
        <v>364.88255700923327</v>
      </c>
      <c r="AV106" s="20">
        <f t="shared" si="298"/>
        <v>363.18556664409294</v>
      </c>
      <c r="AW106" s="20">
        <f t="shared" si="298"/>
        <v>362.33919542648039</v>
      </c>
      <c r="AX106" s="20">
        <f t="shared" si="298"/>
        <v>361.49239365639806</v>
      </c>
      <c r="AY106" s="20">
        <f t="shared" si="298"/>
        <v>381.60481265572861</v>
      </c>
      <c r="AZ106" s="20">
        <f t="shared" si="298"/>
        <v>380.76811839653465</v>
      </c>
      <c r="BA106" s="20">
        <f t="shared" si="298"/>
        <v>379.93097168655487</v>
      </c>
      <c r="BB106" s="20">
        <f t="shared" si="298"/>
        <v>379.09337352054109</v>
      </c>
      <c r="BC106" s="20">
        <f t="shared" si="298"/>
        <v>378.25532489377048</v>
      </c>
      <c r="BD106" s="20">
        <f t="shared" si="298"/>
        <v>377.41682680206389</v>
      </c>
      <c r="BE106" s="20">
        <f t="shared" si="298"/>
        <v>376.5778802417762</v>
      </c>
      <c r="BF106" s="20">
        <f t="shared" si="298"/>
        <v>375.73848620978964</v>
      </c>
      <c r="BG106" s="20">
        <f t="shared" si="298"/>
        <v>374.89864570351818</v>
      </c>
      <c r="BH106" s="20">
        <f t="shared" si="298"/>
        <v>374.05835972091182</v>
      </c>
      <c r="BI106" s="20">
        <f t="shared" si="298"/>
        <v>373.21762926044988</v>
      </c>
      <c r="BJ106" s="20">
        <f t="shared" si="298"/>
        <v>372.37645532113163</v>
      </c>
      <c r="BK106" s="20">
        <f t="shared" si="298"/>
        <v>662.94220817284508</v>
      </c>
    </row>
    <row r="107" spans="3:63" x14ac:dyDescent="0.25">
      <c r="C107">
        <f t="shared" si="296"/>
        <v>15</v>
      </c>
      <c r="D107">
        <v>780</v>
      </c>
      <c r="E107">
        <v>1.179</v>
      </c>
      <c r="F107">
        <v>5223.6940000000004</v>
      </c>
      <c r="I107" s="20">
        <f t="shared" si="295"/>
        <v>-644.21719314426059</v>
      </c>
      <c r="J107" s="20">
        <f t="shared" si="297"/>
        <v>707.66359397217093</v>
      </c>
      <c r="K107" s="20">
        <f t="shared" si="297"/>
        <v>-545.01671109118558</v>
      </c>
      <c r="L107" s="20">
        <f t="shared" si="297"/>
        <v>297.84240701497811</v>
      </c>
      <c r="M107" s="20">
        <f t="shared" si="297"/>
        <v>-480.76552527292529</v>
      </c>
      <c r="N107" s="20">
        <f t="shared" si="297"/>
        <v>-722.22486353769762</v>
      </c>
      <c r="O107" s="20">
        <f t="shared" si="297"/>
        <v>73.359019476309683</v>
      </c>
      <c r="P107" s="20">
        <f t="shared" si="297"/>
        <v>-93.702275747653673</v>
      </c>
      <c r="Q107" s="20">
        <f t="shared" si="297"/>
        <v>-636.53354544146555</v>
      </c>
      <c r="R107" s="20">
        <f t="shared" si="297"/>
        <v>740.12552302151778</v>
      </c>
      <c r="S107" s="20">
        <f t="shared" si="297"/>
        <v>-487.13209432288835</v>
      </c>
      <c r="T107" s="20">
        <f t="shared" si="297"/>
        <v>-769.17473812670573</v>
      </c>
      <c r="U107" s="20">
        <f t="shared" si="297"/>
        <v>-737.62615140965772</v>
      </c>
      <c r="V107" s="20">
        <f t="shared" si="297"/>
        <v>762.72820796009114</v>
      </c>
      <c r="W107" s="20">
        <f t="shared" si="297"/>
        <v>760.31574742079658</v>
      </c>
      <c r="X107" s="20">
        <f t="shared" si="297"/>
        <v>-769.31483007845122</v>
      </c>
      <c r="Y107" s="20">
        <f t="shared" si="297"/>
        <v>145.06430668758543</v>
      </c>
      <c r="Z107" s="20">
        <f t="shared" si="297"/>
        <v>127.54970334612518</v>
      </c>
      <c r="AA107" s="20">
        <f t="shared" si="297"/>
        <v>775.71987293232485</v>
      </c>
      <c r="AB107" s="20">
        <f t="shared" si="297"/>
        <v>-617.76108804029525</v>
      </c>
      <c r="AC107" s="20">
        <f t="shared" si="297"/>
        <v>86.385406409928095</v>
      </c>
      <c r="AD107" s="20">
        <f t="shared" si="297"/>
        <v>380.15576300645222</v>
      </c>
      <c r="AE107" s="20">
        <f t="shared" si="297"/>
        <v>83.552969612457389</v>
      </c>
      <c r="AF107" s="20">
        <f t="shared" si="297"/>
        <v>302.98975968220424</v>
      </c>
      <c r="AG107" s="20">
        <f t="shared" si="297"/>
        <v>-474.29408229184298</v>
      </c>
      <c r="AH107" s="20">
        <f t="shared" si="297"/>
        <v>-572.25036665877246</v>
      </c>
      <c r="AI107" s="20">
        <f t="shared" si="297"/>
        <v>-761.12698134053323</v>
      </c>
      <c r="AJ107" s="20">
        <f t="shared" si="297"/>
        <v>349.08562157097504</v>
      </c>
      <c r="AK107" s="20">
        <f t="shared" si="297"/>
        <v>-423.15154041455276</v>
      </c>
      <c r="AL107" s="20">
        <f t="shared" si="297"/>
        <v>303.1014954760297</v>
      </c>
      <c r="AM107" s="20">
        <f t="shared" si="297"/>
        <v>413.71180697037562</v>
      </c>
      <c r="AN107" s="20">
        <f t="shared" si="297"/>
        <v>-36.132621200008408</v>
      </c>
      <c r="AO107" s="20">
        <f t="shared" si="297"/>
        <v>-490.67465387528875</v>
      </c>
      <c r="AP107" s="20">
        <f t="shared" si="298"/>
        <v>566.43231080333919</v>
      </c>
      <c r="AQ107" s="20">
        <f t="shared" si="298"/>
        <v>-766.40088996229042</v>
      </c>
      <c r="AR107" s="20">
        <f t="shared" si="298"/>
        <v>769.4192634001779</v>
      </c>
      <c r="AS107" s="20">
        <f t="shared" si="298"/>
        <v>-645.17624212244368</v>
      </c>
      <c r="AT107" s="20">
        <f t="shared" si="298"/>
        <v>-242.38281606092451</v>
      </c>
      <c r="AU107" s="20">
        <f t="shared" si="298"/>
        <v>776.20615692186118</v>
      </c>
      <c r="AV107" s="20">
        <f t="shared" si="298"/>
        <v>778.09128227014207</v>
      </c>
      <c r="AW107" s="20">
        <f t="shared" si="298"/>
        <v>778.79161076664593</v>
      </c>
      <c r="AX107" s="20">
        <f t="shared" si="298"/>
        <v>779.33264913207472</v>
      </c>
      <c r="AY107" s="20">
        <f t="shared" si="298"/>
        <v>723.46633881968296</v>
      </c>
      <c r="AZ107" s="20">
        <f t="shared" si="298"/>
        <v>727.56174738240816</v>
      </c>
      <c r="BA107" s="20">
        <f t="shared" si="298"/>
        <v>731.50834411344147</v>
      </c>
      <c r="BB107" s="20">
        <f t="shared" si="298"/>
        <v>735.30532179567626</v>
      </c>
      <c r="BC107" s="20">
        <f t="shared" si="298"/>
        <v>738.95190381435043</v>
      </c>
      <c r="BD107" s="20">
        <f t="shared" si="298"/>
        <v>742.44734431583333</v>
      </c>
      <c r="BE107" s="20">
        <f t="shared" si="298"/>
        <v>745.79092836026643</v>
      </c>
      <c r="BF107" s="20">
        <f t="shared" si="298"/>
        <v>748.98197206773455</v>
      </c>
      <c r="BG107" s="20">
        <f t="shared" si="298"/>
        <v>752.01982275816397</v>
      </c>
      <c r="BH107" s="20">
        <f t="shared" si="298"/>
        <v>754.90385908480039</v>
      </c>
      <c r="BI107" s="20">
        <f t="shared" si="298"/>
        <v>757.63349116130928</v>
      </c>
      <c r="BJ107" s="20">
        <f t="shared" si="298"/>
        <v>760.20816068244346</v>
      </c>
      <c r="BK107" s="20">
        <f t="shared" si="298"/>
        <v>350.59271624402794</v>
      </c>
    </row>
    <row r="108" spans="3:63" x14ac:dyDescent="0.25">
      <c r="C108">
        <f t="shared" si="296"/>
        <v>16</v>
      </c>
      <c r="D108">
        <v>753</v>
      </c>
      <c r="E108">
        <v>2.5329999999999999</v>
      </c>
      <c r="F108">
        <v>5507.5529999999999</v>
      </c>
      <c r="I108" s="20">
        <f t="shared" si="295"/>
        <v>625.23664198624965</v>
      </c>
      <c r="J108" s="20">
        <f t="shared" si="297"/>
        <v>-536.49919116001797</v>
      </c>
      <c r="K108" s="20">
        <f t="shared" si="297"/>
        <v>-152.89611322858406</v>
      </c>
      <c r="L108" s="20">
        <f t="shared" si="297"/>
        <v>-617.80143191331103</v>
      </c>
      <c r="M108" s="20">
        <f t="shared" si="297"/>
        <v>-742.98588728060577</v>
      </c>
      <c r="N108" s="20">
        <f t="shared" si="297"/>
        <v>681.8765866867335</v>
      </c>
      <c r="O108" s="20">
        <f t="shared" si="297"/>
        <v>-645.99145047897446</v>
      </c>
      <c r="P108" s="20">
        <f t="shared" si="297"/>
        <v>709.57425928946657</v>
      </c>
      <c r="Q108" s="20">
        <f t="shared" si="297"/>
        <v>-198.54480883835973</v>
      </c>
      <c r="R108" s="20">
        <f t="shared" si="297"/>
        <v>-5.152245506824995</v>
      </c>
      <c r="S108" s="20">
        <f t="shared" si="297"/>
        <v>175.44133322834006</v>
      </c>
      <c r="T108" s="20">
        <f t="shared" si="297"/>
        <v>-389.88644686582768</v>
      </c>
      <c r="U108" s="20">
        <f t="shared" si="297"/>
        <v>44.387554150839811</v>
      </c>
      <c r="V108" s="20">
        <f t="shared" si="297"/>
        <v>-560.89482112712039</v>
      </c>
      <c r="W108" s="20">
        <f t="shared" si="297"/>
        <v>-568.40639139228779</v>
      </c>
      <c r="X108" s="20">
        <f t="shared" si="297"/>
        <v>72.461038462131199</v>
      </c>
      <c r="Y108" s="20">
        <f t="shared" si="297"/>
        <v>640.49464899322447</v>
      </c>
      <c r="Z108" s="20">
        <f t="shared" si="297"/>
        <v>-706.31397593613838</v>
      </c>
      <c r="AA108" s="20">
        <f t="shared" si="297"/>
        <v>752.94163016599214</v>
      </c>
      <c r="AB108" s="20">
        <f t="shared" si="297"/>
        <v>24.023918430210905</v>
      </c>
      <c r="AC108" s="20">
        <f t="shared" si="297"/>
        <v>-500.47381785082683</v>
      </c>
      <c r="AD108" s="20">
        <f t="shared" si="297"/>
        <v>-446.36505532345274</v>
      </c>
      <c r="AE108" s="20">
        <f t="shared" si="297"/>
        <v>739.95155284298096</v>
      </c>
      <c r="AF108" s="20">
        <f t="shared" si="297"/>
        <v>-614.53817842007493</v>
      </c>
      <c r="AG108" s="20">
        <f t="shared" si="297"/>
        <v>-750.24446953753898</v>
      </c>
      <c r="AH108" s="20">
        <f t="shared" si="297"/>
        <v>547.95875305352615</v>
      </c>
      <c r="AI108" s="20">
        <f t="shared" si="297"/>
        <v>434.62598808969045</v>
      </c>
      <c r="AJ108" s="20">
        <f t="shared" si="297"/>
        <v>-474.66584464384039</v>
      </c>
      <c r="AK108" s="20">
        <f t="shared" si="297"/>
        <v>51.714508059525301</v>
      </c>
      <c r="AL108" s="20">
        <f t="shared" si="297"/>
        <v>669.05035925499146</v>
      </c>
      <c r="AM108" s="20">
        <f t="shared" si="297"/>
        <v>-422.68684877515977</v>
      </c>
      <c r="AN108" s="20">
        <f t="shared" si="297"/>
        <v>-586.49716519161905</v>
      </c>
      <c r="AO108" s="20">
        <f t="shared" si="297"/>
        <v>-707.11992765190087</v>
      </c>
      <c r="AP108" s="20">
        <f t="shared" si="298"/>
        <v>524.56434979773076</v>
      </c>
      <c r="AQ108" s="20">
        <f t="shared" si="298"/>
        <v>-77.284872610401464</v>
      </c>
      <c r="AR108" s="20">
        <f t="shared" si="298"/>
        <v>750.52423494227219</v>
      </c>
      <c r="AS108" s="20">
        <f t="shared" si="298"/>
        <v>-507.3817041667574</v>
      </c>
      <c r="AT108" s="20">
        <f t="shared" si="298"/>
        <v>197.67732920542372</v>
      </c>
      <c r="AU108" s="20">
        <f t="shared" si="298"/>
        <v>-752.74013587103616</v>
      </c>
      <c r="AV108" s="20">
        <f t="shared" si="298"/>
        <v>-751.79719499869179</v>
      </c>
      <c r="AW108" s="20">
        <f t="shared" si="298"/>
        <v>-751.07023971798492</v>
      </c>
      <c r="AX108" s="20">
        <f t="shared" si="298"/>
        <v>-750.17251535439004</v>
      </c>
      <c r="AY108" s="20">
        <f t="shared" si="298"/>
        <v>-724.99500168204895</v>
      </c>
      <c r="AZ108" s="20">
        <f t="shared" si="298"/>
        <v>-727.98023467347264</v>
      </c>
      <c r="BA108" s="20">
        <f t="shared" si="298"/>
        <v>-730.79994850242826</v>
      </c>
      <c r="BB108" s="20">
        <f t="shared" si="298"/>
        <v>-733.45350205717023</v>
      </c>
      <c r="BC108" s="20">
        <f t="shared" si="298"/>
        <v>-735.94029200545071</v>
      </c>
      <c r="BD108" s="20">
        <f t="shared" si="298"/>
        <v>-738.25975293164379</v>
      </c>
      <c r="BE108" s="20">
        <f t="shared" si="298"/>
        <v>-740.41135746534701</v>
      </c>
      <c r="BF108" s="20">
        <f t="shared" si="298"/>
        <v>-742.39461640128047</v>
      </c>
      <c r="BG108" s="20">
        <f t="shared" si="298"/>
        <v>-744.20907881049345</v>
      </c>
      <c r="BH108" s="20">
        <f t="shared" si="298"/>
        <v>-745.85433214292357</v>
      </c>
      <c r="BI108" s="20">
        <f t="shared" si="298"/>
        <v>-747.33000232115808</v>
      </c>
      <c r="BJ108" s="20">
        <f t="shared" si="298"/>
        <v>-748.63575382553051</v>
      </c>
      <c r="BK108" s="20">
        <f t="shared" si="298"/>
        <v>-473.33225390457471</v>
      </c>
    </row>
    <row r="109" spans="3:63" x14ac:dyDescent="0.25">
      <c r="C109">
        <f t="shared" si="296"/>
        <v>17</v>
      </c>
      <c r="D109">
        <v>505</v>
      </c>
      <c r="E109">
        <v>4.5830000000000002</v>
      </c>
      <c r="F109">
        <v>18849.227999999999</v>
      </c>
      <c r="I109" s="20">
        <f t="shared" si="295"/>
        <v>-58.914159134220114</v>
      </c>
      <c r="J109" s="20">
        <f t="shared" si="297"/>
        <v>504.4749004781707</v>
      </c>
      <c r="K109" s="20">
        <f t="shared" si="297"/>
        <v>314.77731624938002</v>
      </c>
      <c r="L109" s="20">
        <f t="shared" si="297"/>
        <v>-65.159268619163782</v>
      </c>
      <c r="M109" s="20">
        <f t="shared" si="297"/>
        <v>-71.450578628623475</v>
      </c>
      <c r="N109" s="20">
        <f t="shared" si="297"/>
        <v>471.36048987280196</v>
      </c>
      <c r="O109" s="20">
        <f t="shared" si="297"/>
        <v>367.683290056798</v>
      </c>
      <c r="P109" s="20">
        <f t="shared" si="297"/>
        <v>468.92172752904276</v>
      </c>
      <c r="Q109" s="20">
        <f t="shared" si="297"/>
        <v>354.13088966822335</v>
      </c>
      <c r="R109" s="20">
        <f t="shared" si="297"/>
        <v>-35.720632356090604</v>
      </c>
      <c r="S109" s="20">
        <f t="shared" si="297"/>
        <v>65.863593700885218</v>
      </c>
      <c r="T109" s="20">
        <f t="shared" si="297"/>
        <v>59.23418352115764</v>
      </c>
      <c r="U109" s="20">
        <f t="shared" si="297"/>
        <v>-111.63675284639598</v>
      </c>
      <c r="V109" s="20">
        <f t="shared" si="297"/>
        <v>468.02195770828303</v>
      </c>
      <c r="W109" s="20">
        <f t="shared" ref="J109:AO117" si="299">$D109*COS($E109+$F109*W$7)</f>
        <v>477.18349087032965</v>
      </c>
      <c r="X109" s="20">
        <f t="shared" si="299"/>
        <v>-445.64596854305842</v>
      </c>
      <c r="Y109" s="20">
        <f t="shared" si="299"/>
        <v>-497.87686974083533</v>
      </c>
      <c r="Z109" s="20">
        <f t="shared" si="299"/>
        <v>347.5439323188952</v>
      </c>
      <c r="AA109" s="20">
        <f t="shared" si="299"/>
        <v>196.23263221762275</v>
      </c>
      <c r="AB109" s="20">
        <f t="shared" si="299"/>
        <v>-488.20635381493372</v>
      </c>
      <c r="AC109" s="20">
        <f t="shared" si="299"/>
        <v>-465.35334412183227</v>
      </c>
      <c r="AD109" s="20">
        <f t="shared" si="299"/>
        <v>404.28942581509028</v>
      </c>
      <c r="AE109" s="20">
        <f t="shared" si="299"/>
        <v>-85.248302265565727</v>
      </c>
      <c r="AF109" s="20">
        <f t="shared" si="299"/>
        <v>-78.057829745161214</v>
      </c>
      <c r="AG109" s="20">
        <f t="shared" si="299"/>
        <v>124.90733228980669</v>
      </c>
      <c r="AH109" s="20">
        <f t="shared" si="299"/>
        <v>-254.89445628915786</v>
      </c>
      <c r="AI109" s="20">
        <f t="shared" si="299"/>
        <v>-307.4365769500817</v>
      </c>
      <c r="AJ109" s="20">
        <f t="shared" si="299"/>
        <v>349.96106722397167</v>
      </c>
      <c r="AK109" s="20">
        <f t="shared" si="299"/>
        <v>-338.07234948932529</v>
      </c>
      <c r="AL109" s="20">
        <f t="shared" si="299"/>
        <v>450.31351538373167</v>
      </c>
      <c r="AM109" s="20">
        <f t="shared" si="299"/>
        <v>118.15330659269978</v>
      </c>
      <c r="AN109" s="20">
        <f t="shared" si="299"/>
        <v>-497.82435952020779</v>
      </c>
      <c r="AO109" s="20">
        <f t="shared" si="299"/>
        <v>-102.60976729412258</v>
      </c>
      <c r="AP109" s="20">
        <f t="shared" si="298"/>
        <v>-9.1404485880750457</v>
      </c>
      <c r="AQ109" s="20">
        <f t="shared" si="298"/>
        <v>372.1059929701259</v>
      </c>
      <c r="AR109" s="20">
        <f t="shared" si="298"/>
        <v>-501.79945613706036</v>
      </c>
      <c r="AS109" s="20">
        <f t="shared" si="298"/>
        <v>-503.10620182190627</v>
      </c>
      <c r="AT109" s="20">
        <f t="shared" si="298"/>
        <v>488.3277278994392</v>
      </c>
      <c r="AU109" s="20">
        <f t="shared" si="298"/>
        <v>334.09070254472624</v>
      </c>
      <c r="AV109" s="20">
        <f t="shared" si="298"/>
        <v>293.1570294889176</v>
      </c>
      <c r="AW109" s="20">
        <f t="shared" si="298"/>
        <v>271.55571571197993</v>
      </c>
      <c r="AX109" s="20">
        <f t="shared" si="298"/>
        <v>249.23135040872504</v>
      </c>
      <c r="AY109" s="20">
        <f t="shared" si="298"/>
        <v>496.9898188724772</v>
      </c>
      <c r="AZ109" s="20">
        <f t="shared" si="298"/>
        <v>500.9494613247096</v>
      </c>
      <c r="BA109" s="20">
        <f t="shared" si="298"/>
        <v>503.57526231582978</v>
      </c>
      <c r="BB109" s="20">
        <f t="shared" si="298"/>
        <v>504.86023031774749</v>
      </c>
      <c r="BC109" s="20">
        <f t="shared" si="298"/>
        <v>504.80094394022069</v>
      </c>
      <c r="BD109" s="20">
        <f t="shared" si="298"/>
        <v>503.39756104074746</v>
      </c>
      <c r="BE109" s="20">
        <f t="shared" si="298"/>
        <v>500.65381830424928</v>
      </c>
      <c r="BF109" s="20">
        <f t="shared" si="298"/>
        <v>496.57702129366822</v>
      </c>
      <c r="BG109" s="20">
        <f t="shared" si="298"/>
        <v>491.17802499798245</v>
      </c>
      <c r="BH109" s="20">
        <f t="shared" si="298"/>
        <v>484.47120492938888</v>
      </c>
      <c r="BI109" s="20">
        <f t="shared" si="298"/>
        <v>476.4744188468033</v>
      </c>
      <c r="BJ109" s="20">
        <f t="shared" si="298"/>
        <v>467.20895920713554</v>
      </c>
      <c r="BK109" s="20">
        <f t="shared" si="298"/>
        <v>352.79044305215984</v>
      </c>
    </row>
    <row r="110" spans="3:63" x14ac:dyDescent="0.25">
      <c r="C110">
        <f t="shared" si="296"/>
        <v>18</v>
      </c>
      <c r="D110">
        <v>492</v>
      </c>
      <c r="E110">
        <v>4.2050000000000001</v>
      </c>
      <c r="F110">
        <v>775.52300000000002</v>
      </c>
      <c r="I110" s="20">
        <f t="shared" si="295"/>
        <v>487.71131412140323</v>
      </c>
      <c r="J110" s="20">
        <f t="shared" si="299"/>
        <v>-472.8551847885031</v>
      </c>
      <c r="K110" s="20">
        <f t="shared" si="299"/>
        <v>442.06258758793007</v>
      </c>
      <c r="L110" s="20">
        <f t="shared" si="299"/>
        <v>-239.06124153535742</v>
      </c>
      <c r="M110" s="20">
        <f t="shared" si="299"/>
        <v>-471.82666322820609</v>
      </c>
      <c r="N110" s="20">
        <f t="shared" si="299"/>
        <v>440.62596287441551</v>
      </c>
      <c r="O110" s="20">
        <f t="shared" si="299"/>
        <v>354.66477364091429</v>
      </c>
      <c r="P110" s="20">
        <f t="shared" si="299"/>
        <v>161.63535048562596</v>
      </c>
      <c r="Q110" s="20">
        <f t="shared" si="299"/>
        <v>13.740637135252788</v>
      </c>
      <c r="R110" s="20">
        <f t="shared" si="299"/>
        <v>-227.71408247627053</v>
      </c>
      <c r="S110" s="20">
        <f t="shared" si="299"/>
        <v>-148.3973029949251</v>
      </c>
      <c r="T110" s="20">
        <f t="shared" si="299"/>
        <v>-434.24378311927188</v>
      </c>
      <c r="U110" s="20">
        <f t="shared" si="299"/>
        <v>263.24703272134843</v>
      </c>
      <c r="V110" s="20">
        <f t="shared" si="299"/>
        <v>25.982577949038138</v>
      </c>
      <c r="W110" s="20">
        <f t="shared" si="299"/>
        <v>27.025707865385577</v>
      </c>
      <c r="X110" s="20">
        <f t="shared" si="299"/>
        <v>-471.50714527622659</v>
      </c>
      <c r="Y110" s="20">
        <f t="shared" si="299"/>
        <v>-412.82495332581414</v>
      </c>
      <c r="Z110" s="20">
        <f t="shared" si="299"/>
        <v>-270.17555224895534</v>
      </c>
      <c r="AA110" s="20">
        <f t="shared" si="299"/>
        <v>83.788284729929686</v>
      </c>
      <c r="AB110" s="20">
        <f t="shared" si="299"/>
        <v>401.55174170661456</v>
      </c>
      <c r="AC110" s="20">
        <f t="shared" si="299"/>
        <v>-103.94582185051792</v>
      </c>
      <c r="AD110" s="20">
        <f t="shared" si="299"/>
        <v>278.29756079098206</v>
      </c>
      <c r="AE110" s="20">
        <f t="shared" si="299"/>
        <v>398.17512873941564</v>
      </c>
      <c r="AF110" s="20">
        <f t="shared" si="299"/>
        <v>-239.5176259157748</v>
      </c>
      <c r="AG110" s="20">
        <f t="shared" si="299"/>
        <v>465.60305328971867</v>
      </c>
      <c r="AH110" s="20">
        <f t="shared" si="299"/>
        <v>456.36449457546883</v>
      </c>
      <c r="AI110" s="20">
        <f t="shared" si="299"/>
        <v>74.565826605238357</v>
      </c>
      <c r="AJ110" s="20">
        <f t="shared" si="299"/>
        <v>281.00592836413193</v>
      </c>
      <c r="AK110" s="20">
        <f t="shared" si="299"/>
        <v>155.78773385996158</v>
      </c>
      <c r="AL110" s="20">
        <f t="shared" si="299"/>
        <v>87.019770544806747</v>
      </c>
      <c r="AM110" s="20">
        <f t="shared" si="299"/>
        <v>-433.7303366987166</v>
      </c>
      <c r="AN110" s="20">
        <f t="shared" si="299"/>
        <v>-115.14818236596126</v>
      </c>
      <c r="AO110" s="20">
        <f t="shared" si="299"/>
        <v>278.8014029007881</v>
      </c>
      <c r="AP110" s="20">
        <f t="shared" si="298"/>
        <v>135.39110326856454</v>
      </c>
      <c r="AQ110" s="20">
        <f t="shared" si="298"/>
        <v>-486.64619834810179</v>
      </c>
      <c r="AR110" s="20">
        <f t="shared" si="298"/>
        <v>-274.88064342451599</v>
      </c>
      <c r="AS110" s="20">
        <f t="shared" si="298"/>
        <v>-147.5645171130559</v>
      </c>
      <c r="AT110" s="20">
        <f t="shared" si="298"/>
        <v>458.7918887497292</v>
      </c>
      <c r="AU110" s="20">
        <f t="shared" si="298"/>
        <v>478.96484285521211</v>
      </c>
      <c r="AV110" s="20">
        <f t="shared" si="298"/>
        <v>478.48118776024052</v>
      </c>
      <c r="AW110" s="20">
        <f t="shared" si="298"/>
        <v>478.2369073037915</v>
      </c>
      <c r="AX110" s="20">
        <f t="shared" si="298"/>
        <v>477.99047083202606</v>
      </c>
      <c r="AY110" s="20">
        <f t="shared" si="298"/>
        <v>483.28672177897124</v>
      </c>
      <c r="AZ110" s="20">
        <f t="shared" si="298"/>
        <v>483.08990072900161</v>
      </c>
      <c r="BA110" s="20">
        <f t="shared" si="298"/>
        <v>482.89090178517125</v>
      </c>
      <c r="BB110" s="20">
        <f t="shared" si="298"/>
        <v>482.68972584461801</v>
      </c>
      <c r="BC110" s="20">
        <f t="shared" si="298"/>
        <v>482.48637381429359</v>
      </c>
      <c r="BD110" s="20">
        <f t="shared" si="298"/>
        <v>482.28084661096403</v>
      </c>
      <c r="BE110" s="20">
        <f t="shared" si="298"/>
        <v>482.07314516119777</v>
      </c>
      <c r="BF110" s="20">
        <f t="shared" si="298"/>
        <v>481.86327040136558</v>
      </c>
      <c r="BG110" s="20">
        <f t="shared" si="298"/>
        <v>481.65122327763862</v>
      </c>
      <c r="BH110" s="20">
        <f t="shared" si="298"/>
        <v>481.43700474597847</v>
      </c>
      <c r="BI110" s="20">
        <f t="shared" si="298"/>
        <v>481.22061577213822</v>
      </c>
      <c r="BJ110" s="20">
        <f t="shared" si="298"/>
        <v>481.00205733165598</v>
      </c>
      <c r="BK110" s="20">
        <f t="shared" si="298"/>
        <v>280.87629735135317</v>
      </c>
    </row>
    <row r="111" spans="3:63" x14ac:dyDescent="0.25">
      <c r="C111">
        <f t="shared" si="296"/>
        <v>19</v>
      </c>
      <c r="D111">
        <v>357</v>
      </c>
      <c r="E111">
        <v>2.92</v>
      </c>
      <c r="F111">
        <v>6.7000000000000004E-2</v>
      </c>
      <c r="I111" s="20">
        <f t="shared" si="295"/>
        <v>-348.06997247640294</v>
      </c>
      <c r="J111" s="20">
        <f t="shared" si="299"/>
        <v>-348.04740918935823</v>
      </c>
      <c r="K111" s="20">
        <f t="shared" si="299"/>
        <v>-337.35651760014457</v>
      </c>
      <c r="L111" s="20">
        <f t="shared" si="299"/>
        <v>-348.27086718644648</v>
      </c>
      <c r="M111" s="20">
        <f t="shared" si="299"/>
        <v>-348.26560580124192</v>
      </c>
      <c r="N111" s="20">
        <f t="shared" si="299"/>
        <v>-348.20276607975723</v>
      </c>
      <c r="O111" s="20">
        <f t="shared" si="299"/>
        <v>-348.20483928015125</v>
      </c>
      <c r="P111" s="20">
        <f t="shared" si="299"/>
        <v>-348.20803890329455</v>
      </c>
      <c r="Q111" s="20">
        <f t="shared" si="299"/>
        <v>-348.21012593226254</v>
      </c>
      <c r="R111" s="20">
        <f t="shared" si="299"/>
        <v>-347.73736119756927</v>
      </c>
      <c r="S111" s="20">
        <f t="shared" si="299"/>
        <v>-346.0432939094635</v>
      </c>
      <c r="T111" s="20">
        <f t="shared" si="299"/>
        <v>-346.04916949504161</v>
      </c>
      <c r="U111" s="20">
        <f t="shared" si="299"/>
        <v>-341.10857081481072</v>
      </c>
      <c r="V111" s="20">
        <f t="shared" si="299"/>
        <v>-333.63937509821454</v>
      </c>
      <c r="W111" s="20">
        <f t="shared" si="299"/>
        <v>-333.63939839802396</v>
      </c>
      <c r="X111" s="20">
        <f t="shared" si="299"/>
        <v>-325.59977518793028</v>
      </c>
      <c r="Y111" s="20">
        <f t="shared" si="299"/>
        <v>-325.5961630175554</v>
      </c>
      <c r="Z111" s="20">
        <f t="shared" si="299"/>
        <v>-325.59092300403131</v>
      </c>
      <c r="AA111" s="20">
        <f t="shared" si="299"/>
        <v>-279.53717136584754</v>
      </c>
      <c r="AB111" s="20">
        <f t="shared" si="299"/>
        <v>-348.20382076934095</v>
      </c>
      <c r="AC111" s="20">
        <f t="shared" si="299"/>
        <v>-348.23022541998949</v>
      </c>
      <c r="AD111" s="20">
        <f t="shared" si="299"/>
        <v>-348.15019834159062</v>
      </c>
      <c r="AE111" s="20">
        <f t="shared" si="299"/>
        <v>-348.50065457646087</v>
      </c>
      <c r="AF111" s="20">
        <f t="shared" si="299"/>
        <v>-348.27085998999848</v>
      </c>
      <c r="AG111" s="20">
        <f t="shared" si="299"/>
        <v>-348.03001727177474</v>
      </c>
      <c r="AH111" s="20">
        <f t="shared" si="299"/>
        <v>-348.15942660017464</v>
      </c>
      <c r="AI111" s="20">
        <f t="shared" si="299"/>
        <v>-348.20928103997409</v>
      </c>
      <c r="AJ111" s="20">
        <f t="shared" si="299"/>
        <v>-348.1502440043032</v>
      </c>
      <c r="AK111" s="20">
        <f t="shared" si="299"/>
        <v>-348.23386038590519</v>
      </c>
      <c r="AL111" s="20">
        <f t="shared" si="299"/>
        <v>-348.23287959539192</v>
      </c>
      <c r="AM111" s="20">
        <f t="shared" si="299"/>
        <v>-348.22433865943503</v>
      </c>
      <c r="AN111" s="20">
        <f t="shared" si="299"/>
        <v>-348.2300667338929</v>
      </c>
      <c r="AO111" s="20">
        <f t="shared" si="299"/>
        <v>-348.23576411869919</v>
      </c>
      <c r="AP111" s="20">
        <f t="shared" si="298"/>
        <v>-347.28823879001482</v>
      </c>
      <c r="AQ111" s="20">
        <f t="shared" si="298"/>
        <v>-348.22200072822437</v>
      </c>
      <c r="AR111" s="20">
        <f t="shared" si="298"/>
        <v>-339.55793659916628</v>
      </c>
      <c r="AS111" s="20">
        <f t="shared" si="298"/>
        <v>-348.27224165430209</v>
      </c>
      <c r="AT111" s="20">
        <f t="shared" si="298"/>
        <v>-334.67486965668871</v>
      </c>
      <c r="AU111" s="20">
        <f t="shared" si="298"/>
        <v>-348.07245963472457</v>
      </c>
      <c r="AV111" s="20">
        <f t="shared" si="298"/>
        <v>-348.07248883714061</v>
      </c>
      <c r="AW111" s="20">
        <f t="shared" si="298"/>
        <v>-348.0725033906084</v>
      </c>
      <c r="AX111" s="20">
        <f t="shared" si="298"/>
        <v>-348.07251794406443</v>
      </c>
      <c r="AY111" s="20">
        <f t="shared" si="298"/>
        <v>-348.07217022316541</v>
      </c>
      <c r="AZ111" s="20">
        <f t="shared" si="298"/>
        <v>-348.07218477688963</v>
      </c>
      <c r="BA111" s="20">
        <f t="shared" si="298"/>
        <v>-348.07219933060213</v>
      </c>
      <c r="BB111" s="20">
        <f t="shared" si="298"/>
        <v>-348.07221388430287</v>
      </c>
      <c r="BC111" s="20">
        <f t="shared" si="298"/>
        <v>-348.07222843799195</v>
      </c>
      <c r="BD111" s="20">
        <f t="shared" si="298"/>
        <v>-348.07224299166927</v>
      </c>
      <c r="BE111" s="20">
        <f t="shared" si="298"/>
        <v>-348.07225754533494</v>
      </c>
      <c r="BF111" s="20">
        <f t="shared" si="298"/>
        <v>-348.07227209898889</v>
      </c>
      <c r="BG111" s="20">
        <f t="shared" si="298"/>
        <v>-348.07228665263108</v>
      </c>
      <c r="BH111" s="20">
        <f t="shared" si="298"/>
        <v>-348.07230120626156</v>
      </c>
      <c r="BI111" s="20">
        <f t="shared" si="298"/>
        <v>-348.07231575988033</v>
      </c>
      <c r="BJ111" s="20">
        <f t="shared" si="298"/>
        <v>-348.07233031348744</v>
      </c>
      <c r="BK111" s="20">
        <f t="shared" si="298"/>
        <v>-348.15024181391794</v>
      </c>
    </row>
    <row r="112" spans="3:63" x14ac:dyDescent="0.25">
      <c r="C112">
        <f t="shared" si="296"/>
        <v>20</v>
      </c>
      <c r="D112">
        <v>317</v>
      </c>
      <c r="E112">
        <v>5.8490000000000002</v>
      </c>
      <c r="F112">
        <v>11790.629000000001</v>
      </c>
      <c r="I112" s="20">
        <f t="shared" si="295"/>
        <v>-227.65222292307416</v>
      </c>
      <c r="J112" s="20">
        <f t="shared" si="299"/>
        <v>-164.34601471488767</v>
      </c>
      <c r="K112" s="20">
        <f t="shared" si="299"/>
        <v>300.31219440438952</v>
      </c>
      <c r="L112" s="20">
        <f t="shared" si="299"/>
        <v>287.58654044285657</v>
      </c>
      <c r="M112" s="20">
        <f t="shared" si="299"/>
        <v>299.53550741735381</v>
      </c>
      <c r="N112" s="20">
        <f t="shared" si="299"/>
        <v>-155.825371183274</v>
      </c>
      <c r="O112" s="20">
        <f t="shared" si="299"/>
        <v>-262.70927569730691</v>
      </c>
      <c r="P112" s="20">
        <f t="shared" si="299"/>
        <v>-305.2516897185435</v>
      </c>
      <c r="Q112" s="20">
        <f t="shared" si="299"/>
        <v>-70.821808798794663</v>
      </c>
      <c r="R112" s="20">
        <f t="shared" si="299"/>
        <v>-58.964322366554697</v>
      </c>
      <c r="S112" s="20">
        <f t="shared" si="299"/>
        <v>-150.94378223151239</v>
      </c>
      <c r="T112" s="20">
        <f t="shared" si="299"/>
        <v>89.894869167965012</v>
      </c>
      <c r="U112" s="20">
        <f t="shared" si="299"/>
        <v>260.21779105995142</v>
      </c>
      <c r="V112" s="20">
        <f t="shared" si="299"/>
        <v>314.80833835409373</v>
      </c>
      <c r="W112" s="20">
        <f t="shared" si="299"/>
        <v>315.84534912931923</v>
      </c>
      <c r="X112" s="20">
        <f t="shared" si="299"/>
        <v>-229.16032833969092</v>
      </c>
      <c r="Y112" s="20">
        <f t="shared" si="299"/>
        <v>-121.16581153497242</v>
      </c>
      <c r="Z112" s="20">
        <f t="shared" si="299"/>
        <v>-125.49777366828201</v>
      </c>
      <c r="AA112" s="20">
        <f t="shared" si="299"/>
        <v>-131.17922227969476</v>
      </c>
      <c r="AB112" s="20">
        <f t="shared" si="299"/>
        <v>305.35994819420171</v>
      </c>
      <c r="AC112" s="20">
        <f t="shared" si="299"/>
        <v>-294.79518750478246</v>
      </c>
      <c r="AD112" s="20">
        <f t="shared" si="299"/>
        <v>316.94260012393516</v>
      </c>
      <c r="AE112" s="20">
        <f t="shared" si="299"/>
        <v>-316.89744436837924</v>
      </c>
      <c r="AF112" s="20">
        <f t="shared" si="299"/>
        <v>285.39679385586828</v>
      </c>
      <c r="AG112" s="20">
        <f t="shared" si="299"/>
        <v>-309.37322586246859</v>
      </c>
      <c r="AH112" s="20">
        <f t="shared" si="299"/>
        <v>-51.024623478717245</v>
      </c>
      <c r="AI112" s="20">
        <f t="shared" si="299"/>
        <v>315.64986316348404</v>
      </c>
      <c r="AJ112" s="20">
        <f t="shared" si="299"/>
        <v>314.69167919803158</v>
      </c>
      <c r="AK112" s="20">
        <f t="shared" si="299"/>
        <v>-30.285734836826688</v>
      </c>
      <c r="AL112" s="20">
        <f t="shared" si="299"/>
        <v>-238.32345172630218</v>
      </c>
      <c r="AM112" s="20">
        <f t="shared" si="299"/>
        <v>-176.37048302091887</v>
      </c>
      <c r="AN112" s="20">
        <f t="shared" si="299"/>
        <v>-235.88145020695092</v>
      </c>
      <c r="AO112" s="20">
        <f t="shared" si="299"/>
        <v>-270.74880730817824</v>
      </c>
      <c r="AP112" s="20">
        <f t="shared" si="298"/>
        <v>-263.65486372252133</v>
      </c>
      <c r="AQ112" s="20">
        <f t="shared" si="298"/>
        <v>-316.15838332073588</v>
      </c>
      <c r="AR112" s="20">
        <f t="shared" si="298"/>
        <v>206.87139886295361</v>
      </c>
      <c r="AS112" s="20">
        <f t="shared" si="298"/>
        <v>-279.2590798093027</v>
      </c>
      <c r="AT112" s="20">
        <f t="shared" si="298"/>
        <v>120.4060285805074</v>
      </c>
      <c r="AU112" s="20">
        <f t="shared" si="298"/>
        <v>-316.99872039664893</v>
      </c>
      <c r="AV112" s="20">
        <f t="shared" si="298"/>
        <v>-316.27564733362641</v>
      </c>
      <c r="AW112" s="20">
        <f t="shared" si="298"/>
        <v>-315.41961015072275</v>
      </c>
      <c r="AX112" s="20">
        <f t="shared" si="298"/>
        <v>-314.23491476503824</v>
      </c>
      <c r="AY112" s="20">
        <f t="shared" si="298"/>
        <v>-254.43562764754083</v>
      </c>
      <c r="AZ112" s="20">
        <f t="shared" si="298"/>
        <v>-260.40572117354998</v>
      </c>
      <c r="BA112" s="20">
        <f t="shared" si="298"/>
        <v>-266.10447939396278</v>
      </c>
      <c r="BB112" s="20">
        <f t="shared" si="298"/>
        <v>-271.52596436586776</v>
      </c>
      <c r="BC112" s="20">
        <f t="shared" si="298"/>
        <v>-276.66452705715938</v>
      </c>
      <c r="BD112" s="20">
        <f t="shared" si="298"/>
        <v>-281.5148132326209</v>
      </c>
      <c r="BE112" s="20">
        <f t="shared" si="298"/>
        <v>-286.07176903293094</v>
      </c>
      <c r="BF112" s="20">
        <f t="shared" si="298"/>
        <v>-290.33064624063491</v>
      </c>
      <c r="BG112" s="20">
        <f t="shared" si="298"/>
        <v>-294.287007227613</v>
      </c>
      <c r="BH112" s="20">
        <f t="shared" si="298"/>
        <v>-297.9367295790002</v>
      </c>
      <c r="BI112" s="20">
        <f t="shared" si="298"/>
        <v>-301.27601038858563</v>
      </c>
      <c r="BJ112" s="20">
        <f t="shared" si="298"/>
        <v>-304.30137022139343</v>
      </c>
      <c r="BK112" s="20">
        <f t="shared" si="298"/>
        <v>314.87425957433271</v>
      </c>
    </row>
    <row r="113" spans="3:63" x14ac:dyDescent="0.25">
      <c r="C113">
        <f t="shared" si="296"/>
        <v>21</v>
      </c>
      <c r="D113">
        <v>284</v>
      </c>
      <c r="E113">
        <v>1.899</v>
      </c>
      <c r="F113">
        <v>796.298</v>
      </c>
      <c r="I113" s="20">
        <f t="shared" si="295"/>
        <v>-282.95065618769547</v>
      </c>
      <c r="J113" s="20">
        <f t="shared" si="299"/>
        <v>269.41654380182155</v>
      </c>
      <c r="K113" s="20">
        <f t="shared" si="299"/>
        <v>270.54970310804475</v>
      </c>
      <c r="L113" s="20">
        <f t="shared" si="299"/>
        <v>-91.545441902008619</v>
      </c>
      <c r="M113" s="20">
        <f t="shared" si="299"/>
        <v>128.27506548565017</v>
      </c>
      <c r="N113" s="20">
        <f t="shared" si="299"/>
        <v>-146.68482180403157</v>
      </c>
      <c r="O113" s="20">
        <f t="shared" si="299"/>
        <v>-64.718740397859719</v>
      </c>
      <c r="P113" s="20">
        <f t="shared" si="299"/>
        <v>71.087737317955884</v>
      </c>
      <c r="Q113" s="20">
        <f t="shared" si="299"/>
        <v>152.78425030459456</v>
      </c>
      <c r="R113" s="20">
        <f t="shared" si="299"/>
        <v>-195.7956599089984</v>
      </c>
      <c r="S113" s="20">
        <f t="shared" si="299"/>
        <v>-219.73572239863995</v>
      </c>
      <c r="T113" s="20">
        <f t="shared" si="299"/>
        <v>-25.224254220804458</v>
      </c>
      <c r="U113" s="20">
        <f t="shared" si="299"/>
        <v>269.40737433983719</v>
      </c>
      <c r="V113" s="20">
        <f t="shared" si="299"/>
        <v>-201.11108236752636</v>
      </c>
      <c r="W113" s="20">
        <f t="shared" si="299"/>
        <v>-201.547777984443</v>
      </c>
      <c r="X113" s="20">
        <f t="shared" si="299"/>
        <v>137.71678724026603</v>
      </c>
      <c r="Y113" s="20">
        <f t="shared" si="299"/>
        <v>203.63001827300485</v>
      </c>
      <c r="Z113" s="20">
        <f t="shared" si="299"/>
        <v>267.17398610714037</v>
      </c>
      <c r="AA113" s="20">
        <f t="shared" si="299"/>
        <v>-147.60133062158752</v>
      </c>
      <c r="AB113" s="20">
        <f t="shared" si="299"/>
        <v>-106.29099514456782</v>
      </c>
      <c r="AC113" s="20">
        <f t="shared" si="299"/>
        <v>-126.66361392257141</v>
      </c>
      <c r="AD113" s="20">
        <f t="shared" si="299"/>
        <v>-232.90375308129734</v>
      </c>
      <c r="AE113" s="20">
        <f t="shared" si="299"/>
        <v>205.05150049979932</v>
      </c>
      <c r="AF113" s="20">
        <f t="shared" si="299"/>
        <v>-91.252331478837732</v>
      </c>
      <c r="AG113" s="20">
        <f t="shared" si="299"/>
        <v>-277.20206448336114</v>
      </c>
      <c r="AH113" s="20">
        <f t="shared" si="299"/>
        <v>-201.99663680122643</v>
      </c>
      <c r="AI113" s="20">
        <f t="shared" si="299"/>
        <v>121.09316461278941</v>
      </c>
      <c r="AJ113" s="20">
        <f t="shared" si="299"/>
        <v>-234.01473819486193</v>
      </c>
      <c r="AK113" s="20">
        <f t="shared" si="299"/>
        <v>-240.75461109169277</v>
      </c>
      <c r="AL113" s="20">
        <f t="shared" si="299"/>
        <v>-215.86275558281403</v>
      </c>
      <c r="AM113" s="20">
        <f t="shared" si="299"/>
        <v>117.67048931308751</v>
      </c>
      <c r="AN113" s="20">
        <f t="shared" si="299"/>
        <v>-120.53190554944052</v>
      </c>
      <c r="AO113" s="20">
        <f t="shared" si="299"/>
        <v>-273.60987440920911</v>
      </c>
      <c r="AP113" s="20">
        <f t="shared" si="298"/>
        <v>23.428936597607176</v>
      </c>
      <c r="AQ113" s="20">
        <f t="shared" si="298"/>
        <v>199.81068647569373</v>
      </c>
      <c r="AR113" s="20">
        <f t="shared" si="298"/>
        <v>-28.057065783749017</v>
      </c>
      <c r="AS113" s="20">
        <f t="shared" si="298"/>
        <v>-145.13859436769334</v>
      </c>
      <c r="AT113" s="20">
        <f t="shared" si="298"/>
        <v>277.05710060859178</v>
      </c>
      <c r="AU113" s="20">
        <f t="shared" si="298"/>
        <v>-272.41853862394981</v>
      </c>
      <c r="AV113" s="20">
        <f t="shared" si="298"/>
        <v>-272.06476129736569</v>
      </c>
      <c r="AW113" s="20">
        <f t="shared" si="298"/>
        <v>-271.88650641468985</v>
      </c>
      <c r="AX113" s="20">
        <f t="shared" si="298"/>
        <v>-271.70695924707434</v>
      </c>
      <c r="AY113" s="20">
        <f t="shared" si="298"/>
        <v>-275.64174211355487</v>
      </c>
      <c r="AZ113" s="20">
        <f t="shared" si="298"/>
        <v>-275.49198006139665</v>
      </c>
      <c r="BA113" s="20">
        <f t="shared" si="298"/>
        <v>-275.34090858737176</v>
      </c>
      <c r="BB113" s="20">
        <f t="shared" si="298"/>
        <v>-275.18852840952758</v>
      </c>
      <c r="BC113" s="20">
        <f t="shared" si="298"/>
        <v>-275.03484025213152</v>
      </c>
      <c r="BD113" s="20">
        <f t="shared" si="298"/>
        <v>-274.87984484566863</v>
      </c>
      <c r="BE113" s="20">
        <f t="shared" si="298"/>
        <v>-274.72354292683684</v>
      </c>
      <c r="BF113" s="20">
        <f t="shared" si="298"/>
        <v>-274.56593523854355</v>
      </c>
      <c r="BG113" s="20">
        <f t="shared" si="298"/>
        <v>-274.40702252990314</v>
      </c>
      <c r="BH113" s="20">
        <f t="shared" si="298"/>
        <v>-274.24680555623246</v>
      </c>
      <c r="BI113" s="20">
        <f t="shared" si="298"/>
        <v>-274.08528507904805</v>
      </c>
      <c r="BJ113" s="20">
        <f t="shared" si="298"/>
        <v>-273.92246186606161</v>
      </c>
      <c r="BK113" s="20">
        <f t="shared" si="298"/>
        <v>-233.96169728964651</v>
      </c>
    </row>
    <row r="114" spans="3:63" x14ac:dyDescent="0.25">
      <c r="C114">
        <f t="shared" si="296"/>
        <v>22</v>
      </c>
      <c r="D114">
        <v>271</v>
      </c>
      <c r="E114">
        <v>0.315</v>
      </c>
      <c r="F114">
        <v>10977.079</v>
      </c>
      <c r="I114" s="20">
        <f t="shared" si="295"/>
        <v>-142.33502986719</v>
      </c>
      <c r="J114" s="20">
        <f t="shared" si="299"/>
        <v>-3.2982688288864512</v>
      </c>
      <c r="K114" s="20">
        <f t="shared" si="299"/>
        <v>216.48307063473501</v>
      </c>
      <c r="L114" s="20">
        <f t="shared" si="299"/>
        <v>257.66581868570842</v>
      </c>
      <c r="M114" s="20">
        <f t="shared" si="299"/>
        <v>-86.784800763982759</v>
      </c>
      <c r="N114" s="20">
        <f t="shared" si="299"/>
        <v>-263.13714171314757</v>
      </c>
      <c r="O114" s="20">
        <f t="shared" si="299"/>
        <v>162.09504895233874</v>
      </c>
      <c r="P114" s="20">
        <f t="shared" si="299"/>
        <v>71.627370954543963</v>
      </c>
      <c r="Q114" s="20">
        <f t="shared" si="299"/>
        <v>217.83167843453407</v>
      </c>
      <c r="R114" s="20">
        <f t="shared" si="299"/>
        <v>-154.97143443607251</v>
      </c>
      <c r="S114" s="20">
        <f t="shared" si="299"/>
        <v>17.800708599505036</v>
      </c>
      <c r="T114" s="20">
        <f t="shared" si="299"/>
        <v>269.86036883056272</v>
      </c>
      <c r="U114" s="20">
        <f t="shared" si="299"/>
        <v>20.254978410096662</v>
      </c>
      <c r="V114" s="20">
        <f t="shared" si="299"/>
        <v>164.5950105045689</v>
      </c>
      <c r="W114" s="20">
        <f t="shared" si="299"/>
        <v>170.98992889355446</v>
      </c>
      <c r="X114" s="20">
        <f t="shared" si="299"/>
        <v>180.89294397621177</v>
      </c>
      <c r="Y114" s="20">
        <f t="shared" si="299"/>
        <v>45.786632743686027</v>
      </c>
      <c r="Z114" s="20">
        <f t="shared" si="299"/>
        <v>-67.035551649224686</v>
      </c>
      <c r="AA114" s="20">
        <f t="shared" si="299"/>
        <v>185.34921052417729</v>
      </c>
      <c r="AB114" s="20">
        <f t="shared" si="299"/>
        <v>100.9319261641356</v>
      </c>
      <c r="AC114" s="20">
        <f t="shared" si="299"/>
        <v>-252.48287250409629</v>
      </c>
      <c r="AD114" s="20">
        <f t="shared" si="299"/>
        <v>233.8863277472295</v>
      </c>
      <c r="AE114" s="20">
        <f t="shared" si="299"/>
        <v>236.0067388926816</v>
      </c>
      <c r="AF114" s="20">
        <f t="shared" si="299"/>
        <v>258.89833493961669</v>
      </c>
      <c r="AG114" s="20">
        <f t="shared" si="299"/>
        <v>-259.50933064548394</v>
      </c>
      <c r="AH114" s="20">
        <f t="shared" si="299"/>
        <v>184.06584060539819</v>
      </c>
      <c r="AI114" s="20">
        <f t="shared" si="299"/>
        <v>-198.96470988276351</v>
      </c>
      <c r="AJ114" s="20">
        <f t="shared" si="299"/>
        <v>219.89389990619853</v>
      </c>
      <c r="AK114" s="20">
        <f t="shared" si="299"/>
        <v>24.717969099283497</v>
      </c>
      <c r="AL114" s="20">
        <f t="shared" si="299"/>
        <v>-251.51588261102597</v>
      </c>
      <c r="AM114" s="20">
        <f t="shared" si="299"/>
        <v>-211.34946951077967</v>
      </c>
      <c r="AN114" s="20">
        <f t="shared" si="299"/>
        <v>-270.76979669954113</v>
      </c>
      <c r="AO114" s="20">
        <f t="shared" si="299"/>
        <v>-215.08491322949234</v>
      </c>
      <c r="AP114" s="20">
        <f t="shared" si="298"/>
        <v>228.21316166455784</v>
      </c>
      <c r="AQ114" s="20">
        <f t="shared" si="298"/>
        <v>134.65818363295443</v>
      </c>
      <c r="AR114" s="20">
        <f t="shared" si="298"/>
        <v>-212.95594405434673</v>
      </c>
      <c r="AS114" s="20">
        <f t="shared" si="298"/>
        <v>-270.74332739812803</v>
      </c>
      <c r="AT114" s="20">
        <f t="shared" si="298"/>
        <v>12.538882717832289</v>
      </c>
      <c r="AU114" s="20">
        <f t="shared" si="298"/>
        <v>-268.72634263685092</v>
      </c>
      <c r="AV114" s="20">
        <f t="shared" si="298"/>
        <v>-270.34908869432371</v>
      </c>
      <c r="AW114" s="20">
        <f t="shared" si="298"/>
        <v>-270.79107278594807</v>
      </c>
      <c r="AX114" s="20">
        <f t="shared" si="298"/>
        <v>-270.98849160753701</v>
      </c>
      <c r="AY114" s="20">
        <f t="shared" si="298"/>
        <v>-202.43485874831632</v>
      </c>
      <c r="AZ114" s="20">
        <f t="shared" si="298"/>
        <v>-207.75737851215445</v>
      </c>
      <c r="BA114" s="20">
        <f t="shared" si="298"/>
        <v>-212.8922619597177</v>
      </c>
      <c r="BB114" s="20">
        <f t="shared" si="298"/>
        <v>-217.83487151509183</v>
      </c>
      <c r="BC114" s="20">
        <f t="shared" si="298"/>
        <v>-222.58074325475906</v>
      </c>
      <c r="BD114" s="20">
        <f t="shared" si="298"/>
        <v>-227.12559093916022</v>
      </c>
      <c r="BE114" s="20">
        <f t="shared" si="298"/>
        <v>-231.46530988387102</v>
      </c>
      <c r="BF114" s="20">
        <f t="shared" si="298"/>
        <v>-235.59598066670839</v>
      </c>
      <c r="BG114" s="20">
        <f t="shared" si="298"/>
        <v>-239.51387266760119</v>
      </c>
      <c r="BH114" s="20">
        <f t="shared" si="298"/>
        <v>-243.21544743787098</v>
      </c>
      <c r="BI114" s="20">
        <f t="shared" si="298"/>
        <v>-246.69736189595582</v>
      </c>
      <c r="BJ114" s="20">
        <f t="shared" si="298"/>
        <v>-249.95647134682036</v>
      </c>
      <c r="BK114" s="20">
        <f t="shared" si="298"/>
        <v>220.61117049678347</v>
      </c>
    </row>
    <row r="115" spans="3:63" x14ac:dyDescent="0.25">
      <c r="C115">
        <f t="shared" si="296"/>
        <v>23</v>
      </c>
      <c r="D115">
        <v>243</v>
      </c>
      <c r="E115">
        <v>0.34499999999999997</v>
      </c>
      <c r="F115">
        <v>5486.7780000000002</v>
      </c>
      <c r="I115" s="20">
        <f t="shared" si="295"/>
        <v>167.99657814250966</v>
      </c>
      <c r="J115" s="20">
        <f t="shared" si="299"/>
        <v>120.19409237076589</v>
      </c>
      <c r="K115" s="20">
        <f t="shared" si="299"/>
        <v>-229.04171717904859</v>
      </c>
      <c r="L115" s="20">
        <f t="shared" si="299"/>
        <v>228.68133498338267</v>
      </c>
      <c r="M115" s="20">
        <f t="shared" si="299"/>
        <v>101.99365922138537</v>
      </c>
      <c r="N115" s="20">
        <f t="shared" si="299"/>
        <v>21.728353303071088</v>
      </c>
      <c r="O115" s="20">
        <f t="shared" si="299"/>
        <v>189.80371417139418</v>
      </c>
      <c r="P115" s="20">
        <f t="shared" si="299"/>
        <v>-158.51095883394891</v>
      </c>
      <c r="Q115" s="20">
        <f t="shared" si="299"/>
        <v>241.51135295463982</v>
      </c>
      <c r="R115" s="20">
        <f t="shared" si="299"/>
        <v>-28.45566186370273</v>
      </c>
      <c r="S115" s="20">
        <f t="shared" si="299"/>
        <v>17.922815947566136</v>
      </c>
      <c r="T115" s="20">
        <f t="shared" si="299"/>
        <v>-161.38537083310533</v>
      </c>
      <c r="U115" s="20">
        <f t="shared" si="299"/>
        <v>-20.196001500044741</v>
      </c>
      <c r="V115" s="20">
        <f t="shared" si="299"/>
        <v>230.30069151111977</v>
      </c>
      <c r="W115" s="20">
        <f t="shared" si="299"/>
        <v>229.11012689672512</v>
      </c>
      <c r="X115" s="20">
        <f t="shared" si="299"/>
        <v>80.726552133483551</v>
      </c>
      <c r="Y115" s="20">
        <f t="shared" si="299"/>
        <v>-241.50409582268856</v>
      </c>
      <c r="Z115" s="20">
        <f t="shared" si="299"/>
        <v>241.79114615240024</v>
      </c>
      <c r="AA115" s="20">
        <f t="shared" si="299"/>
        <v>138.45520502012297</v>
      </c>
      <c r="AB115" s="20">
        <f t="shared" si="299"/>
        <v>225.24347717318969</v>
      </c>
      <c r="AC115" s="20">
        <f t="shared" si="299"/>
        <v>-91.712853004508418</v>
      </c>
      <c r="AD115" s="20">
        <f t="shared" si="299"/>
        <v>214.11379298666975</v>
      </c>
      <c r="AE115" s="20">
        <f t="shared" si="299"/>
        <v>-240.38231534428377</v>
      </c>
      <c r="AF115" s="20">
        <f t="shared" si="299"/>
        <v>229.29214528516849</v>
      </c>
      <c r="AG115" s="20">
        <f t="shared" si="299"/>
        <v>-97.70473362573685</v>
      </c>
      <c r="AH115" s="20">
        <f t="shared" si="299"/>
        <v>-195.3755866198338</v>
      </c>
      <c r="AI115" s="20">
        <f t="shared" si="299"/>
        <v>133.42665351525301</v>
      </c>
      <c r="AJ115" s="20">
        <f t="shared" si="299"/>
        <v>208.43653441946594</v>
      </c>
      <c r="AK115" s="20">
        <f t="shared" si="299"/>
        <v>208.44289479154807</v>
      </c>
      <c r="AL115" s="20">
        <f t="shared" si="299"/>
        <v>2.2985774309749947</v>
      </c>
      <c r="AM115" s="20">
        <f t="shared" si="299"/>
        <v>-125.1903589632748</v>
      </c>
      <c r="AN115" s="20">
        <f t="shared" si="299"/>
        <v>-53.448501914983595</v>
      </c>
      <c r="AO115" s="20">
        <f t="shared" si="299"/>
        <v>30.95585681343297</v>
      </c>
      <c r="AP115" s="20">
        <f t="shared" si="298"/>
        <v>170.53486934058907</v>
      </c>
      <c r="AQ115" s="20">
        <f t="shared" si="298"/>
        <v>230.54629877155608</v>
      </c>
      <c r="AR115" s="20">
        <f t="shared" si="298"/>
        <v>46.933182070721173</v>
      </c>
      <c r="AS115" s="20">
        <f t="shared" si="298"/>
        <v>-50.371170198576067</v>
      </c>
      <c r="AT115" s="20">
        <f t="shared" si="298"/>
        <v>-238.38595692265778</v>
      </c>
      <c r="AU115" s="20">
        <f t="shared" si="298"/>
        <v>-45.606120985569383</v>
      </c>
      <c r="AV115" s="20">
        <f t="shared" si="298"/>
        <v>-52.778780658713906</v>
      </c>
      <c r="AW115" s="20">
        <f t="shared" si="298"/>
        <v>-56.335891340557616</v>
      </c>
      <c r="AX115" s="20">
        <f t="shared" si="298"/>
        <v>-59.880289511717592</v>
      </c>
      <c r="AY115" s="20">
        <f t="shared" si="298"/>
        <v>26.658323873554348</v>
      </c>
      <c r="AZ115" s="20">
        <f t="shared" si="298"/>
        <v>23.027144297852725</v>
      </c>
      <c r="BA115" s="20">
        <f t="shared" si="298"/>
        <v>19.390768517552157</v>
      </c>
      <c r="BB115" s="20">
        <f t="shared" si="298"/>
        <v>15.750017101283165</v>
      </c>
      <c r="BC115" s="20">
        <f t="shared" si="298"/>
        <v>12.105711605083766</v>
      </c>
      <c r="BD115" s="20">
        <f t="shared" si="298"/>
        <v>8.4586743869832262</v>
      </c>
      <c r="BE115" s="20">
        <f t="shared" si="298"/>
        <v>4.8097284214461231</v>
      </c>
      <c r="BF115" s="20">
        <f t="shared" si="298"/>
        <v>1.1596971136359207</v>
      </c>
      <c r="BG115" s="20">
        <f t="shared" si="298"/>
        <v>-2.4905958863427191</v>
      </c>
      <c r="BH115" s="20">
        <f t="shared" si="298"/>
        <v>-6.1403268693673478</v>
      </c>
      <c r="BI115" s="20">
        <f t="shared" si="298"/>
        <v>-9.7886722530963688</v>
      </c>
      <c r="BJ115" s="20">
        <f t="shared" si="298"/>
        <v>-13.43480876787719</v>
      </c>
      <c r="BK115" s="20">
        <f t="shared" si="298"/>
        <v>208.71963428862256</v>
      </c>
    </row>
    <row r="116" spans="3:63" x14ac:dyDescent="0.25">
      <c r="C116">
        <f t="shared" si="296"/>
        <v>24</v>
      </c>
      <c r="D116">
        <v>206</v>
      </c>
      <c r="E116">
        <v>4.806</v>
      </c>
      <c r="F116">
        <v>2544.3139999999999</v>
      </c>
      <c r="I116" s="20">
        <f t="shared" si="295"/>
        <v>-147.63912657542076</v>
      </c>
      <c r="J116" s="20">
        <f t="shared" si="299"/>
        <v>-110.77440727432133</v>
      </c>
      <c r="K116" s="20">
        <f t="shared" si="299"/>
        <v>30.611509919742723</v>
      </c>
      <c r="L116" s="20">
        <f t="shared" si="299"/>
        <v>19.255718212246403</v>
      </c>
      <c r="M116" s="20">
        <f t="shared" si="299"/>
        <v>-130.99127847280525</v>
      </c>
      <c r="N116" s="20">
        <f t="shared" si="299"/>
        <v>-202.53677346941285</v>
      </c>
      <c r="O116" s="20">
        <f t="shared" si="299"/>
        <v>-77.853122615624599</v>
      </c>
      <c r="P116" s="20">
        <f t="shared" si="299"/>
        <v>188.48114032963366</v>
      </c>
      <c r="Q116" s="20">
        <f t="shared" si="299"/>
        <v>171.03783685409374</v>
      </c>
      <c r="R116" s="20">
        <f t="shared" si="299"/>
        <v>-27.664164466305603</v>
      </c>
      <c r="S116" s="20">
        <f t="shared" si="299"/>
        <v>53.24633552733863</v>
      </c>
      <c r="T116" s="20">
        <f t="shared" si="299"/>
        <v>68.227085024966286</v>
      </c>
      <c r="U116" s="20">
        <f t="shared" si="299"/>
        <v>193.50585370009128</v>
      </c>
      <c r="V116" s="20">
        <f t="shared" si="299"/>
        <v>-205.90649969086098</v>
      </c>
      <c r="W116" s="20">
        <f t="shared" si="299"/>
        <v>-205.94473371648695</v>
      </c>
      <c r="X116" s="20">
        <f t="shared" si="299"/>
        <v>96.01108890233391</v>
      </c>
      <c r="Y116" s="20">
        <f t="shared" si="299"/>
        <v>203.71665313030266</v>
      </c>
      <c r="Z116" s="20">
        <f t="shared" si="299"/>
        <v>72.716453120155904</v>
      </c>
      <c r="AA116" s="20">
        <f t="shared" si="299"/>
        <v>88.909521411167717</v>
      </c>
      <c r="AB116" s="20">
        <f t="shared" si="299"/>
        <v>-158.59575034353259</v>
      </c>
      <c r="AC116" s="20">
        <f t="shared" si="299"/>
        <v>-133.38525653442724</v>
      </c>
      <c r="AD116" s="20">
        <f t="shared" si="299"/>
        <v>-205.99154088697912</v>
      </c>
      <c r="AE116" s="20">
        <f t="shared" si="299"/>
        <v>-179.44192092685307</v>
      </c>
      <c r="AF116" s="20">
        <f t="shared" si="299"/>
        <v>18.541251204007285</v>
      </c>
      <c r="AG116" s="20">
        <f t="shared" si="299"/>
        <v>-107.31623716135013</v>
      </c>
      <c r="AH116" s="20">
        <f t="shared" si="299"/>
        <v>54.155084048489712</v>
      </c>
      <c r="AI116" s="20">
        <f t="shared" si="299"/>
        <v>202.53482709894828</v>
      </c>
      <c r="AJ116" s="20">
        <f t="shared" si="299"/>
        <v>-205.90094027878803</v>
      </c>
      <c r="AK116" s="20">
        <f t="shared" si="299"/>
        <v>178.80377008911137</v>
      </c>
      <c r="AL116" s="20">
        <f t="shared" si="299"/>
        <v>112.45045424016851</v>
      </c>
      <c r="AM116" s="20">
        <f t="shared" si="299"/>
        <v>81.133161957937602</v>
      </c>
      <c r="AN116" s="20">
        <f t="shared" si="299"/>
        <v>-145.01116702698752</v>
      </c>
      <c r="AO116" s="20">
        <f t="shared" si="299"/>
        <v>189.75233153086972</v>
      </c>
      <c r="AP116" s="20">
        <f t="shared" si="298"/>
        <v>188.06729935092537</v>
      </c>
      <c r="AQ116" s="20">
        <f t="shared" si="298"/>
        <v>205.85520899088081</v>
      </c>
      <c r="AR116" s="20">
        <f t="shared" si="298"/>
        <v>205.51559033968681</v>
      </c>
      <c r="AS116" s="20">
        <f t="shared" si="298"/>
        <v>141.74742191029119</v>
      </c>
      <c r="AT116" s="20">
        <f t="shared" ref="AT116:BK116" si="300">$D116*COS($E116+$F116*AT$7)</f>
        <v>-71.538315200670766</v>
      </c>
      <c r="AU116" s="20">
        <f t="shared" si="300"/>
        <v>-188.21056373086464</v>
      </c>
      <c r="AV116" s="20">
        <f t="shared" si="300"/>
        <v>-187.02170019059662</v>
      </c>
      <c r="AW116" s="20">
        <f t="shared" si="300"/>
        <v>-186.41555424861693</v>
      </c>
      <c r="AX116" s="20">
        <f t="shared" si="300"/>
        <v>-185.80036262379949</v>
      </c>
      <c r="AY116" s="20">
        <f t="shared" si="300"/>
        <v>-197.97094505399983</v>
      </c>
      <c r="AZ116" s="20">
        <f t="shared" si="300"/>
        <v>-197.56942171190198</v>
      </c>
      <c r="BA116" s="20">
        <f t="shared" si="300"/>
        <v>-197.15831145344166</v>
      </c>
      <c r="BB116" s="20">
        <f t="shared" si="300"/>
        <v>-196.73763422745412</v>
      </c>
      <c r="BC116" s="20">
        <f t="shared" si="300"/>
        <v>-196.30741044700139</v>
      </c>
      <c r="BD116" s="20">
        <f t="shared" si="300"/>
        <v>-195.86766098839053</v>
      </c>
      <c r="BE116" s="20">
        <f t="shared" si="300"/>
        <v>-195.41840719015198</v>
      </c>
      <c r="BF116" s="20">
        <f t="shared" si="300"/>
        <v>-194.95967085200829</v>
      </c>
      <c r="BG116" s="20">
        <f t="shared" si="300"/>
        <v>-194.49147423381564</v>
      </c>
      <c r="BH116" s="20">
        <f t="shared" si="300"/>
        <v>-194.01384005448259</v>
      </c>
      <c r="BI116" s="20">
        <f t="shared" si="300"/>
        <v>-193.52679149087257</v>
      </c>
      <c r="BJ116" s="20">
        <f t="shared" si="300"/>
        <v>-193.03035217666951</v>
      </c>
      <c r="BK116" s="20">
        <f t="shared" si="300"/>
        <v>-205.90755210383207</v>
      </c>
    </row>
    <row r="117" spans="3:63" x14ac:dyDescent="0.25">
      <c r="C117">
        <f t="shared" si="296"/>
        <v>25</v>
      </c>
      <c r="D117">
        <v>205</v>
      </c>
      <c r="E117">
        <v>1.869</v>
      </c>
      <c r="F117">
        <v>5573.143</v>
      </c>
      <c r="I117" s="20">
        <f t="shared" si="295"/>
        <v>-171.89227249035696</v>
      </c>
      <c r="J117" s="20">
        <f t="shared" si="299"/>
        <v>98.283207336599716</v>
      </c>
      <c r="K117" s="20">
        <f t="shared" si="299"/>
        <v>33.635750651243221</v>
      </c>
      <c r="L117" s="20">
        <f t="shared" si="299"/>
        <v>-60.229745023301163</v>
      </c>
      <c r="M117" s="20">
        <f t="shared" si="299"/>
        <v>-172.99068406372777</v>
      </c>
      <c r="N117" s="20">
        <f t="shared" si="299"/>
        <v>97.720524632780098</v>
      </c>
      <c r="O117" s="20">
        <f t="shared" si="299"/>
        <v>90.113160177852848</v>
      </c>
      <c r="P117" s="20">
        <f t="shared" si="299"/>
        <v>-44.131997999941824</v>
      </c>
      <c r="Q117" s="20">
        <f t="shared" si="299"/>
        <v>187.42728023568634</v>
      </c>
      <c r="R117" s="20">
        <f t="shared" si="299"/>
        <v>-166.3398581648857</v>
      </c>
      <c r="S117" s="20">
        <f t="shared" si="299"/>
        <v>-204.84301644950699</v>
      </c>
      <c r="T117" s="20">
        <f t="shared" si="299"/>
        <v>-160.08086008659751</v>
      </c>
      <c r="U117" s="20">
        <f t="shared" si="299"/>
        <v>204.97718156412466</v>
      </c>
      <c r="V117" s="20">
        <f t="shared" ref="J117:AO125" si="301">$D117*COS($E117+$F117*V$7)</f>
        <v>143.20625612699405</v>
      </c>
      <c r="W117" s="20">
        <f t="shared" si="301"/>
        <v>140.95146437703903</v>
      </c>
      <c r="X117" s="20">
        <f t="shared" si="301"/>
        <v>84.889939703924199</v>
      </c>
      <c r="Y117" s="20">
        <f t="shared" si="301"/>
        <v>-204.69548823487889</v>
      </c>
      <c r="Z117" s="20">
        <f t="shared" si="301"/>
        <v>203.75739744935885</v>
      </c>
      <c r="AA117" s="20">
        <f t="shared" si="301"/>
        <v>99.086071175979029</v>
      </c>
      <c r="AB117" s="20">
        <f t="shared" si="301"/>
        <v>204.83643369870134</v>
      </c>
      <c r="AC117" s="20">
        <f t="shared" si="301"/>
        <v>-194.15628272786108</v>
      </c>
      <c r="AD117" s="20">
        <f t="shared" si="301"/>
        <v>204.82888528122402</v>
      </c>
      <c r="AE117" s="20">
        <f t="shared" si="301"/>
        <v>-91.860608319250147</v>
      </c>
      <c r="AF117" s="20">
        <f t="shared" si="301"/>
        <v>-58.733042646686606</v>
      </c>
      <c r="AG117" s="20">
        <f t="shared" si="301"/>
        <v>187.04525424659241</v>
      </c>
      <c r="AH117" s="20">
        <f t="shared" si="301"/>
        <v>-193.55649970410155</v>
      </c>
      <c r="AI117" s="20">
        <f t="shared" si="301"/>
        <v>182.25364606601084</v>
      </c>
      <c r="AJ117" s="20">
        <f t="shared" si="301"/>
        <v>204.18967141587456</v>
      </c>
      <c r="AK117" s="20">
        <f t="shared" si="301"/>
        <v>190.61677020803674</v>
      </c>
      <c r="AL117" s="20">
        <f t="shared" si="301"/>
        <v>161.85418775001401</v>
      </c>
      <c r="AM117" s="20">
        <f t="shared" si="301"/>
        <v>-197.62956515645465</v>
      </c>
      <c r="AN117" s="20">
        <f t="shared" si="301"/>
        <v>-180.43726915123548</v>
      </c>
      <c r="AO117" s="20">
        <f t="shared" si="301"/>
        <v>-149.90464099194094</v>
      </c>
      <c r="AP117" s="20">
        <f t="shared" ref="AP117:BK128" si="302">$D117*COS($E117+$F117*AP$7)</f>
        <v>137.60158960796667</v>
      </c>
      <c r="AQ117" s="20">
        <f t="shared" si="302"/>
        <v>188.75660574990806</v>
      </c>
      <c r="AR117" s="20">
        <f t="shared" si="302"/>
        <v>-201.76779730948846</v>
      </c>
      <c r="AS117" s="20">
        <f t="shared" si="302"/>
        <v>-201.51745835625539</v>
      </c>
      <c r="AT117" s="20">
        <f t="shared" si="302"/>
        <v>19.325838044258578</v>
      </c>
      <c r="AU117" s="20">
        <f t="shared" si="302"/>
        <v>204.81807685988383</v>
      </c>
      <c r="AV117" s="20">
        <f t="shared" si="302"/>
        <v>204.45776439696726</v>
      </c>
      <c r="AW117" s="20">
        <f t="shared" si="302"/>
        <v>204.20661566632626</v>
      </c>
      <c r="AX117" s="20">
        <f t="shared" si="302"/>
        <v>203.90792451333428</v>
      </c>
      <c r="AY117" s="20">
        <f t="shared" si="302"/>
        <v>198.04151312736116</v>
      </c>
      <c r="AZ117" s="20">
        <f t="shared" si="302"/>
        <v>198.82648571323057</v>
      </c>
      <c r="BA117" s="20">
        <f t="shared" si="302"/>
        <v>199.56516845326038</v>
      </c>
      <c r="BB117" s="20">
        <f t="shared" si="302"/>
        <v>200.25738937081741</v>
      </c>
      <c r="BC117" s="20">
        <f t="shared" si="302"/>
        <v>200.90298730628803</v>
      </c>
      <c r="BD117" s="20">
        <f t="shared" si="302"/>
        <v>201.50181195459956</v>
      </c>
      <c r="BE117" s="20">
        <f t="shared" si="302"/>
        <v>202.05372390021842</v>
      </c>
      <c r="BF117" s="20">
        <f t="shared" si="302"/>
        <v>202.55859464960719</v>
      </c>
      <c r="BG117" s="20">
        <f t="shared" si="302"/>
        <v>203.01630666113437</v>
      </c>
      <c r="BH117" s="20">
        <f t="shared" si="302"/>
        <v>203.42675337244782</v>
      </c>
      <c r="BI117" s="20">
        <f t="shared" si="302"/>
        <v>203.78983922527524</v>
      </c>
      <c r="BJ117" s="20">
        <f t="shared" si="302"/>
        <v>204.10547968767892</v>
      </c>
      <c r="BK117" s="20">
        <f t="shared" si="302"/>
        <v>204.23112663308973</v>
      </c>
    </row>
    <row r="118" spans="3:63" x14ac:dyDescent="0.25">
      <c r="C118">
        <f t="shared" si="296"/>
        <v>26</v>
      </c>
      <c r="D118">
        <v>202</v>
      </c>
      <c r="E118">
        <v>2.4580000000000002</v>
      </c>
      <c r="F118">
        <v>6069.777</v>
      </c>
      <c r="I118" s="20">
        <f t="shared" si="295"/>
        <v>-83.85128377878091</v>
      </c>
      <c r="J118" s="20">
        <f t="shared" si="301"/>
        <v>-174.20355578838291</v>
      </c>
      <c r="K118" s="20">
        <f t="shared" si="301"/>
        <v>150.7060364426338</v>
      </c>
      <c r="L118" s="20">
        <f t="shared" si="301"/>
        <v>-156.61235133460514</v>
      </c>
      <c r="M118" s="20">
        <f t="shared" si="301"/>
        <v>-179.69816611928132</v>
      </c>
      <c r="N118" s="20">
        <f t="shared" si="301"/>
        <v>164.05530271983375</v>
      </c>
      <c r="O118" s="20">
        <f t="shared" si="301"/>
        <v>-38.337368231694896</v>
      </c>
      <c r="P118" s="20">
        <f t="shared" si="301"/>
        <v>134.74881047946707</v>
      </c>
      <c r="Q118" s="20">
        <f t="shared" si="301"/>
        <v>2.0194638838548848</v>
      </c>
      <c r="R118" s="20">
        <f t="shared" si="301"/>
        <v>49.034606108865418</v>
      </c>
      <c r="S118" s="20">
        <f t="shared" si="301"/>
        <v>200.95573347732648</v>
      </c>
      <c r="T118" s="20">
        <f t="shared" si="301"/>
        <v>191.79069021289564</v>
      </c>
      <c r="U118" s="20">
        <f t="shared" si="301"/>
        <v>74.170332986304885</v>
      </c>
      <c r="V118" s="20">
        <f t="shared" si="301"/>
        <v>-201.95508142970667</v>
      </c>
      <c r="W118" s="20">
        <f t="shared" si="301"/>
        <v>-201.99798096904169</v>
      </c>
      <c r="X118" s="20">
        <f t="shared" si="301"/>
        <v>98.429963031490772</v>
      </c>
      <c r="Y118" s="20">
        <f t="shared" si="301"/>
        <v>-199.56661557898622</v>
      </c>
      <c r="Z118" s="20">
        <f t="shared" si="301"/>
        <v>195.4178366961049</v>
      </c>
      <c r="AA118" s="20">
        <f t="shared" si="301"/>
        <v>-162.35458836475624</v>
      </c>
      <c r="AB118" s="20">
        <f t="shared" si="301"/>
        <v>167.8315410538514</v>
      </c>
      <c r="AC118" s="20">
        <f t="shared" si="301"/>
        <v>183.51181958985137</v>
      </c>
      <c r="AD118" s="20">
        <f t="shared" si="301"/>
        <v>-52.784878688827114</v>
      </c>
      <c r="AE118" s="20">
        <f t="shared" si="301"/>
        <v>159.9382457032188</v>
      </c>
      <c r="AF118" s="20">
        <f t="shared" si="301"/>
        <v>-155.5468886310496</v>
      </c>
      <c r="AG118" s="20">
        <f t="shared" si="301"/>
        <v>-182.59471190417077</v>
      </c>
      <c r="AH118" s="20">
        <f t="shared" si="301"/>
        <v>199.86743971095402</v>
      </c>
      <c r="AI118" s="20">
        <f t="shared" si="301"/>
        <v>168.00299637424402</v>
      </c>
      <c r="AJ118" s="20">
        <f t="shared" si="301"/>
        <v>-62.918327685507812</v>
      </c>
      <c r="AK118" s="20">
        <f t="shared" si="301"/>
        <v>-164.98796731471526</v>
      </c>
      <c r="AL118" s="20">
        <f t="shared" si="301"/>
        <v>-175.79599916368079</v>
      </c>
      <c r="AM118" s="20">
        <f t="shared" si="301"/>
        <v>121.05461119268932</v>
      </c>
      <c r="AN118" s="20">
        <f t="shared" si="301"/>
        <v>165.10739453378906</v>
      </c>
      <c r="AO118" s="20">
        <f t="shared" si="301"/>
        <v>190.90362920875558</v>
      </c>
      <c r="AP118" s="20">
        <f t="shared" si="302"/>
        <v>-179.70862106725886</v>
      </c>
      <c r="AQ118" s="20">
        <f t="shared" si="302"/>
        <v>-179.29024973783694</v>
      </c>
      <c r="AR118" s="20">
        <f t="shared" si="302"/>
        <v>-2.8802372192602377</v>
      </c>
      <c r="AS118" s="20">
        <f t="shared" si="302"/>
        <v>-125.02014188620603</v>
      </c>
      <c r="AT118" s="20">
        <f t="shared" si="302"/>
        <v>-94.573351684473806</v>
      </c>
      <c r="AU118" s="20">
        <f t="shared" si="302"/>
        <v>134.68433108263778</v>
      </c>
      <c r="AV118" s="20">
        <f t="shared" si="302"/>
        <v>129.59038887528524</v>
      </c>
      <c r="AW118" s="20">
        <f t="shared" si="302"/>
        <v>126.99758798522728</v>
      </c>
      <c r="AX118" s="20">
        <f t="shared" si="302"/>
        <v>124.36971590534523</v>
      </c>
      <c r="AY118" s="20">
        <f t="shared" si="302"/>
        <v>176.24656650025648</v>
      </c>
      <c r="AZ118" s="20">
        <f t="shared" si="302"/>
        <v>174.5821410466165</v>
      </c>
      <c r="BA118" s="20">
        <f t="shared" si="302"/>
        <v>172.86950362685599</v>
      </c>
      <c r="BB118" s="20">
        <f t="shared" si="302"/>
        <v>171.10912719666959</v>
      </c>
      <c r="BC118" s="20">
        <f t="shared" si="302"/>
        <v>169.30149789516727</v>
      </c>
      <c r="BD118" s="20">
        <f t="shared" si="302"/>
        <v>167.44711491066693</v>
      </c>
      <c r="BE118" s="20">
        <f t="shared" si="302"/>
        <v>165.54649034279123</v>
      </c>
      <c r="BF118" s="20">
        <f t="shared" si="302"/>
        <v>163.60014906107565</v>
      </c>
      <c r="BG118" s="20">
        <f t="shared" si="302"/>
        <v>161.60862856001978</v>
      </c>
      <c r="BH118" s="20">
        <f t="shared" si="302"/>
        <v>159.57247881063395</v>
      </c>
      <c r="BI118" s="20">
        <f t="shared" si="302"/>
        <v>157.49226210860991</v>
      </c>
      <c r="BJ118" s="20">
        <f t="shared" si="302"/>
        <v>155.36855291898371</v>
      </c>
      <c r="BK118" s="20">
        <f t="shared" si="302"/>
        <v>-62.43595667387563</v>
      </c>
    </row>
    <row r="119" spans="3:63" x14ac:dyDescent="0.25">
      <c r="C119">
        <f t="shared" si="296"/>
        <v>27</v>
      </c>
      <c r="D119">
        <v>156</v>
      </c>
      <c r="E119">
        <v>0.83299999999999996</v>
      </c>
      <c r="F119">
        <v>213.29900000000001</v>
      </c>
      <c r="I119" s="20">
        <f t="shared" si="295"/>
        <v>85.702964994476673</v>
      </c>
      <c r="J119" s="20">
        <f t="shared" si="301"/>
        <v>-49.527888885214118</v>
      </c>
      <c r="K119" s="20">
        <f t="shared" si="301"/>
        <v>-149.63022848996931</v>
      </c>
      <c r="L119" s="20">
        <f t="shared" si="301"/>
        <v>104.93479344503756</v>
      </c>
      <c r="M119" s="20">
        <f t="shared" si="301"/>
        <v>127.00536169372856</v>
      </c>
      <c r="N119" s="20">
        <f t="shared" si="301"/>
        <v>-54.085576684702339</v>
      </c>
      <c r="O119" s="20">
        <f t="shared" si="301"/>
        <v>-41.647978066326445</v>
      </c>
      <c r="P119" s="20">
        <f t="shared" si="301"/>
        <v>-21.907768383147598</v>
      </c>
      <c r="Q119" s="20">
        <f t="shared" si="301"/>
        <v>-8.8116368899920516</v>
      </c>
      <c r="R119" s="20">
        <f t="shared" si="301"/>
        <v>-11.884372063220843</v>
      </c>
      <c r="S119" s="20">
        <f t="shared" si="301"/>
        <v>-147.18063962443065</v>
      </c>
      <c r="T119" s="20">
        <f t="shared" si="301"/>
        <v>-132.91102701191193</v>
      </c>
      <c r="U119" s="20">
        <f t="shared" si="301"/>
        <v>-81.936049492438826</v>
      </c>
      <c r="V119" s="20">
        <f t="shared" si="301"/>
        <v>127.96582584359309</v>
      </c>
      <c r="W119" s="20">
        <f t="shared" si="301"/>
        <v>127.91369949212179</v>
      </c>
      <c r="X119" s="20">
        <f t="shared" si="301"/>
        <v>-56.470915567916428</v>
      </c>
      <c r="Y119" s="20">
        <f t="shared" si="301"/>
        <v>-44.886459337222455</v>
      </c>
      <c r="Z119" s="20">
        <f t="shared" si="301"/>
        <v>-27.610079410383541</v>
      </c>
      <c r="AA119" s="20">
        <f t="shared" si="301"/>
        <v>-26.877777580720032</v>
      </c>
      <c r="AB119" s="20">
        <f t="shared" si="301"/>
        <v>-47.800441170739937</v>
      </c>
      <c r="AC119" s="20">
        <f t="shared" si="301"/>
        <v>107.09556318079311</v>
      </c>
      <c r="AD119" s="20">
        <f t="shared" si="301"/>
        <v>-96.376221514362811</v>
      </c>
      <c r="AE119" s="20">
        <f t="shared" si="301"/>
        <v>-109.4573660944028</v>
      </c>
      <c r="AF119" s="20">
        <f t="shared" si="301"/>
        <v>104.96849418937796</v>
      </c>
      <c r="AG119" s="20">
        <f t="shared" si="301"/>
        <v>-132.900742594924</v>
      </c>
      <c r="AH119" s="20">
        <f t="shared" si="301"/>
        <v>-134.37153291097758</v>
      </c>
      <c r="AI119" s="20">
        <f t="shared" si="301"/>
        <v>-14.126360869800939</v>
      </c>
      <c r="AJ119" s="20">
        <f t="shared" si="301"/>
        <v>-96.601795155177058</v>
      </c>
      <c r="AK119" s="20">
        <f t="shared" si="301"/>
        <v>122.57061504256338</v>
      </c>
      <c r="AL119" s="20">
        <f t="shared" si="301"/>
        <v>118.64286939153465</v>
      </c>
      <c r="AM119" s="20">
        <f t="shared" si="301"/>
        <v>77.298518971371095</v>
      </c>
      <c r="AN119" s="20">
        <f t="shared" si="301"/>
        <v>106.36470317162835</v>
      </c>
      <c r="AO119" s="20">
        <f t="shared" si="301"/>
        <v>129.63808819064457</v>
      </c>
      <c r="AP119" s="20">
        <f t="shared" si="302"/>
        <v>149.58726710479826</v>
      </c>
      <c r="AQ119" s="20">
        <f t="shared" si="302"/>
        <v>64.152772472311071</v>
      </c>
      <c r="AR119" s="20">
        <f t="shared" si="302"/>
        <v>-108.36650764901718</v>
      </c>
      <c r="AS119" s="20">
        <f t="shared" si="302"/>
        <v>98.337285803575242</v>
      </c>
      <c r="AT119" s="20">
        <f t="shared" si="302"/>
        <v>-22.233479543755326</v>
      </c>
      <c r="AU119" s="20">
        <f t="shared" si="302"/>
        <v>98.263099646924175</v>
      </c>
      <c r="AV119" s="20">
        <f t="shared" si="302"/>
        <v>98.405009403959482</v>
      </c>
      <c r="AW119" s="20">
        <f t="shared" si="302"/>
        <v>98.47568193632091</v>
      </c>
      <c r="AX119" s="20">
        <f t="shared" si="302"/>
        <v>98.546320885165414</v>
      </c>
      <c r="AY119" s="20">
        <f t="shared" si="302"/>
        <v>96.84944731119279</v>
      </c>
      <c r="AZ119" s="20">
        <f t="shared" si="302"/>
        <v>96.920849009511258</v>
      </c>
      <c r="BA119" s="20">
        <f t="shared" si="302"/>
        <v>96.99221765456312</v>
      </c>
      <c r="BB119" s="20">
        <f t="shared" si="302"/>
        <v>97.063553222009205</v>
      </c>
      <c r="BC119" s="20">
        <f t="shared" si="302"/>
        <v>97.134855687521977</v>
      </c>
      <c r="BD119" s="20">
        <f t="shared" si="302"/>
        <v>97.206125026784406</v>
      </c>
      <c r="BE119" s="20">
        <f t="shared" si="302"/>
        <v>97.277361215491482</v>
      </c>
      <c r="BF119" s="20">
        <f t="shared" si="302"/>
        <v>97.34856422934952</v>
      </c>
      <c r="BG119" s="20">
        <f t="shared" si="302"/>
        <v>97.419734044075426</v>
      </c>
      <c r="BH119" s="20">
        <f t="shared" si="302"/>
        <v>97.490870635398352</v>
      </c>
      <c r="BI119" s="20">
        <f t="shared" si="302"/>
        <v>97.56197397905791</v>
      </c>
      <c r="BJ119" s="20">
        <f t="shared" si="302"/>
        <v>97.633044050805651</v>
      </c>
      <c r="BK119" s="20">
        <f t="shared" si="302"/>
        <v>-96.590982109889779</v>
      </c>
    </row>
    <row r="120" spans="3:63" x14ac:dyDescent="0.25">
      <c r="C120">
        <f t="shared" si="296"/>
        <v>28</v>
      </c>
      <c r="D120">
        <v>132</v>
      </c>
      <c r="E120">
        <v>3.411</v>
      </c>
      <c r="F120">
        <v>2942.4630000000002</v>
      </c>
      <c r="I120" s="20">
        <f t="shared" si="295"/>
        <v>-2.3293426421766137</v>
      </c>
      <c r="J120" s="20">
        <f t="shared" si="301"/>
        <v>9.0231243739707025</v>
      </c>
      <c r="K120" s="20">
        <f t="shared" si="301"/>
        <v>117.6837605587628</v>
      </c>
      <c r="L120" s="20">
        <f t="shared" si="301"/>
        <v>-127.23860245054082</v>
      </c>
      <c r="M120" s="20">
        <f t="shared" si="301"/>
        <v>117.8941611002177</v>
      </c>
      <c r="N120" s="20">
        <f t="shared" si="301"/>
        <v>-131.61839420373633</v>
      </c>
      <c r="O120" s="20">
        <f t="shared" si="301"/>
        <v>-62.217397691805424</v>
      </c>
      <c r="P120" s="20">
        <f t="shared" si="301"/>
        <v>126.96093129217205</v>
      </c>
      <c r="Q120" s="20">
        <f t="shared" si="301"/>
        <v>83.400505279141555</v>
      </c>
      <c r="R120" s="20">
        <f t="shared" si="301"/>
        <v>-30.600651247748289</v>
      </c>
      <c r="S120" s="20">
        <f t="shared" si="301"/>
        <v>22.228482569150032</v>
      </c>
      <c r="T120" s="20">
        <f t="shared" si="301"/>
        <v>-47.775997821272114</v>
      </c>
      <c r="U120" s="20">
        <f t="shared" si="301"/>
        <v>126.636535333374</v>
      </c>
      <c r="V120" s="20">
        <f t="shared" si="301"/>
        <v>48.347071282093765</v>
      </c>
      <c r="W120" s="20">
        <f t="shared" si="301"/>
        <v>49.334991985960393</v>
      </c>
      <c r="X120" s="20">
        <f t="shared" si="301"/>
        <v>98.689129359271817</v>
      </c>
      <c r="Y120" s="20">
        <f t="shared" si="301"/>
        <v>-31.251929801274144</v>
      </c>
      <c r="Z120" s="20">
        <f t="shared" si="301"/>
        <v>-128.21784531556921</v>
      </c>
      <c r="AA120" s="20">
        <f t="shared" si="301"/>
        <v>-24.241557592558802</v>
      </c>
      <c r="AB120" s="20">
        <f t="shared" si="301"/>
        <v>-115.07105613356087</v>
      </c>
      <c r="AC120" s="20">
        <f t="shared" si="301"/>
        <v>118.19315325100013</v>
      </c>
      <c r="AD120" s="20">
        <f t="shared" si="301"/>
        <v>63.461971692414174</v>
      </c>
      <c r="AE120" s="20">
        <f t="shared" si="301"/>
        <v>79.077734111006905</v>
      </c>
      <c r="AF120" s="20">
        <f t="shared" si="301"/>
        <v>-127.37908660411041</v>
      </c>
      <c r="AG120" s="20">
        <f t="shared" si="301"/>
        <v>15.293212381441595</v>
      </c>
      <c r="AH120" s="20">
        <f t="shared" si="301"/>
        <v>-79.880622589098138</v>
      </c>
      <c r="AI120" s="20">
        <f t="shared" si="301"/>
        <v>120.76247881364547</v>
      </c>
      <c r="AJ120" s="20">
        <f t="shared" si="301"/>
        <v>66.379452305724243</v>
      </c>
      <c r="AK120" s="20">
        <f t="shared" si="301"/>
        <v>0.28243949595396173</v>
      </c>
      <c r="AL120" s="20">
        <f t="shared" si="301"/>
        <v>68.989016611857764</v>
      </c>
      <c r="AM120" s="20">
        <f t="shared" si="301"/>
        <v>-108.44045948056026</v>
      </c>
      <c r="AN120" s="20">
        <f t="shared" si="301"/>
        <v>112.52786543711021</v>
      </c>
      <c r="AO120" s="20">
        <f t="shared" si="301"/>
        <v>-115.23185542827702</v>
      </c>
      <c r="AP120" s="20">
        <f t="shared" si="302"/>
        <v>-50.2757889976481</v>
      </c>
      <c r="AQ120" s="20">
        <f t="shared" si="302"/>
        <v>44.145544036191936</v>
      </c>
      <c r="AR120" s="20">
        <f t="shared" si="302"/>
        <v>-131.25388048302096</v>
      </c>
      <c r="AS120" s="20">
        <f t="shared" si="302"/>
        <v>-66.962442551706786</v>
      </c>
      <c r="AT120" s="20">
        <f t="shared" si="302"/>
        <v>-113.90202541441916</v>
      </c>
      <c r="AU120" s="20">
        <f t="shared" si="302"/>
        <v>129.05081778370118</v>
      </c>
      <c r="AV120" s="20">
        <f t="shared" si="302"/>
        <v>129.48246211491499</v>
      </c>
      <c r="AW120" s="20">
        <f t="shared" si="302"/>
        <v>129.68495327623077</v>
      </c>
      <c r="AX120" s="20">
        <f t="shared" si="302"/>
        <v>129.87902799015916</v>
      </c>
      <c r="AY120" s="20">
        <f t="shared" si="302"/>
        <v>122.97226198326031</v>
      </c>
      <c r="AZ120" s="20">
        <f t="shared" si="302"/>
        <v>123.35477383717847</v>
      </c>
      <c r="BA120" s="20">
        <f t="shared" si="302"/>
        <v>123.72928006717684</v>
      </c>
      <c r="BB120" s="20">
        <f t="shared" si="302"/>
        <v>124.09575636810746</v>
      </c>
      <c r="BC120" s="20">
        <f t="shared" si="302"/>
        <v>124.45417895595942</v>
      </c>
      <c r="BD120" s="20">
        <f t="shared" si="302"/>
        <v>124.80452456939742</v>
      </c>
      <c r="BE120" s="20">
        <f t="shared" si="302"/>
        <v>125.14677047127898</v>
      </c>
      <c r="BF120" s="20">
        <f t="shared" si="302"/>
        <v>125.48089445012505</v>
      </c>
      <c r="BG120" s="20">
        <f t="shared" si="302"/>
        <v>125.8068748215627</v>
      </c>
      <c r="BH120" s="20">
        <f t="shared" si="302"/>
        <v>126.12469042973359</v>
      </c>
      <c r="BI120" s="20">
        <f t="shared" si="302"/>
        <v>126.43432064866244</v>
      </c>
      <c r="BJ120" s="20">
        <f t="shared" si="302"/>
        <v>126.73574538360248</v>
      </c>
      <c r="BK120" s="20">
        <f t="shared" si="302"/>
        <v>66.240465941151413</v>
      </c>
    </row>
    <row r="121" spans="3:63" x14ac:dyDescent="0.25">
      <c r="C121">
        <f t="shared" si="296"/>
        <v>29</v>
      </c>
      <c r="D121">
        <v>126</v>
      </c>
      <c r="E121">
        <v>1.083</v>
      </c>
      <c r="F121">
        <v>20.774999999999999</v>
      </c>
      <c r="I121" s="20">
        <f t="shared" si="295"/>
        <v>120.61006134885429</v>
      </c>
      <c r="J121" s="20">
        <f t="shared" si="301"/>
        <v>123.35054431253141</v>
      </c>
      <c r="K121" s="20">
        <f t="shared" si="301"/>
        <v>-66.923184000604849</v>
      </c>
      <c r="L121" s="20">
        <f t="shared" si="301"/>
        <v>59.05372709197654</v>
      </c>
      <c r="M121" s="20">
        <f t="shared" si="301"/>
        <v>61.354730106777353</v>
      </c>
      <c r="N121" s="20">
        <f t="shared" si="301"/>
        <v>86.475368354553652</v>
      </c>
      <c r="O121" s="20">
        <f t="shared" si="301"/>
        <v>85.724514566636572</v>
      </c>
      <c r="P121" s="20">
        <f t="shared" si="301"/>
        <v>84.554338195840799</v>
      </c>
      <c r="Q121" s="20">
        <f t="shared" si="301"/>
        <v>83.783704773512795</v>
      </c>
      <c r="R121" s="20">
        <f t="shared" si="301"/>
        <v>68.663201960840922</v>
      </c>
      <c r="S121" s="20">
        <f t="shared" si="301"/>
        <v>73.939105894888115</v>
      </c>
      <c r="T121" s="20">
        <f t="shared" si="301"/>
        <v>76.04112931698765</v>
      </c>
      <c r="U121" s="20">
        <f t="shared" si="301"/>
        <v>-59.301265087467897</v>
      </c>
      <c r="V121" s="20">
        <f t="shared" si="301"/>
        <v>70.035161960688015</v>
      </c>
      <c r="W121" s="20">
        <f t="shared" si="301"/>
        <v>70.029204191425336</v>
      </c>
      <c r="X121" s="20">
        <f t="shared" si="301"/>
        <v>-3.8768853172167903</v>
      </c>
      <c r="Y121" s="20">
        <f t="shared" si="301"/>
        <v>-2.9133117898254817</v>
      </c>
      <c r="Z121" s="20">
        <f t="shared" si="301"/>
        <v>-1.5153048813131007</v>
      </c>
      <c r="AA121" s="20">
        <f t="shared" si="301"/>
        <v>124.96947678768808</v>
      </c>
      <c r="AB121" s="20">
        <f t="shared" si="301"/>
        <v>86.094117690144813</v>
      </c>
      <c r="AC121" s="20">
        <f t="shared" si="301"/>
        <v>76.07513447352035</v>
      </c>
      <c r="AD121" s="20">
        <f t="shared" si="301"/>
        <v>103.43788526319977</v>
      </c>
      <c r="AE121" s="20">
        <f t="shared" si="301"/>
        <v>-52.098761425206497</v>
      </c>
      <c r="AF121" s="20">
        <f t="shared" si="301"/>
        <v>59.056892499685134</v>
      </c>
      <c r="AG121" s="20">
        <f t="shared" si="301"/>
        <v>124.80925804140544</v>
      </c>
      <c r="AH121" s="20">
        <f t="shared" si="301"/>
        <v>100.76373922034378</v>
      </c>
      <c r="AI121" s="20">
        <f t="shared" si="301"/>
        <v>84.096376101104454</v>
      </c>
      <c r="AJ121" s="20">
        <f t="shared" si="301"/>
        <v>103.42498794778291</v>
      </c>
      <c r="AK121" s="20">
        <f t="shared" si="301"/>
        <v>74.627688261363929</v>
      </c>
      <c r="AL121" s="20">
        <f t="shared" si="301"/>
        <v>75.019791838875548</v>
      </c>
      <c r="AM121" s="20">
        <f t="shared" si="301"/>
        <v>78.385353153327117</v>
      </c>
      <c r="AN121" s="20">
        <f t="shared" si="301"/>
        <v>76.137962792525755</v>
      </c>
      <c r="AO121" s="20">
        <f t="shared" si="301"/>
        <v>73.863364342499423</v>
      </c>
      <c r="AP121" s="20">
        <f t="shared" si="302"/>
        <v>-113.80479041574515</v>
      </c>
      <c r="AQ121" s="20">
        <f t="shared" si="302"/>
        <v>79.291006618751524</v>
      </c>
      <c r="AR121" s="20">
        <f t="shared" si="302"/>
        <v>-92.938930948736271</v>
      </c>
      <c r="AS121" s="20">
        <f t="shared" si="302"/>
        <v>58.448261417882165</v>
      </c>
      <c r="AT121" s="20">
        <f t="shared" si="302"/>
        <v>-116.28074041959113</v>
      </c>
      <c r="AU121" s="20">
        <f t="shared" si="302"/>
        <v>120.25000183896984</v>
      </c>
      <c r="AV121" s="20">
        <f t="shared" si="302"/>
        <v>120.245706437685</v>
      </c>
      <c r="AW121" s="20">
        <f t="shared" si="302"/>
        <v>120.24356517178603</v>
      </c>
      <c r="AX121" s="20">
        <f t="shared" si="302"/>
        <v>120.24142351687466</v>
      </c>
      <c r="AY121" s="20">
        <f t="shared" si="302"/>
        <v>120.29248649572341</v>
      </c>
      <c r="AZ121" s="20">
        <f t="shared" si="302"/>
        <v>120.2903537479923</v>
      </c>
      <c r="BA121" s="20">
        <f t="shared" si="302"/>
        <v>120.28822061109739</v>
      </c>
      <c r="BB121" s="20">
        <f t="shared" si="302"/>
        <v>120.28608708504559</v>
      </c>
      <c r="BC121" s="20">
        <f t="shared" si="302"/>
        <v>120.28395316984383</v>
      </c>
      <c r="BD121" s="20">
        <f t="shared" si="302"/>
        <v>120.28181886549899</v>
      </c>
      <c r="BE121" s="20">
        <f t="shared" si="302"/>
        <v>120.27968417201798</v>
      </c>
      <c r="BF121" s="20">
        <f t="shared" si="302"/>
        <v>120.27754908940769</v>
      </c>
      <c r="BG121" s="20">
        <f t="shared" si="302"/>
        <v>120.27541361767504</v>
      </c>
      <c r="BH121" s="20">
        <f t="shared" si="302"/>
        <v>120.27327775682696</v>
      </c>
      <c r="BI121" s="20">
        <f t="shared" si="302"/>
        <v>120.27114150687034</v>
      </c>
      <c r="BJ121" s="20">
        <f t="shared" si="302"/>
        <v>120.26900486781207</v>
      </c>
      <c r="BK121" s="20">
        <f t="shared" si="302"/>
        <v>103.42560669308411</v>
      </c>
    </row>
    <row r="122" spans="3:63" x14ac:dyDescent="0.25">
      <c r="C122">
        <f t="shared" si="296"/>
        <v>30</v>
      </c>
      <c r="D122">
        <v>115</v>
      </c>
      <c r="E122">
        <v>0.64500000000000002</v>
      </c>
      <c r="F122">
        <v>0.98</v>
      </c>
      <c r="I122" s="20">
        <f t="shared" si="295"/>
        <v>94.40685610835358</v>
      </c>
      <c r="J122" s="20">
        <f t="shared" si="301"/>
        <v>94.678998698705158</v>
      </c>
      <c r="K122" s="20">
        <f t="shared" si="301"/>
        <v>63.238353430266017</v>
      </c>
      <c r="L122" s="20">
        <f t="shared" si="301"/>
        <v>91.896473198439381</v>
      </c>
      <c r="M122" s="20">
        <f t="shared" si="301"/>
        <v>91.964230438293711</v>
      </c>
      <c r="N122" s="20">
        <f t="shared" si="301"/>
        <v>92.765111899288911</v>
      </c>
      <c r="O122" s="20">
        <f t="shared" si="301"/>
        <v>92.738935758284342</v>
      </c>
      <c r="P122" s="20">
        <f t="shared" si="301"/>
        <v>92.698504484349044</v>
      </c>
      <c r="Q122" s="20">
        <f t="shared" si="301"/>
        <v>92.672110678371524</v>
      </c>
      <c r="R122" s="20">
        <f t="shared" si="301"/>
        <v>98.220125433134115</v>
      </c>
      <c r="S122" s="20">
        <f t="shared" si="301"/>
        <v>111.3388797583352</v>
      </c>
      <c r="T122" s="20">
        <f t="shared" si="301"/>
        <v>111.31063505876701</v>
      </c>
      <c r="U122" s="20">
        <f t="shared" si="301"/>
        <v>101.22708597287058</v>
      </c>
      <c r="V122" s="20">
        <f t="shared" si="301"/>
        <v>15.622426208667756</v>
      </c>
      <c r="W122" s="20">
        <f t="shared" si="301"/>
        <v>15.622731904022293</v>
      </c>
      <c r="X122" s="20">
        <f t="shared" si="301"/>
        <v>-76.144384292586182</v>
      </c>
      <c r="Y122" s="20">
        <f t="shared" si="301"/>
        <v>-76.175479721526372</v>
      </c>
      <c r="Z122" s="20">
        <f t="shared" si="301"/>
        <v>-76.22056779987588</v>
      </c>
      <c r="AA122" s="20">
        <f t="shared" si="301"/>
        <v>108.00970385567682</v>
      </c>
      <c r="AB122" s="20">
        <f t="shared" si="301"/>
        <v>92.751797531833006</v>
      </c>
      <c r="AC122" s="20">
        <f t="shared" si="301"/>
        <v>92.417048713057355</v>
      </c>
      <c r="AD122" s="20">
        <f t="shared" si="301"/>
        <v>93.42322351454871</v>
      </c>
      <c r="AE122" s="20">
        <f t="shared" si="301"/>
        <v>88.830852223324868</v>
      </c>
      <c r="AF122" s="20">
        <f t="shared" si="301"/>
        <v>91.896565949984364</v>
      </c>
      <c r="AG122" s="20">
        <f t="shared" si="301"/>
        <v>94.887422454153693</v>
      </c>
      <c r="AH122" s="20">
        <f t="shared" si="301"/>
        <v>93.308472077489569</v>
      </c>
      <c r="AI122" s="20">
        <f t="shared" si="301"/>
        <v>92.682797738459357</v>
      </c>
      <c r="AJ122" s="20">
        <f t="shared" si="301"/>
        <v>93.422656525276167</v>
      </c>
      <c r="AK122" s="20">
        <f t="shared" si="301"/>
        <v>92.370752321184057</v>
      </c>
      <c r="AL122" s="20">
        <f t="shared" si="301"/>
        <v>92.383249159330859</v>
      </c>
      <c r="AM122" s="20">
        <f t="shared" si="301"/>
        <v>92.491915189555584</v>
      </c>
      <c r="AN122" s="20">
        <f t="shared" si="301"/>
        <v>92.419068625089096</v>
      </c>
      <c r="AO122" s="20">
        <f t="shared" si="301"/>
        <v>92.346484975701969</v>
      </c>
      <c r="AP122" s="20">
        <f t="shared" si="302"/>
        <v>102.70463049513528</v>
      </c>
      <c r="AQ122" s="20">
        <f t="shared" si="302"/>
        <v>92.521610847406876</v>
      </c>
      <c r="AR122" s="20">
        <f t="shared" si="302"/>
        <v>87.594327810647343</v>
      </c>
      <c r="AS122" s="20">
        <f t="shared" si="302"/>
        <v>91.878754620940924</v>
      </c>
      <c r="AT122" s="20">
        <f t="shared" si="302"/>
        <v>29.210399217430218</v>
      </c>
      <c r="AU122" s="20">
        <f t="shared" si="302"/>
        <v>94.376737012793797</v>
      </c>
      <c r="AV122" s="20">
        <f t="shared" si="302"/>
        <v>94.376383233668662</v>
      </c>
      <c r="AW122" s="20">
        <f t="shared" si="302"/>
        <v>94.376206921231145</v>
      </c>
      <c r="AX122" s="20">
        <f t="shared" si="302"/>
        <v>94.37603060811422</v>
      </c>
      <c r="AY122" s="20">
        <f t="shared" si="302"/>
        <v>94.380242974327217</v>
      </c>
      <c r="AZ122" s="20">
        <f t="shared" si="302"/>
        <v>94.380066676764045</v>
      </c>
      <c r="BA122" s="20">
        <f t="shared" si="302"/>
        <v>94.379890378521438</v>
      </c>
      <c r="BB122" s="20">
        <f t="shared" si="302"/>
        <v>94.379714079599381</v>
      </c>
      <c r="BC122" s="20">
        <f t="shared" si="302"/>
        <v>94.379537779997904</v>
      </c>
      <c r="BD122" s="20">
        <f t="shared" si="302"/>
        <v>94.379361479716977</v>
      </c>
      <c r="BE122" s="20">
        <f t="shared" si="302"/>
        <v>94.3791851787566</v>
      </c>
      <c r="BF122" s="20">
        <f t="shared" si="302"/>
        <v>94.379008877116817</v>
      </c>
      <c r="BG122" s="20">
        <f t="shared" si="302"/>
        <v>94.378832574797585</v>
      </c>
      <c r="BH122" s="20">
        <f t="shared" si="302"/>
        <v>94.378656271798931</v>
      </c>
      <c r="BI122" s="20">
        <f t="shared" si="302"/>
        <v>94.378479968120843</v>
      </c>
      <c r="BJ122" s="20">
        <f t="shared" si="302"/>
        <v>94.378303663763319</v>
      </c>
      <c r="BK122" s="20">
        <f t="shared" si="302"/>
        <v>93.422683723253911</v>
      </c>
    </row>
    <row r="123" spans="3:63" x14ac:dyDescent="0.25">
      <c r="C123">
        <f t="shared" si="296"/>
        <v>31</v>
      </c>
      <c r="D123">
        <v>103</v>
      </c>
      <c r="E123">
        <v>0.63600000000000001</v>
      </c>
      <c r="F123">
        <v>4694.0029999999997</v>
      </c>
      <c r="I123" s="20">
        <f t="shared" si="295"/>
        <v>-24.095910202122543</v>
      </c>
      <c r="J123" s="20">
        <f t="shared" si="301"/>
        <v>-99.134292329725014</v>
      </c>
      <c r="K123" s="20">
        <f t="shared" si="301"/>
        <v>38.238197123413329</v>
      </c>
      <c r="L123" s="20">
        <f t="shared" si="301"/>
        <v>82.861246001781979</v>
      </c>
      <c r="M123" s="20">
        <f t="shared" si="301"/>
        <v>-62.430347980520878</v>
      </c>
      <c r="N123" s="20">
        <f t="shared" si="301"/>
        <v>-96.220151784908253</v>
      </c>
      <c r="O123" s="20">
        <f t="shared" si="301"/>
        <v>-9.4074521352493345</v>
      </c>
      <c r="P123" s="20">
        <f t="shared" si="301"/>
        <v>38.821142026739153</v>
      </c>
      <c r="Q123" s="20">
        <f t="shared" si="301"/>
        <v>-102.48327435797819</v>
      </c>
      <c r="R123" s="20">
        <f t="shared" si="301"/>
        <v>-81.333271020881156</v>
      </c>
      <c r="S123" s="20">
        <f t="shared" si="301"/>
        <v>-17.277471936621797</v>
      </c>
      <c r="T123" s="20">
        <f t="shared" si="301"/>
        <v>101.89003848837375</v>
      </c>
      <c r="U123" s="20">
        <f t="shared" si="301"/>
        <v>-102.51964264850467</v>
      </c>
      <c r="V123" s="20">
        <f t="shared" si="301"/>
        <v>52.545519241561969</v>
      </c>
      <c r="W123" s="20">
        <f t="shared" si="301"/>
        <v>53.679645400542569</v>
      </c>
      <c r="X123" s="20">
        <f t="shared" si="301"/>
        <v>-32.584294283660519</v>
      </c>
      <c r="Y123" s="20">
        <f t="shared" si="301"/>
        <v>101.61536356490528</v>
      </c>
      <c r="Z123" s="20">
        <f t="shared" si="301"/>
        <v>-71.877212414893947</v>
      </c>
      <c r="AA123" s="20">
        <f t="shared" si="301"/>
        <v>12.00917865339007</v>
      </c>
      <c r="AB123" s="20">
        <f t="shared" si="301"/>
        <v>-86.531625580038636</v>
      </c>
      <c r="AC123" s="20">
        <f t="shared" si="301"/>
        <v>-50.884901374778281</v>
      </c>
      <c r="AD123" s="20">
        <f t="shared" si="301"/>
        <v>102.75054992043528</v>
      </c>
      <c r="AE123" s="20">
        <f t="shared" si="301"/>
        <v>101.3467829902863</v>
      </c>
      <c r="AF123" s="20">
        <f t="shared" si="301"/>
        <v>83.25266052333123</v>
      </c>
      <c r="AG123" s="20">
        <f t="shared" si="301"/>
        <v>81.782417560263241</v>
      </c>
      <c r="AH123" s="20">
        <f t="shared" si="301"/>
        <v>-40.301803183572794</v>
      </c>
      <c r="AI123" s="20">
        <f t="shared" si="301"/>
        <v>-67.821745023636822</v>
      </c>
      <c r="AJ123" s="20">
        <f t="shared" si="301"/>
        <v>102.37625949707153</v>
      </c>
      <c r="AK123" s="20">
        <f t="shared" si="301"/>
        <v>59.317056921488835</v>
      </c>
      <c r="AL123" s="20">
        <f t="shared" si="301"/>
        <v>-26.499567444887823</v>
      </c>
      <c r="AM123" s="20">
        <f t="shared" si="301"/>
        <v>-102.98947179483206</v>
      </c>
      <c r="AN123" s="20">
        <f t="shared" si="301"/>
        <v>-37.759655047278052</v>
      </c>
      <c r="AO123" s="20">
        <f t="shared" si="301"/>
        <v>76.111137851354101</v>
      </c>
      <c r="AP123" s="20">
        <f t="shared" si="302"/>
        <v>67.70644840094414</v>
      </c>
      <c r="AQ123" s="20">
        <f t="shared" si="302"/>
        <v>51.664281659518906</v>
      </c>
      <c r="AR123" s="20">
        <f t="shared" si="302"/>
        <v>95.517909626901783</v>
      </c>
      <c r="AS123" s="20">
        <f t="shared" si="302"/>
        <v>-29.701706680779722</v>
      </c>
      <c r="AT123" s="20">
        <f t="shared" si="302"/>
        <v>-11.670736364227816</v>
      </c>
      <c r="AU123" s="20">
        <f t="shared" si="302"/>
        <v>95.296493797688882</v>
      </c>
      <c r="AV123" s="20">
        <f t="shared" si="302"/>
        <v>94.257047098613384</v>
      </c>
      <c r="AW123" s="20">
        <f t="shared" si="302"/>
        <v>93.715576565645037</v>
      </c>
      <c r="AX123" s="20">
        <f t="shared" si="302"/>
        <v>93.158628131107136</v>
      </c>
      <c r="AY123" s="20">
        <f t="shared" si="302"/>
        <v>102.08148562127221</v>
      </c>
      <c r="AZ123" s="20">
        <f t="shared" si="302"/>
        <v>101.89667661204204</v>
      </c>
      <c r="BA123" s="20">
        <f t="shared" si="302"/>
        <v>101.69503852499163</v>
      </c>
      <c r="BB123" s="20">
        <f t="shared" si="302"/>
        <v>101.4766046623166</v>
      </c>
      <c r="BC123" s="20">
        <f t="shared" si="302"/>
        <v>101.24141110017314</v>
      </c>
      <c r="BD123" s="20">
        <f t="shared" si="302"/>
        <v>100.98949668272178</v>
      </c>
      <c r="BE123" s="20">
        <f t="shared" si="302"/>
        <v>100.72090301570891</v>
      </c>
      <c r="BF123" s="20">
        <f t="shared" si="302"/>
        <v>100.43567445959792</v>
      </c>
      <c r="BG123" s="20">
        <f t="shared" si="302"/>
        <v>100.13385812223956</v>
      </c>
      <c r="BH123" s="20">
        <f t="shared" si="302"/>
        <v>99.815503851094917</v>
      </c>
      <c r="BI123" s="20">
        <f t="shared" si="302"/>
        <v>99.480664225002911</v>
      </c>
      <c r="BJ123" s="20">
        <f t="shared" si="302"/>
        <v>99.1293945454929</v>
      </c>
      <c r="BK123" s="20">
        <f t="shared" si="302"/>
        <v>102.39805299617763</v>
      </c>
    </row>
    <row r="124" spans="3:63" x14ac:dyDescent="0.25">
      <c r="C124">
        <f t="shared" si="296"/>
        <v>32</v>
      </c>
      <c r="D124">
        <v>102</v>
      </c>
      <c r="E124">
        <v>0.97599999999999998</v>
      </c>
      <c r="F124">
        <v>15720.839</v>
      </c>
      <c r="I124" s="20">
        <f t="shared" si="295"/>
        <v>90.15481567369207</v>
      </c>
      <c r="J124" s="20">
        <f t="shared" si="301"/>
        <v>-99.563719615862809</v>
      </c>
      <c r="K124" s="20">
        <f t="shared" si="301"/>
        <v>-101.73128914978086</v>
      </c>
      <c r="L124" s="20">
        <f t="shared" si="301"/>
        <v>57.15468726394235</v>
      </c>
      <c r="M124" s="20">
        <f t="shared" si="301"/>
        <v>-59.135377245738987</v>
      </c>
      <c r="N124" s="20">
        <f t="shared" si="301"/>
        <v>34.604788128583117</v>
      </c>
      <c r="O124" s="20">
        <f t="shared" si="301"/>
        <v>24.18382053122081</v>
      </c>
      <c r="P124" s="20">
        <f t="shared" si="301"/>
        <v>-34.807684752514533</v>
      </c>
      <c r="Q124" s="20">
        <f t="shared" si="301"/>
        <v>-28.632297842574101</v>
      </c>
      <c r="R124" s="20">
        <f t="shared" si="301"/>
        <v>97.739356985131153</v>
      </c>
      <c r="S124" s="20">
        <f t="shared" si="301"/>
        <v>-61.379235684298457</v>
      </c>
      <c r="T124" s="20">
        <f t="shared" si="301"/>
        <v>61.551430185284211</v>
      </c>
      <c r="U124" s="20">
        <f t="shared" si="301"/>
        <v>98.28825740933847</v>
      </c>
      <c r="V124" s="20">
        <f t="shared" si="301"/>
        <v>78.206331548619687</v>
      </c>
      <c r="W124" s="20">
        <f t="shared" si="301"/>
        <v>80.951422719089109</v>
      </c>
      <c r="X124" s="20">
        <f t="shared" si="301"/>
        <v>-89.002400964824233</v>
      </c>
      <c r="Y124" s="20">
        <f t="shared" si="301"/>
        <v>-101.98657749734303</v>
      </c>
      <c r="Z124" s="20">
        <f t="shared" si="301"/>
        <v>54.146542805657091</v>
      </c>
      <c r="AA124" s="20">
        <f t="shared" si="301"/>
        <v>-101.79523371894204</v>
      </c>
      <c r="AB124" s="20">
        <f t="shared" si="301"/>
        <v>-34.645379870764714</v>
      </c>
      <c r="AC124" s="20">
        <f t="shared" si="301"/>
        <v>51.502631736224643</v>
      </c>
      <c r="AD124" s="20">
        <f t="shared" si="301"/>
        <v>88.814276575664493</v>
      </c>
      <c r="AE124" s="20">
        <f t="shared" si="301"/>
        <v>5.0759493545193743</v>
      </c>
      <c r="AF124" s="20">
        <f t="shared" si="301"/>
        <v>58.959437192739607</v>
      </c>
      <c r="AG124" s="20">
        <f t="shared" si="301"/>
        <v>-27.910818881666749</v>
      </c>
      <c r="AH124" s="20">
        <f t="shared" si="301"/>
        <v>-20.230549511032098</v>
      </c>
      <c r="AI124" s="20">
        <f t="shared" si="301"/>
        <v>80.417098137147121</v>
      </c>
      <c r="AJ124" s="20">
        <f t="shared" si="301"/>
        <v>94.780994858019199</v>
      </c>
      <c r="AK124" s="20">
        <f t="shared" si="301"/>
        <v>-94.718704588252535</v>
      </c>
      <c r="AL124" s="20">
        <f t="shared" si="301"/>
        <v>84.475837971386923</v>
      </c>
      <c r="AM124" s="20">
        <f t="shared" si="301"/>
        <v>98.899268087196063</v>
      </c>
      <c r="AN124" s="20">
        <f t="shared" si="301"/>
        <v>5.6931123567150363</v>
      </c>
      <c r="AO124" s="20">
        <f t="shared" si="301"/>
        <v>-99.505848204193057</v>
      </c>
      <c r="AP124" s="20">
        <f t="shared" si="302"/>
        <v>24.884638107305602</v>
      </c>
      <c r="AQ124" s="20">
        <f t="shared" si="302"/>
        <v>92.184310765633825</v>
      </c>
      <c r="AR124" s="20">
        <f t="shared" si="302"/>
        <v>8.4417426862265827</v>
      </c>
      <c r="AS124" s="20">
        <f t="shared" si="302"/>
        <v>37.270209418921361</v>
      </c>
      <c r="AT124" s="20">
        <f t="shared" si="302"/>
        <v>-52.814388443633298</v>
      </c>
      <c r="AU124" s="20">
        <f t="shared" si="302"/>
        <v>1.2348472506952051</v>
      </c>
      <c r="AV124" s="20">
        <f t="shared" si="302"/>
        <v>-7.5673829306465858</v>
      </c>
      <c r="AW124" s="20">
        <f t="shared" si="302"/>
        <v>-11.937137734644526</v>
      </c>
      <c r="AX124" s="20">
        <f t="shared" si="302"/>
        <v>-16.284781754318935</v>
      </c>
      <c r="AY124" s="20">
        <f t="shared" si="302"/>
        <v>77.831263676882244</v>
      </c>
      <c r="AZ124" s="20">
        <f t="shared" si="302"/>
        <v>74.922497441168105</v>
      </c>
      <c r="BA124" s="20">
        <f t="shared" si="302"/>
        <v>71.874954622700614</v>
      </c>
      <c r="BB124" s="20">
        <f t="shared" si="302"/>
        <v>68.69428008906165</v>
      </c>
      <c r="BC124" s="20">
        <f t="shared" si="302"/>
        <v>65.386365303540899</v>
      </c>
      <c r="BD124" s="20">
        <f t="shared" si="302"/>
        <v>61.957337412532027</v>
      </c>
      <c r="BE124" s="20">
        <f t="shared" si="302"/>
        <v>58.413547896429719</v>
      </c>
      <c r="BF124" s="20">
        <f t="shared" si="302"/>
        <v>54.761560804944907</v>
      </c>
      <c r="BG124" s="20">
        <f t="shared" si="302"/>
        <v>51.008140598788273</v>
      </c>
      <c r="BH124" s="20">
        <f t="shared" si="302"/>
        <v>47.160239619985433</v>
      </c>
      <c r="BI124" s="20">
        <f t="shared" si="302"/>
        <v>43.22498521438223</v>
      </c>
      <c r="BJ124" s="20">
        <f t="shared" si="302"/>
        <v>39.209666529796863</v>
      </c>
      <c r="BK124" s="20">
        <f t="shared" si="302"/>
        <v>94.533776685379905</v>
      </c>
    </row>
    <row r="125" spans="3:63" x14ac:dyDescent="0.25">
      <c r="C125">
        <f t="shared" si="296"/>
        <v>33</v>
      </c>
      <c r="D125">
        <v>102</v>
      </c>
      <c r="E125">
        <v>4.2670000000000003</v>
      </c>
      <c r="F125">
        <v>7.1139999999999999</v>
      </c>
      <c r="I125" s="20">
        <f t="shared" si="295"/>
        <v>-66.928488673970037</v>
      </c>
      <c r="J125" s="20">
        <f t="shared" si="301"/>
        <v>-69.220177905780361</v>
      </c>
      <c r="K125" s="20">
        <f t="shared" si="301"/>
        <v>26.490022177908642</v>
      </c>
      <c r="L125" s="20">
        <f t="shared" si="301"/>
        <v>-43.942512448194272</v>
      </c>
      <c r="M125" s="20">
        <f t="shared" si="301"/>
        <v>-44.596679687854213</v>
      </c>
      <c r="N125" s="20">
        <f t="shared" si="301"/>
        <v>-52.211552556037454</v>
      </c>
      <c r="O125" s="20">
        <f t="shared" si="301"/>
        <v>-51.966443585436082</v>
      </c>
      <c r="P125" s="20">
        <f t="shared" si="301"/>
        <v>-51.587308428685269</v>
      </c>
      <c r="Q125" s="20">
        <f t="shared" si="301"/>
        <v>-51.339454010319336</v>
      </c>
      <c r="R125" s="20">
        <f t="shared" si="301"/>
        <v>-93.382242333028813</v>
      </c>
      <c r="S125" s="20">
        <f t="shared" si="301"/>
        <v>15.176892140869823</v>
      </c>
      <c r="T125" s="20">
        <f t="shared" si="301"/>
        <v>14.459455233645048</v>
      </c>
      <c r="U125" s="20">
        <f t="shared" ref="J125:AO133" si="303">$D125*COS($E125+$F125*U$7)</f>
        <v>-66.332138124932499</v>
      </c>
      <c r="V125" s="20">
        <f t="shared" si="303"/>
        <v>-16.944876531046493</v>
      </c>
      <c r="W125" s="20">
        <f t="shared" si="303"/>
        <v>-16.946835583359782</v>
      </c>
      <c r="X125" s="20">
        <f t="shared" si="303"/>
        <v>-21.040580951898026</v>
      </c>
      <c r="Y125" s="20">
        <f t="shared" si="303"/>
        <v>-20.779049931805865</v>
      </c>
      <c r="Z125" s="20">
        <f t="shared" si="303"/>
        <v>-20.39943114982313</v>
      </c>
      <c r="AA125" s="20">
        <f t="shared" si="303"/>
        <v>89.494717211677411</v>
      </c>
      <c r="AB125" s="20">
        <f t="shared" si="303"/>
        <v>-52.086913822682547</v>
      </c>
      <c r="AC125" s="20">
        <f t="shared" si="303"/>
        <v>-48.930409885492729</v>
      </c>
      <c r="AD125" s="20">
        <f t="shared" si="303"/>
        <v>-58.276009301938345</v>
      </c>
      <c r="AE125" s="20">
        <f t="shared" si="303"/>
        <v>-13.463631339317885</v>
      </c>
      <c r="AF125" s="20">
        <f t="shared" si="303"/>
        <v>-43.943408870509529</v>
      </c>
      <c r="AG125" s="20">
        <f t="shared" si="303"/>
        <v>-70.941848109662416</v>
      </c>
      <c r="AH125" s="20">
        <f t="shared" si="303"/>
        <v>-57.232929461229716</v>
      </c>
      <c r="AI125" s="20">
        <f t="shared" si="303"/>
        <v>-51.4398455590445</v>
      </c>
      <c r="AJ125" s="20">
        <f t="shared" si="303"/>
        <v>-58.270871265638391</v>
      </c>
      <c r="AK125" s="20">
        <f t="shared" si="303"/>
        <v>-48.490548348169774</v>
      </c>
      <c r="AL125" s="20">
        <f t="shared" si="303"/>
        <v>-48.609356666429086</v>
      </c>
      <c r="AM125" s="20">
        <f t="shared" si="303"/>
        <v>-49.640062845005502</v>
      </c>
      <c r="AN125" s="20">
        <f t="shared" si="303"/>
        <v>-48.949583417569499</v>
      </c>
      <c r="AO125" s="20">
        <f t="shared" si="303"/>
        <v>-48.259677806509231</v>
      </c>
      <c r="AP125" s="20">
        <f t="shared" si="302"/>
        <v>-100.54133724678861</v>
      </c>
      <c r="AQ125" s="20">
        <f t="shared" si="302"/>
        <v>-49.920969870581018</v>
      </c>
      <c r="AR125" s="20">
        <f t="shared" si="302"/>
        <v>74.55128343900823</v>
      </c>
      <c r="AS125" s="20">
        <f t="shared" si="302"/>
        <v>-43.771219470061482</v>
      </c>
      <c r="AT125" s="20">
        <f t="shared" si="302"/>
        <v>-88.067568326856318</v>
      </c>
      <c r="AU125" s="20">
        <f t="shared" si="302"/>
        <v>-66.671930581376159</v>
      </c>
      <c r="AV125" s="20">
        <f t="shared" si="302"/>
        <v>-66.668913659277806</v>
      </c>
      <c r="AW125" s="20">
        <f t="shared" si="302"/>
        <v>-66.667410090467371</v>
      </c>
      <c r="AX125" s="20">
        <f t="shared" si="302"/>
        <v>-66.665906496366233</v>
      </c>
      <c r="AY125" s="20">
        <f t="shared" si="302"/>
        <v>-66.701824123007341</v>
      </c>
      <c r="AZ125" s="20">
        <f t="shared" si="302"/>
        <v>-66.700321108015132</v>
      </c>
      <c r="BA125" s="20">
        <f t="shared" si="302"/>
        <v>-66.698818067719785</v>
      </c>
      <c r="BB125" s="20">
        <f t="shared" si="302"/>
        <v>-66.697315002121812</v>
      </c>
      <c r="BC125" s="20">
        <f t="shared" si="302"/>
        <v>-66.69581191122181</v>
      </c>
      <c r="BD125" s="20">
        <f t="shared" si="302"/>
        <v>-66.694308795020277</v>
      </c>
      <c r="BE125" s="20">
        <f t="shared" si="302"/>
        <v>-66.69280565351788</v>
      </c>
      <c r="BF125" s="20">
        <f t="shared" si="302"/>
        <v>-66.691302486715145</v>
      </c>
      <c r="BG125" s="20">
        <f t="shared" si="302"/>
        <v>-66.689799294612627</v>
      </c>
      <c r="BH125" s="20">
        <f t="shared" si="302"/>
        <v>-66.68829607721095</v>
      </c>
      <c r="BI125" s="20">
        <f t="shared" si="302"/>
        <v>-66.686792834510641</v>
      </c>
      <c r="BJ125" s="20">
        <f t="shared" si="302"/>
        <v>-66.685289566512267</v>
      </c>
      <c r="BK125" s="20">
        <f t="shared" si="302"/>
        <v>-58.271117736360416</v>
      </c>
    </row>
    <row r="126" spans="3:63" x14ac:dyDescent="0.25">
      <c r="C126">
        <f t="shared" si="296"/>
        <v>34</v>
      </c>
      <c r="D126">
        <v>99</v>
      </c>
      <c r="E126">
        <v>6.21</v>
      </c>
      <c r="F126">
        <v>2146.17</v>
      </c>
      <c r="I126" s="20">
        <f t="shared" si="295"/>
        <v>98.856953031349462</v>
      </c>
      <c r="J126" s="20">
        <f t="shared" si="303"/>
        <v>-92.096061680353984</v>
      </c>
      <c r="K126" s="20">
        <f t="shared" si="303"/>
        <v>-71.140393564003674</v>
      </c>
      <c r="L126" s="20">
        <f t="shared" si="303"/>
        <v>98.734991900846524</v>
      </c>
      <c r="M126" s="20">
        <f t="shared" si="303"/>
        <v>-59.91565723900213</v>
      </c>
      <c r="N126" s="20">
        <f t="shared" si="303"/>
        <v>-89.047459370791543</v>
      </c>
      <c r="O126" s="20">
        <f t="shared" si="303"/>
        <v>-26.917714849153732</v>
      </c>
      <c r="P126" s="20">
        <f t="shared" si="303"/>
        <v>84.675621276597454</v>
      </c>
      <c r="Q126" s="20">
        <f t="shared" si="303"/>
        <v>94.448141439656396</v>
      </c>
      <c r="R126" s="20">
        <f t="shared" si="303"/>
        <v>48.489262777358327</v>
      </c>
      <c r="S126" s="20">
        <f t="shared" si="303"/>
        <v>-63.709012736007743</v>
      </c>
      <c r="T126" s="20">
        <f t="shared" si="303"/>
        <v>-29.048021010171212</v>
      </c>
      <c r="U126" s="20">
        <f t="shared" si="303"/>
        <v>54.898608831012041</v>
      </c>
      <c r="V126" s="20">
        <f t="shared" si="303"/>
        <v>41.886836474353039</v>
      </c>
      <c r="W126" s="20">
        <f t="shared" si="303"/>
        <v>41.359035595342036</v>
      </c>
      <c r="X126" s="20">
        <f t="shared" si="303"/>
        <v>-95.936908150521887</v>
      </c>
      <c r="Y126" s="20">
        <f t="shared" si="303"/>
        <v>-50.140414776372388</v>
      </c>
      <c r="Z126" s="20">
        <f t="shared" si="303"/>
        <v>57.143325332351182</v>
      </c>
      <c r="AA126" s="20">
        <f t="shared" si="303"/>
        <v>-62.502232988285748</v>
      </c>
      <c r="AB126" s="20">
        <f t="shared" si="303"/>
        <v>-62.987650166745397</v>
      </c>
      <c r="AC126" s="20">
        <f t="shared" si="303"/>
        <v>-58.534513173749517</v>
      </c>
      <c r="AD126" s="20">
        <f t="shared" si="303"/>
        <v>45.234682892877949</v>
      </c>
      <c r="AE126" s="20">
        <f t="shared" si="303"/>
        <v>98.427696634640341</v>
      </c>
      <c r="AF126" s="20">
        <f t="shared" si="303"/>
        <v>98.713298373631432</v>
      </c>
      <c r="AG126" s="20">
        <f t="shared" si="303"/>
        <v>-92.998840032264212</v>
      </c>
      <c r="AH126" s="20">
        <f t="shared" si="303"/>
        <v>12.522173074013052</v>
      </c>
      <c r="AI126" s="20">
        <f t="shared" si="303"/>
        <v>98.923472049413391</v>
      </c>
      <c r="AJ126" s="20">
        <f t="shared" si="303"/>
        <v>43.596487869983548</v>
      </c>
      <c r="AK126" s="20">
        <f t="shared" si="303"/>
        <v>-84.783283343713947</v>
      </c>
      <c r="AL126" s="20">
        <f t="shared" si="303"/>
        <v>-97.989703144751772</v>
      </c>
      <c r="AM126" s="20">
        <f t="shared" si="303"/>
        <v>97.143795204172704</v>
      </c>
      <c r="AN126" s="20">
        <f t="shared" si="303"/>
        <v>-53.255319602320078</v>
      </c>
      <c r="AO126" s="20">
        <f t="shared" si="303"/>
        <v>-24.745394143335947</v>
      </c>
      <c r="AP126" s="20">
        <f t="shared" si="302"/>
        <v>43.776549340710659</v>
      </c>
      <c r="AQ126" s="20">
        <f t="shared" si="302"/>
        <v>40.815334809564206</v>
      </c>
      <c r="AR126" s="20">
        <f t="shared" si="302"/>
        <v>-98.959239815163599</v>
      </c>
      <c r="AS126" s="20">
        <f t="shared" si="302"/>
        <v>87.44570294640792</v>
      </c>
      <c r="AT126" s="20">
        <f t="shared" si="302"/>
        <v>32.327354702086502</v>
      </c>
      <c r="AU126" s="20">
        <f t="shared" si="302"/>
        <v>48.582099619231911</v>
      </c>
      <c r="AV126" s="20">
        <f t="shared" si="302"/>
        <v>47.56171385502531</v>
      </c>
      <c r="AW126" s="20">
        <f t="shared" si="302"/>
        <v>47.050711059033809</v>
      </c>
      <c r="AX126" s="20">
        <f t="shared" si="302"/>
        <v>46.538083789164695</v>
      </c>
      <c r="AY126" s="20">
        <f t="shared" si="302"/>
        <v>58.307151837093812</v>
      </c>
      <c r="AZ126" s="20">
        <f t="shared" si="302"/>
        <v>57.83602966785952</v>
      </c>
      <c r="BA126" s="20">
        <f t="shared" si="302"/>
        <v>57.362910650601776</v>
      </c>
      <c r="BB126" s="20">
        <f t="shared" si="302"/>
        <v>56.887811120238105</v>
      </c>
      <c r="BC126" s="20">
        <f t="shared" si="302"/>
        <v>56.410747480064103</v>
      </c>
      <c r="BD126" s="20">
        <f t="shared" si="302"/>
        <v>55.931736201191733</v>
      </c>
      <c r="BE126" s="20">
        <f t="shared" si="302"/>
        <v>55.450793821973733</v>
      </c>
      <c r="BF126" s="20">
        <f t="shared" si="302"/>
        <v>54.967936947437195</v>
      </c>
      <c r="BG126" s="20">
        <f t="shared" si="302"/>
        <v>54.483182248709099</v>
      </c>
      <c r="BH126" s="20">
        <f t="shared" si="302"/>
        <v>53.996546462439589</v>
      </c>
      <c r="BI126" s="20">
        <f t="shared" si="302"/>
        <v>53.508046390228813</v>
      </c>
      <c r="BJ126" s="20">
        <f t="shared" si="302"/>
        <v>53.01769889803974</v>
      </c>
      <c r="BK126" s="20">
        <f t="shared" si="302"/>
        <v>43.675415984182713</v>
      </c>
    </row>
    <row r="127" spans="3:63" x14ac:dyDescent="0.25">
      <c r="C127">
        <f t="shared" si="296"/>
        <v>35</v>
      </c>
      <c r="D127">
        <v>98</v>
      </c>
      <c r="E127">
        <v>0.68</v>
      </c>
      <c r="F127">
        <v>155.41999999999999</v>
      </c>
      <c r="I127" s="20">
        <f t="shared" si="295"/>
        <v>48.146490104884634</v>
      </c>
      <c r="J127" s="20">
        <f t="shared" si="303"/>
        <v>90.339401781459657</v>
      </c>
      <c r="K127" s="20">
        <f t="shared" si="303"/>
        <v>69.832804256892658</v>
      </c>
      <c r="L127" s="20">
        <f t="shared" si="303"/>
        <v>76.202126437590934</v>
      </c>
      <c r="M127" s="20">
        <f t="shared" si="303"/>
        <v>84.827589683095908</v>
      </c>
      <c r="N127" s="20">
        <f t="shared" si="303"/>
        <v>23.417956507201769</v>
      </c>
      <c r="O127" s="20">
        <f t="shared" si="303"/>
        <v>29.181385590864405</v>
      </c>
      <c r="P127" s="20">
        <f t="shared" si="303"/>
        <v>37.856513182862543</v>
      </c>
      <c r="Q127" s="20">
        <f t="shared" si="303"/>
        <v>43.339479312066793</v>
      </c>
      <c r="R127" s="20">
        <f t="shared" si="303"/>
        <v>-64.959416256877248</v>
      </c>
      <c r="S127" s="20">
        <f t="shared" si="303"/>
        <v>21.948429974012917</v>
      </c>
      <c r="T127" s="20">
        <f t="shared" si="303"/>
        <v>6.9097146778183189</v>
      </c>
      <c r="U127" s="20">
        <f t="shared" si="303"/>
        <v>-56.622710077690968</v>
      </c>
      <c r="V127" s="20">
        <f t="shared" si="303"/>
        <v>-71.632331013043569</v>
      </c>
      <c r="W127" s="20">
        <f t="shared" si="303"/>
        <v>-71.603866365772902</v>
      </c>
      <c r="X127" s="20">
        <f t="shared" si="303"/>
        <v>84.224730906377857</v>
      </c>
      <c r="Y127" s="20">
        <f t="shared" si="303"/>
        <v>81.220965548719619</v>
      </c>
      <c r="Z127" s="20">
        <f t="shared" si="303"/>
        <v>76.393944926604419</v>
      </c>
      <c r="AA127" s="20">
        <f t="shared" si="303"/>
        <v>85.276486159798409</v>
      </c>
      <c r="AB127" s="20">
        <f t="shared" si="303"/>
        <v>26.362141349027905</v>
      </c>
      <c r="AC127" s="20">
        <f t="shared" si="303"/>
        <v>85.037998022683567</v>
      </c>
      <c r="AD127" s="20">
        <f t="shared" si="303"/>
        <v>-94.548524197471821</v>
      </c>
      <c r="AE127" s="20">
        <f t="shared" si="303"/>
        <v>32.285489012227487</v>
      </c>
      <c r="AF127" s="20">
        <f t="shared" si="303"/>
        <v>76.215235249636251</v>
      </c>
      <c r="AG127" s="20">
        <f t="shared" si="303"/>
        <v>97.412618161530929</v>
      </c>
      <c r="AH127" s="20">
        <f t="shared" si="303"/>
        <v>-84.194120251328911</v>
      </c>
      <c r="AI127" s="20">
        <f t="shared" si="303"/>
        <v>41.13830931095918</v>
      </c>
      <c r="AJ127" s="20">
        <f t="shared" si="303"/>
        <v>-94.513872402761379</v>
      </c>
      <c r="AK127" s="20">
        <f t="shared" si="303"/>
        <v>89.762612046908728</v>
      </c>
      <c r="AL127" s="20">
        <f t="shared" si="303"/>
        <v>88.587242384799168</v>
      </c>
      <c r="AM127" s="20">
        <f t="shared" si="303"/>
        <v>75.345715464161415</v>
      </c>
      <c r="AN127" s="20">
        <f t="shared" si="303"/>
        <v>84.809077192023466</v>
      </c>
      <c r="AO127" s="20">
        <f t="shared" si="303"/>
        <v>91.828863918055845</v>
      </c>
      <c r="AP127" s="20">
        <f t="shared" si="302"/>
        <v>-76.916690433009862</v>
      </c>
      <c r="AQ127" s="20">
        <f t="shared" si="302"/>
        <v>70.850392792660159</v>
      </c>
      <c r="AR127" s="20">
        <f t="shared" si="302"/>
        <v>95.453301412033312</v>
      </c>
      <c r="AS127" s="20">
        <f t="shared" si="302"/>
        <v>73.635793367974671</v>
      </c>
      <c r="AT127" s="20">
        <f t="shared" si="302"/>
        <v>-51.324778175251772</v>
      </c>
      <c r="AU127" s="20">
        <f t="shared" si="302"/>
        <v>41.817968497053499</v>
      </c>
      <c r="AV127" s="20">
        <f t="shared" si="302"/>
        <v>41.742278919561556</v>
      </c>
      <c r="AW127" s="20">
        <f t="shared" si="302"/>
        <v>41.704546457545867</v>
      </c>
      <c r="AX127" s="20">
        <f t="shared" si="302"/>
        <v>41.666806444316556</v>
      </c>
      <c r="AY127" s="20">
        <f t="shared" si="302"/>
        <v>42.566429043484781</v>
      </c>
      <c r="AZ127" s="20">
        <f t="shared" si="302"/>
        <v>42.528863605628551</v>
      </c>
      <c r="BA127" s="20">
        <f t="shared" si="302"/>
        <v>42.491290467304118</v>
      </c>
      <c r="BB127" s="20">
        <f t="shared" si="302"/>
        <v>42.453709635314567</v>
      </c>
      <c r="BC127" s="20">
        <f t="shared" si="302"/>
        <v>42.416121116464531</v>
      </c>
      <c r="BD127" s="20">
        <f t="shared" si="302"/>
        <v>42.378524917560043</v>
      </c>
      <c r="BE127" s="20">
        <f t="shared" si="302"/>
        <v>42.340921045408265</v>
      </c>
      <c r="BF127" s="20">
        <f t="shared" si="302"/>
        <v>42.30330950681811</v>
      </c>
      <c r="BG127" s="20">
        <f t="shared" si="302"/>
        <v>42.265690308599588</v>
      </c>
      <c r="BH127" s="20">
        <f t="shared" si="302"/>
        <v>42.228063457564055</v>
      </c>
      <c r="BI127" s="20">
        <f t="shared" si="302"/>
        <v>42.19042896052472</v>
      </c>
      <c r="BJ127" s="20">
        <f t="shared" si="302"/>
        <v>42.152786824295681</v>
      </c>
      <c r="BK127" s="20">
        <f t="shared" si="302"/>
        <v>-94.515538490277365</v>
      </c>
    </row>
    <row r="128" spans="3:63" x14ac:dyDescent="0.25">
      <c r="C128">
        <f t="shared" si="296"/>
        <v>36</v>
      </c>
      <c r="D128">
        <v>86</v>
      </c>
      <c r="E128">
        <v>5.98</v>
      </c>
      <c r="F128">
        <v>161000.69</v>
      </c>
      <c r="I128" s="20">
        <f t="shared" si="295"/>
        <v>6.6765450017958887</v>
      </c>
      <c r="J128" s="20">
        <f t="shared" si="303"/>
        <v>-81.015274136408081</v>
      </c>
      <c r="K128" s="20">
        <f t="shared" si="303"/>
        <v>-79.885980324322091</v>
      </c>
      <c r="L128" s="20">
        <f t="shared" si="303"/>
        <v>82.077567655592247</v>
      </c>
      <c r="M128" s="20">
        <f t="shared" si="303"/>
        <v>-31.73516096137821</v>
      </c>
      <c r="N128" s="20">
        <f t="shared" si="303"/>
        <v>-52.491898236340553</v>
      </c>
      <c r="O128" s="20">
        <f t="shared" si="303"/>
        <v>-19.955496865656414</v>
      </c>
      <c r="P128" s="20">
        <f t="shared" si="303"/>
        <v>-1.0953473980883242</v>
      </c>
      <c r="Q128" s="20">
        <f t="shared" si="303"/>
        <v>-66.057583375542634</v>
      </c>
      <c r="R128" s="20">
        <f t="shared" si="303"/>
        <v>-75.03219532658423</v>
      </c>
      <c r="S128" s="20">
        <f t="shared" si="303"/>
        <v>-85.959712570044928</v>
      </c>
      <c r="T128" s="20">
        <f t="shared" si="303"/>
        <v>65.783297811354643</v>
      </c>
      <c r="U128" s="20">
        <f t="shared" si="303"/>
        <v>77.59575958218764</v>
      </c>
      <c r="V128" s="20">
        <f t="shared" si="303"/>
        <v>-82.197346782907928</v>
      </c>
      <c r="W128" s="20">
        <f t="shared" si="303"/>
        <v>-63.549980620851606</v>
      </c>
      <c r="X128" s="20">
        <f t="shared" si="303"/>
        <v>7.1892892666331587</v>
      </c>
      <c r="Y128" s="20">
        <f t="shared" si="303"/>
        <v>27.013732678610477</v>
      </c>
      <c r="Z128" s="20">
        <f t="shared" si="303"/>
        <v>64.991725266171727</v>
      </c>
      <c r="AA128" s="20">
        <f t="shared" si="303"/>
        <v>25.439727307719068</v>
      </c>
      <c r="AB128" s="20">
        <f t="shared" si="303"/>
        <v>9.0684006090404399</v>
      </c>
      <c r="AC128" s="20">
        <f t="shared" si="303"/>
        <v>75.357772169594483</v>
      </c>
      <c r="AD128" s="20">
        <f t="shared" si="303"/>
        <v>12.370518605574372</v>
      </c>
      <c r="AE128" s="20">
        <f t="shared" si="303"/>
        <v>-60.856232328179367</v>
      </c>
      <c r="AF128" s="20">
        <f t="shared" si="303"/>
        <v>74.478852742804435</v>
      </c>
      <c r="AG128" s="20">
        <f t="shared" si="303"/>
        <v>60.06458759313567</v>
      </c>
      <c r="AH128" s="20">
        <f t="shared" si="303"/>
        <v>-83.50981745174559</v>
      </c>
      <c r="AI128" s="20">
        <f t="shared" si="303"/>
        <v>-18.941399743799654</v>
      </c>
      <c r="AJ128" s="20">
        <f t="shared" si="303"/>
        <v>85.939747046003347</v>
      </c>
      <c r="AK128" s="20">
        <f t="shared" si="303"/>
        <v>4.8808763196697189</v>
      </c>
      <c r="AL128" s="20">
        <f t="shared" si="303"/>
        <v>85.775921783765526</v>
      </c>
      <c r="AM128" s="20">
        <f t="shared" si="303"/>
        <v>-82.85749139546391</v>
      </c>
      <c r="AN128" s="20">
        <f t="shared" si="303"/>
        <v>-30.810106109699039</v>
      </c>
      <c r="AO128" s="20">
        <f t="shared" si="303"/>
        <v>85.356849757240752</v>
      </c>
      <c r="AP128" s="20">
        <f t="shared" si="302"/>
        <v>-80.68861433166289</v>
      </c>
      <c r="AQ128" s="20">
        <f t="shared" si="302"/>
        <v>72.098677646620544</v>
      </c>
      <c r="AR128" s="20">
        <f t="shared" si="302"/>
        <v>-43.583867014069959</v>
      </c>
      <c r="AS128" s="20">
        <f t="shared" si="302"/>
        <v>-49.876654842649941</v>
      </c>
      <c r="AT128" s="20">
        <f t="shared" si="302"/>
        <v>-84.004282220496421</v>
      </c>
      <c r="AU128" s="20">
        <f t="shared" si="302"/>
        <v>12.863778276390816</v>
      </c>
      <c r="AV128" s="20">
        <f t="shared" si="302"/>
        <v>-57.62839524638823</v>
      </c>
      <c r="AW128" s="20">
        <f t="shared" si="302"/>
        <v>-79.355839983690259</v>
      </c>
      <c r="AX128" s="20">
        <f t="shared" si="302"/>
        <v>-85.912413926531741</v>
      </c>
      <c r="AY128" s="20">
        <f t="shared" si="302"/>
        <v>41.9094861556109</v>
      </c>
      <c r="AZ128" s="20">
        <f t="shared" si="302"/>
        <v>69.944399680294779</v>
      </c>
      <c r="BA128" s="20">
        <f t="shared" si="302"/>
        <v>84.607676655432371</v>
      </c>
      <c r="BB128" s="20">
        <f t="shared" si="302"/>
        <v>83.096061763450038</v>
      </c>
      <c r="BC128" s="20">
        <f t="shared" ref="AP128:BK140" si="304">$D128*COS($E128+$F128*BC$7)</f>
        <v>65.698538325782508</v>
      </c>
      <c r="BD128" s="20">
        <f t="shared" si="304"/>
        <v>35.741081850690001</v>
      </c>
      <c r="BE128" s="20">
        <f t="shared" si="304"/>
        <v>-1.0491840928512739</v>
      </c>
      <c r="BF128" s="20">
        <f t="shared" si="304"/>
        <v>-37.638872028256451</v>
      </c>
      <c r="BG128" s="20">
        <f t="shared" si="304"/>
        <v>-67.032940025579279</v>
      </c>
      <c r="BH128" s="20">
        <f t="shared" si="304"/>
        <v>-83.611970436418332</v>
      </c>
      <c r="BI128" s="20">
        <f t="shared" si="304"/>
        <v>-84.2064633434059</v>
      </c>
      <c r="BJ128" s="20">
        <f t="shared" si="304"/>
        <v>-68.702766429658823</v>
      </c>
      <c r="BK128" s="20">
        <f t="shared" si="304"/>
        <v>85.534752583680643</v>
      </c>
    </row>
    <row r="129" spans="3:63" x14ac:dyDescent="0.25">
      <c r="C129">
        <f t="shared" si="296"/>
        <v>37</v>
      </c>
      <c r="D129">
        <v>85</v>
      </c>
      <c r="E129">
        <v>1.3</v>
      </c>
      <c r="F129">
        <v>6275.96</v>
      </c>
      <c r="I129" s="20">
        <f t="shared" si="295"/>
        <v>-0.32005365622004278</v>
      </c>
      <c r="J129" s="20">
        <f t="shared" si="303"/>
        <v>84.670152635930975</v>
      </c>
      <c r="K129" s="20">
        <f t="shared" si="303"/>
        <v>9.2948131307591932</v>
      </c>
      <c r="L129" s="20">
        <f t="shared" si="303"/>
        <v>22.737400433089924</v>
      </c>
      <c r="M129" s="20">
        <f t="shared" si="303"/>
        <v>22.497357973037765</v>
      </c>
      <c r="N129" s="20">
        <f t="shared" si="303"/>
        <v>-22.310330513245603</v>
      </c>
      <c r="O129" s="20">
        <f t="shared" si="303"/>
        <v>-33.905008337535357</v>
      </c>
      <c r="P129" s="20">
        <f t="shared" si="303"/>
        <v>-21.363923203554688</v>
      </c>
      <c r="Q129" s="20">
        <f t="shared" si="303"/>
        <v>-33.463167090607875</v>
      </c>
      <c r="R129" s="20">
        <f t="shared" si="303"/>
        <v>-37.760409927312168</v>
      </c>
      <c r="S129" s="20">
        <f t="shared" si="303"/>
        <v>-39.199160881178365</v>
      </c>
      <c r="T129" s="20">
        <f t="shared" si="303"/>
        <v>-40.065470612831739</v>
      </c>
      <c r="U129" s="20">
        <f t="shared" si="303"/>
        <v>50.85458220128352</v>
      </c>
      <c r="V129" s="20">
        <f t="shared" si="303"/>
        <v>-36.240692067355567</v>
      </c>
      <c r="W129" s="20">
        <f t="shared" si="303"/>
        <v>-34.914285336472595</v>
      </c>
      <c r="X129" s="20">
        <f t="shared" si="303"/>
        <v>15.885345248468598</v>
      </c>
      <c r="Y129" s="20">
        <f t="shared" si="303"/>
        <v>50.93431767347947</v>
      </c>
      <c r="Z129" s="20">
        <f t="shared" si="303"/>
        <v>-35.572626116828246</v>
      </c>
      <c r="AA129" s="20">
        <f t="shared" si="303"/>
        <v>82.444194234658269</v>
      </c>
      <c r="AB129" s="20">
        <f t="shared" si="303"/>
        <v>-84.890010503679335</v>
      </c>
      <c r="AC129" s="20">
        <f t="shared" si="303"/>
        <v>-84.932849326435687</v>
      </c>
      <c r="AD129" s="20">
        <f t="shared" si="303"/>
        <v>-52.976817989730762</v>
      </c>
      <c r="AE129" s="20">
        <f t="shared" si="303"/>
        <v>47.805102793654903</v>
      </c>
      <c r="AF129" s="20">
        <f t="shared" si="303"/>
        <v>23.440202852576956</v>
      </c>
      <c r="AG129" s="20">
        <f t="shared" si="303"/>
        <v>1.0922806734889885</v>
      </c>
      <c r="AH129" s="20">
        <f t="shared" si="303"/>
        <v>69.047607366116054</v>
      </c>
      <c r="AI129" s="20">
        <f t="shared" si="303"/>
        <v>-83.901067281226133</v>
      </c>
      <c r="AJ129" s="20">
        <f t="shared" si="303"/>
        <v>-56.496534320045946</v>
      </c>
      <c r="AK129" s="20">
        <f t="shared" si="303"/>
        <v>34.823728517000148</v>
      </c>
      <c r="AL129" s="20">
        <f t="shared" si="303"/>
        <v>84.983442095260557</v>
      </c>
      <c r="AM129" s="20">
        <f t="shared" si="303"/>
        <v>-61.194651792054586</v>
      </c>
      <c r="AN129" s="20">
        <f t="shared" si="303"/>
        <v>-82.785587708889494</v>
      </c>
      <c r="AO129" s="20">
        <f t="shared" si="303"/>
        <v>-81.801588531227537</v>
      </c>
      <c r="AP129" s="20">
        <f t="shared" si="304"/>
        <v>-74.20799668488263</v>
      </c>
      <c r="AQ129" s="20">
        <f t="shared" si="304"/>
        <v>77.986407363107901</v>
      </c>
      <c r="AR129" s="20">
        <f t="shared" si="304"/>
        <v>-55.436710969735273</v>
      </c>
      <c r="AS129" s="20">
        <f t="shared" si="304"/>
        <v>-83.294659276680676</v>
      </c>
      <c r="AT129" s="20">
        <f t="shared" si="304"/>
        <v>-81.267115593339426</v>
      </c>
      <c r="AU129" s="20">
        <f t="shared" si="304"/>
        <v>-17.016515581717616</v>
      </c>
      <c r="AV129" s="20">
        <f t="shared" si="304"/>
        <v>-14.135670767753819</v>
      </c>
      <c r="AW129" s="20">
        <f t="shared" si="304"/>
        <v>-12.693468383196155</v>
      </c>
      <c r="AX129" s="20">
        <f t="shared" si="304"/>
        <v>-11.24751843078405</v>
      </c>
      <c r="AY129" s="20">
        <f t="shared" si="304"/>
        <v>-43.938150885696601</v>
      </c>
      <c r="AZ129" s="20">
        <f t="shared" si="304"/>
        <v>-42.681467567752328</v>
      </c>
      <c r="BA129" s="20">
        <f t="shared" si="304"/>
        <v>-41.412183147334829</v>
      </c>
      <c r="BB129" s="20">
        <f t="shared" si="304"/>
        <v>-40.130672362801548</v>
      </c>
      <c r="BC129" s="20">
        <f t="shared" si="304"/>
        <v>-38.837313562167516</v>
      </c>
      <c r="BD129" s="20">
        <f t="shared" si="304"/>
        <v>-37.532488591420588</v>
      </c>
      <c r="BE129" s="20">
        <f t="shared" si="304"/>
        <v>-36.216582681761132</v>
      </c>
      <c r="BF129" s="20">
        <f t="shared" si="304"/>
        <v>-34.889984335884989</v>
      </c>
      <c r="BG129" s="20">
        <f t="shared" si="304"/>
        <v>-33.553085213279275</v>
      </c>
      <c r="BH129" s="20">
        <f t="shared" si="304"/>
        <v>-32.206280014588209</v>
      </c>
      <c r="BI129" s="20">
        <f t="shared" si="304"/>
        <v>-30.849966365092207</v>
      </c>
      <c r="BJ129" s="20">
        <f t="shared" si="304"/>
        <v>-29.484544697299</v>
      </c>
      <c r="BK129" s="20">
        <f t="shared" si="304"/>
        <v>-56.331398202670783</v>
      </c>
    </row>
    <row r="130" spans="3:63" x14ac:dyDescent="0.25">
      <c r="C130">
        <f t="shared" si="296"/>
        <v>38</v>
      </c>
      <c r="D130">
        <v>85</v>
      </c>
      <c r="E130">
        <v>3.67</v>
      </c>
      <c r="F130">
        <v>71430.7</v>
      </c>
      <c r="I130" s="20">
        <f t="shared" si="295"/>
        <v>-74.68155244507291</v>
      </c>
      <c r="J130" s="20">
        <f t="shared" si="303"/>
        <v>-54.219175950169188</v>
      </c>
      <c r="K130" s="20">
        <f t="shared" si="303"/>
        <v>-80.866290296180239</v>
      </c>
      <c r="L130" s="20">
        <f t="shared" si="303"/>
        <v>-73.406944808198119</v>
      </c>
      <c r="M130" s="20">
        <f t="shared" si="303"/>
        <v>22.29096490507732</v>
      </c>
      <c r="N130" s="20">
        <f t="shared" si="303"/>
        <v>-70.469360051870709</v>
      </c>
      <c r="O130" s="20">
        <f t="shared" si="303"/>
        <v>78.845988851494255</v>
      </c>
      <c r="P130" s="20">
        <f t="shared" si="303"/>
        <v>81.655913160158931</v>
      </c>
      <c r="Q130" s="20">
        <f t="shared" si="303"/>
        <v>-81.29361073176986</v>
      </c>
      <c r="R130" s="20">
        <f t="shared" si="303"/>
        <v>-2.7967732533863656</v>
      </c>
      <c r="S130" s="20">
        <f t="shared" si="303"/>
        <v>4.1028923683007008</v>
      </c>
      <c r="T130" s="20">
        <f t="shared" si="303"/>
        <v>-67.785998335307781</v>
      </c>
      <c r="U130" s="20">
        <f t="shared" si="303"/>
        <v>-82.927439698402694</v>
      </c>
      <c r="V130" s="20">
        <f t="shared" si="303"/>
        <v>67.696138720940098</v>
      </c>
      <c r="W130" s="20">
        <f t="shared" si="303"/>
        <v>76.394381418300114</v>
      </c>
      <c r="X130" s="20">
        <f t="shared" si="303"/>
        <v>-49.506381056835068</v>
      </c>
      <c r="Y130" s="20">
        <f t="shared" si="303"/>
        <v>44.374329644210455</v>
      </c>
      <c r="Z130" s="20">
        <f t="shared" si="303"/>
        <v>71.762208608623865</v>
      </c>
      <c r="AA130" s="20">
        <f t="shared" si="303"/>
        <v>-20.04234653644879</v>
      </c>
      <c r="AB130" s="20">
        <f t="shared" si="303"/>
        <v>56.847281797767337</v>
      </c>
      <c r="AC130" s="20">
        <f t="shared" si="303"/>
        <v>23.680321241122773</v>
      </c>
      <c r="AD130" s="20">
        <f t="shared" si="303"/>
        <v>-84.576407485370808</v>
      </c>
      <c r="AE130" s="20">
        <f t="shared" si="303"/>
        <v>18.381431554845221</v>
      </c>
      <c r="AF130" s="20">
        <f t="shared" si="303"/>
        <v>-77.239961176128745</v>
      </c>
      <c r="AG130" s="20">
        <f t="shared" si="303"/>
        <v>8.8413897818898715</v>
      </c>
      <c r="AH130" s="20">
        <f t="shared" si="303"/>
        <v>-46.787248181079732</v>
      </c>
      <c r="AI130" s="20">
        <f t="shared" si="303"/>
        <v>-57.406520693434103</v>
      </c>
      <c r="AJ130" s="20">
        <f t="shared" si="303"/>
        <v>-64.119526503243904</v>
      </c>
      <c r="AK130" s="20">
        <f t="shared" si="303"/>
        <v>-54.78267971830843</v>
      </c>
      <c r="AL130" s="20">
        <f t="shared" si="303"/>
        <v>-84.188796559032525</v>
      </c>
      <c r="AM130" s="20">
        <f t="shared" si="303"/>
        <v>70.068545710242716</v>
      </c>
      <c r="AN130" s="20">
        <f t="shared" si="303"/>
        <v>-81.250969711820645</v>
      </c>
      <c r="AO130" s="20">
        <f t="shared" si="303"/>
        <v>-1.5572997572336349</v>
      </c>
      <c r="AP130" s="20">
        <f t="shared" si="304"/>
        <v>-82.420803086903945</v>
      </c>
      <c r="AQ130" s="20">
        <f t="shared" si="304"/>
        <v>80.249525209623982</v>
      </c>
      <c r="AR130" s="20">
        <f t="shared" si="304"/>
        <v>11.29294553704193</v>
      </c>
      <c r="AS130" s="20">
        <f t="shared" si="304"/>
        <v>-79.686306337116619</v>
      </c>
      <c r="AT130" s="20">
        <f t="shared" si="304"/>
        <v>-40.631763873188717</v>
      </c>
      <c r="AU130" s="20">
        <f t="shared" si="304"/>
        <v>68.173725423767479</v>
      </c>
      <c r="AV130" s="20">
        <f t="shared" si="304"/>
        <v>82.406305992123706</v>
      </c>
      <c r="AW130" s="20">
        <f t="shared" si="304"/>
        <v>84.884643381441592</v>
      </c>
      <c r="AX130" s="20">
        <f t="shared" si="304"/>
        <v>84.126791822279344</v>
      </c>
      <c r="AY130" s="20">
        <f t="shared" si="304"/>
        <v>-15.492242692828857</v>
      </c>
      <c r="AZ130" s="20">
        <f t="shared" si="304"/>
        <v>-31.437660730985783</v>
      </c>
      <c r="BA130" s="20">
        <f t="shared" si="304"/>
        <v>-46.184532057113351</v>
      </c>
      <c r="BB130" s="20">
        <f t="shared" si="304"/>
        <v>-59.170638817622901</v>
      </c>
      <c r="BC130" s="20">
        <f t="shared" si="304"/>
        <v>-69.900891518004258</v>
      </c>
      <c r="BD130" s="20">
        <f t="shared" si="304"/>
        <v>-77.96620408773083</v>
      </c>
      <c r="BE130" s="20">
        <f t="shared" si="304"/>
        <v>-83.059090103358372</v>
      </c>
      <c r="BF130" s="20">
        <f t="shared" si="304"/>
        <v>-84.985385570258586</v>
      </c>
      <c r="BG130" s="20">
        <f t="shared" si="304"/>
        <v>-83.671651337925653</v>
      </c>
      <c r="BH130" s="20">
        <f t="shared" si="304"/>
        <v>-79.167972934587667</v>
      </c>
      <c r="BI130" s="20">
        <f t="shared" si="304"/>
        <v>-71.646051078979241</v>
      </c>
      <c r="BJ130" s="20">
        <f t="shared" si="304"/>
        <v>-61.392655667426624</v>
      </c>
      <c r="BK130" s="20">
        <f t="shared" si="304"/>
        <v>-65.740807192087516</v>
      </c>
    </row>
    <row r="131" spans="3:63" x14ac:dyDescent="0.25">
      <c r="C131">
        <f t="shared" si="296"/>
        <v>39</v>
      </c>
      <c r="D131">
        <v>80</v>
      </c>
      <c r="E131">
        <v>1.81</v>
      </c>
      <c r="F131">
        <v>17260.150000000001</v>
      </c>
      <c r="I131" s="20">
        <f t="shared" si="295"/>
        <v>64.903810502844095</v>
      </c>
      <c r="J131" s="20">
        <f t="shared" si="303"/>
        <v>0.40657609375425868</v>
      </c>
      <c r="K131" s="20">
        <f t="shared" si="303"/>
        <v>-12.199411831131266</v>
      </c>
      <c r="L131" s="20">
        <f t="shared" si="303"/>
        <v>-18.954323894773975</v>
      </c>
      <c r="M131" s="20">
        <f t="shared" si="303"/>
        <v>-77.591555564635186</v>
      </c>
      <c r="N131" s="20">
        <f t="shared" si="303"/>
        <v>10.145942358732558</v>
      </c>
      <c r="O131" s="20">
        <f t="shared" si="303"/>
        <v>46.819237046274921</v>
      </c>
      <c r="P131" s="20">
        <f t="shared" si="303"/>
        <v>-79.625921849771359</v>
      </c>
      <c r="Q131" s="20">
        <f t="shared" si="303"/>
        <v>-64.071560923349381</v>
      </c>
      <c r="R131" s="20">
        <f t="shared" si="303"/>
        <v>-68.076410735842131</v>
      </c>
      <c r="S131" s="20">
        <f t="shared" si="303"/>
        <v>-79.888509032053534</v>
      </c>
      <c r="T131" s="20">
        <f t="shared" si="303"/>
        <v>6.6502607496988499</v>
      </c>
      <c r="U131" s="20">
        <f t="shared" si="303"/>
        <v>-38.161220914202168</v>
      </c>
      <c r="V131" s="20">
        <f t="shared" si="303"/>
        <v>41.464703658180795</v>
      </c>
      <c r="W131" s="20">
        <f t="shared" si="303"/>
        <v>38.186595351383971</v>
      </c>
      <c r="X131" s="20">
        <f t="shared" si="303"/>
        <v>-13.596121841621365</v>
      </c>
      <c r="Y131" s="20">
        <f t="shared" si="303"/>
        <v>-19.287203744703447</v>
      </c>
      <c r="Z131" s="20">
        <f t="shared" si="303"/>
        <v>3.0633276452764457</v>
      </c>
      <c r="AA131" s="20">
        <f t="shared" si="303"/>
        <v>-7.7814173617162572</v>
      </c>
      <c r="AB131" s="20">
        <f t="shared" si="303"/>
        <v>-33.730337837583079</v>
      </c>
      <c r="AC131" s="20">
        <f t="shared" si="303"/>
        <v>71.247527347929221</v>
      </c>
      <c r="AD131" s="20">
        <f t="shared" si="303"/>
        <v>-75.525240762845058</v>
      </c>
      <c r="AE131" s="20">
        <f t="shared" si="303"/>
        <v>45.385505939255822</v>
      </c>
      <c r="AF131" s="20">
        <f t="shared" si="303"/>
        <v>-17.112796089852175</v>
      </c>
      <c r="AG131" s="20">
        <f t="shared" si="303"/>
        <v>-14.046473122443381</v>
      </c>
      <c r="AH131" s="20">
        <f t="shared" si="303"/>
        <v>6.3362981328130195</v>
      </c>
      <c r="AI131" s="20">
        <f t="shared" si="303"/>
        <v>41.927743814651251</v>
      </c>
      <c r="AJ131" s="20">
        <f t="shared" si="303"/>
        <v>-78.603273193994241</v>
      </c>
      <c r="AK131" s="20">
        <f t="shared" si="303"/>
        <v>78.623341448764265</v>
      </c>
      <c r="AL131" s="20">
        <f t="shared" si="303"/>
        <v>-77.360746644212838</v>
      </c>
      <c r="AM131" s="20">
        <f t="shared" si="303"/>
        <v>79.931548556357768</v>
      </c>
      <c r="AN131" s="20">
        <f t="shared" si="303"/>
        <v>79.909134092078844</v>
      </c>
      <c r="AO131" s="20">
        <f t="shared" si="303"/>
        <v>77.871100007052661</v>
      </c>
      <c r="AP131" s="20">
        <f t="shared" si="304"/>
        <v>-40.567740799587135</v>
      </c>
      <c r="AQ131" s="20">
        <f t="shared" si="304"/>
        <v>19.010491238572747</v>
      </c>
      <c r="AR131" s="20">
        <f t="shared" si="304"/>
        <v>-74.625295332166914</v>
      </c>
      <c r="AS131" s="20">
        <f t="shared" si="304"/>
        <v>79.936851909462433</v>
      </c>
      <c r="AT131" s="20">
        <f t="shared" si="304"/>
        <v>71.637207270588576</v>
      </c>
      <c r="AU131" s="20">
        <f t="shared" si="304"/>
        <v>31.379880647648722</v>
      </c>
      <c r="AV131" s="20">
        <f t="shared" si="304"/>
        <v>24.271584720694879</v>
      </c>
      <c r="AW131" s="20">
        <f t="shared" si="304"/>
        <v>20.643564713477389</v>
      </c>
      <c r="AX131" s="20">
        <f t="shared" si="304"/>
        <v>16.969454085764589</v>
      </c>
      <c r="AY131" s="20">
        <f t="shared" si="304"/>
        <v>77.929638625410803</v>
      </c>
      <c r="AZ131" s="20">
        <f t="shared" si="304"/>
        <v>76.98846593165166</v>
      </c>
      <c r="BA131" s="20">
        <f t="shared" si="304"/>
        <v>75.87540208364436</v>
      </c>
      <c r="BB131" s="20">
        <f t="shared" si="304"/>
        <v>74.592932204671442</v>
      </c>
      <c r="BC131" s="20">
        <f t="shared" si="304"/>
        <v>73.143919648678605</v>
      </c>
      <c r="BD131" s="20">
        <f t="shared" si="304"/>
        <v>71.531599607309289</v>
      </c>
      <c r="BE131" s="20">
        <f t="shared" si="304"/>
        <v>69.759571886699746</v>
      </c>
      <c r="BF131" s="20">
        <f t="shared" si="304"/>
        <v>67.831792870275208</v>
      </c>
      <c r="BG131" s="20">
        <f t="shared" si="304"/>
        <v>65.752566685370354</v>
      </c>
      <c r="BH131" s="20">
        <f t="shared" si="304"/>
        <v>63.526535593437615</v>
      </c>
      <c r="BI131" s="20">
        <f t="shared" si="304"/>
        <v>61.158669625381734</v>
      </c>
      <c r="BJ131" s="20">
        <f t="shared" si="304"/>
        <v>58.654255484984041</v>
      </c>
      <c r="BK131" s="20">
        <f t="shared" si="304"/>
        <v>-78.494953557536391</v>
      </c>
    </row>
    <row r="132" spans="3:63" x14ac:dyDescent="0.25">
      <c r="C132">
        <f t="shared" si="296"/>
        <v>40</v>
      </c>
      <c r="D132">
        <v>79</v>
      </c>
      <c r="E132">
        <v>3.04</v>
      </c>
      <c r="F132">
        <v>12036.46</v>
      </c>
      <c r="I132" s="20">
        <f t="shared" si="295"/>
        <v>-29.694177823747705</v>
      </c>
      <c r="J132" s="20">
        <f t="shared" si="303"/>
        <v>-72.798192065212788</v>
      </c>
      <c r="K132" s="20">
        <f t="shared" si="303"/>
        <v>-16.544989546747324</v>
      </c>
      <c r="L132" s="20">
        <f t="shared" si="303"/>
        <v>-78.592668365397301</v>
      </c>
      <c r="M132" s="20">
        <f t="shared" si="303"/>
        <v>-72.131466634765403</v>
      </c>
      <c r="N132" s="20">
        <f t="shared" si="303"/>
        <v>-17.099025180358478</v>
      </c>
      <c r="O132" s="20">
        <f t="shared" si="303"/>
        <v>-77.39917144656664</v>
      </c>
      <c r="P132" s="20">
        <f t="shared" si="303"/>
        <v>-54.213650789139741</v>
      </c>
      <c r="Q132" s="20">
        <f t="shared" si="303"/>
        <v>-60.072471671433313</v>
      </c>
      <c r="R132" s="20">
        <f t="shared" si="303"/>
        <v>69.286220368434982</v>
      </c>
      <c r="S132" s="20">
        <f t="shared" si="303"/>
        <v>8.8660917223916957</v>
      </c>
      <c r="T132" s="20">
        <f t="shared" si="303"/>
        <v>47.848399188005153</v>
      </c>
      <c r="U132" s="20">
        <f t="shared" si="303"/>
        <v>42.705462570395476</v>
      </c>
      <c r="V132" s="20">
        <f t="shared" si="303"/>
        <v>-78.783741727987149</v>
      </c>
      <c r="W132" s="20">
        <f t="shared" si="303"/>
        <v>-78.5485041993214</v>
      </c>
      <c r="X132" s="20">
        <f t="shared" si="303"/>
        <v>-69.714967685428277</v>
      </c>
      <c r="Y132" s="20">
        <f t="shared" si="303"/>
        <v>54.98246798695881</v>
      </c>
      <c r="Z132" s="20">
        <f t="shared" si="303"/>
        <v>46.13540912115122</v>
      </c>
      <c r="AA132" s="20">
        <f t="shared" si="303"/>
        <v>-54.814442604348493</v>
      </c>
      <c r="AB132" s="20">
        <f t="shared" si="303"/>
        <v>64.448529570352662</v>
      </c>
      <c r="AC132" s="20">
        <f t="shared" si="303"/>
        <v>-28.674768239526788</v>
      </c>
      <c r="AD132" s="20">
        <f t="shared" si="303"/>
        <v>-41.939981859215017</v>
      </c>
      <c r="AE132" s="20">
        <f t="shared" si="303"/>
        <v>10.069381743741582</v>
      </c>
      <c r="AF132" s="20">
        <f t="shared" si="303"/>
        <v>-78.449991743101776</v>
      </c>
      <c r="AG132" s="20">
        <f t="shared" si="303"/>
        <v>-27.895535032354168</v>
      </c>
      <c r="AH132" s="20">
        <f t="shared" si="303"/>
        <v>78.994574157154545</v>
      </c>
      <c r="AI132" s="20">
        <f t="shared" si="303"/>
        <v>69.06483998294668</v>
      </c>
      <c r="AJ132" s="20">
        <f t="shared" si="303"/>
        <v>-34.774437782408945</v>
      </c>
      <c r="AK132" s="20">
        <f t="shared" si="303"/>
        <v>78.753738822339912</v>
      </c>
      <c r="AL132" s="20">
        <f t="shared" si="303"/>
        <v>-44.024617072499169</v>
      </c>
      <c r="AM132" s="20">
        <f t="shared" si="303"/>
        <v>-74.977986582678909</v>
      </c>
      <c r="AN132" s="20">
        <f t="shared" si="303"/>
        <v>-52.91479327754012</v>
      </c>
      <c r="AO132" s="20">
        <f t="shared" si="303"/>
        <v>-22.096002490420144</v>
      </c>
      <c r="AP132" s="20">
        <f t="shared" si="304"/>
        <v>41.73034462011239</v>
      </c>
      <c r="AQ132" s="20">
        <f t="shared" si="304"/>
        <v>-23.775691968291863</v>
      </c>
      <c r="AR132" s="20">
        <f t="shared" si="304"/>
        <v>23.281880207853529</v>
      </c>
      <c r="AS132" s="20">
        <f t="shared" si="304"/>
        <v>78.635677066796418</v>
      </c>
      <c r="AT132" s="20">
        <f t="shared" si="304"/>
        <v>44.296294708024057</v>
      </c>
      <c r="AU132" s="20">
        <f t="shared" si="304"/>
        <v>-68.015596087009726</v>
      </c>
      <c r="AV132" s="20">
        <f t="shared" si="304"/>
        <v>-65.211653405589615</v>
      </c>
      <c r="AW132" s="20">
        <f t="shared" si="304"/>
        <v>-63.707029793974527</v>
      </c>
      <c r="AX132" s="20">
        <f t="shared" si="304"/>
        <v>-62.133228635178902</v>
      </c>
      <c r="AY132" s="20">
        <f t="shared" si="304"/>
        <v>-78.415962148962635</v>
      </c>
      <c r="AZ132" s="20">
        <f t="shared" si="304"/>
        <v>-78.689305712322323</v>
      </c>
      <c r="BA132" s="20">
        <f t="shared" si="304"/>
        <v>-78.877202925784587</v>
      </c>
      <c r="BB132" s="20">
        <f t="shared" si="304"/>
        <v>-78.979449757417115</v>
      </c>
      <c r="BC132" s="20">
        <f t="shared" si="304"/>
        <v>-78.995935180461572</v>
      </c>
      <c r="BD132" s="20">
        <f t="shared" si="304"/>
        <v>-78.926641293892899</v>
      </c>
      <c r="BE132" s="20">
        <f t="shared" si="304"/>
        <v>-78.771643341857839</v>
      </c>
      <c r="BF132" s="20">
        <f t="shared" si="304"/>
        <v>-78.53110963197031</v>
      </c>
      <c r="BG132" s="20">
        <f t="shared" si="304"/>
        <v>-78.205301352549824</v>
      </c>
      <c r="BH132" s="20">
        <f t="shared" si="304"/>
        <v>-77.794572289004279</v>
      </c>
      <c r="BI132" s="20">
        <f t="shared" si="304"/>
        <v>-77.299368439669919</v>
      </c>
      <c r="BJ132" s="20">
        <f t="shared" si="304"/>
        <v>-76.72022753151019</v>
      </c>
      <c r="BK132" s="20">
        <f t="shared" si="304"/>
        <v>-35.12734832384163</v>
      </c>
    </row>
    <row r="133" spans="3:63" x14ac:dyDescent="0.25">
      <c r="C133">
        <f t="shared" si="296"/>
        <v>41</v>
      </c>
      <c r="D133">
        <v>75</v>
      </c>
      <c r="E133">
        <v>1.76</v>
      </c>
      <c r="F133">
        <v>5088.63</v>
      </c>
      <c r="I133" s="20">
        <f t="shared" si="295"/>
        <v>-74.96800227714742</v>
      </c>
      <c r="J133" s="20">
        <f t="shared" si="303"/>
        <v>67.946021695706108</v>
      </c>
      <c r="K133" s="20">
        <f t="shared" si="303"/>
        <v>-21.945506772551134</v>
      </c>
      <c r="L133" s="20">
        <f t="shared" si="303"/>
        <v>-14.105762916966007</v>
      </c>
      <c r="M133" s="20">
        <f t="shared" si="303"/>
        <v>-73.642937580532177</v>
      </c>
      <c r="N133" s="20">
        <f t="shared" si="303"/>
        <v>27.065633803953101</v>
      </c>
      <c r="O133" s="20">
        <f t="shared" si="303"/>
        <v>52.379895073053071</v>
      </c>
      <c r="P133" s="20">
        <f t="shared" si="303"/>
        <v>-55.285706747789831</v>
      </c>
      <c r="Q133" s="20">
        <f t="shared" si="303"/>
        <v>69.46846996331017</v>
      </c>
      <c r="R133" s="20">
        <f t="shared" si="303"/>
        <v>-20.090113742913211</v>
      </c>
      <c r="S133" s="20">
        <f t="shared" si="303"/>
        <v>-37.530795841043506</v>
      </c>
      <c r="T133" s="20">
        <f t="shared" ref="J133:AO141" si="305">$D133*COS($E133+$F133*T$7)</f>
        <v>46.806689515000379</v>
      </c>
      <c r="U133" s="20">
        <f t="shared" si="305"/>
        <v>-48.34403797951488</v>
      </c>
      <c r="V133" s="20">
        <f t="shared" si="305"/>
        <v>-4.686172180363779</v>
      </c>
      <c r="W133" s="20">
        <f t="shared" si="305"/>
        <v>-3.6428995567407982</v>
      </c>
      <c r="X133" s="20">
        <f t="shared" si="305"/>
        <v>62.023372846775906</v>
      </c>
      <c r="Y133" s="20">
        <f t="shared" si="305"/>
        <v>21.736517620906895</v>
      </c>
      <c r="Z133" s="20">
        <f t="shared" si="305"/>
        <v>-49.313641464860439</v>
      </c>
      <c r="AA133" s="20">
        <f t="shared" si="305"/>
        <v>-57.857388827770599</v>
      </c>
      <c r="AB133" s="20">
        <f t="shared" si="305"/>
        <v>73.726270195101179</v>
      </c>
      <c r="AC133" s="20">
        <f t="shared" si="305"/>
        <v>73.991690201491508</v>
      </c>
      <c r="AD133" s="20">
        <f t="shared" si="305"/>
        <v>1.5044566676252247</v>
      </c>
      <c r="AE133" s="20">
        <f t="shared" si="305"/>
        <v>64.254112531864749</v>
      </c>
      <c r="AF133" s="20">
        <f t="shared" si="305"/>
        <v>-13.592301635088075</v>
      </c>
      <c r="AG133" s="20">
        <f t="shared" si="305"/>
        <v>-66.76635927944065</v>
      </c>
      <c r="AH133" s="20">
        <f t="shared" si="305"/>
        <v>37.920872617137199</v>
      </c>
      <c r="AI133" s="20">
        <f t="shared" si="305"/>
        <v>27.07304411456639</v>
      </c>
      <c r="AJ133" s="20">
        <f t="shared" si="305"/>
        <v>4.7939102420153059</v>
      </c>
      <c r="AK133" s="20">
        <f t="shared" si="305"/>
        <v>-64.580892717286673</v>
      </c>
      <c r="AL133" s="20">
        <f t="shared" si="305"/>
        <v>-68.665117472089108</v>
      </c>
      <c r="AM133" s="20">
        <f t="shared" si="305"/>
        <v>54.200874162061865</v>
      </c>
      <c r="AN133" s="20">
        <f t="shared" si="305"/>
        <v>74.995536763411991</v>
      </c>
      <c r="AO133" s="20">
        <f t="shared" si="305"/>
        <v>53.8865467822054</v>
      </c>
      <c r="AP133" s="20">
        <f t="shared" si="304"/>
        <v>55.963642527569917</v>
      </c>
      <c r="AQ133" s="20">
        <f t="shared" si="304"/>
        <v>5.7658407080790948</v>
      </c>
      <c r="AR133" s="20">
        <f t="shared" si="304"/>
        <v>-10.313989799559629</v>
      </c>
      <c r="AS133" s="20">
        <f t="shared" si="304"/>
        <v>-74.902119004015205</v>
      </c>
      <c r="AT133" s="20">
        <f t="shared" si="304"/>
        <v>-48.734220895566743</v>
      </c>
      <c r="AU133" s="20">
        <f t="shared" si="304"/>
        <v>55.807282621313163</v>
      </c>
      <c r="AV133" s="20">
        <f t="shared" si="304"/>
        <v>57.185999915344624</v>
      </c>
      <c r="AW133" s="20">
        <f t="shared" si="304"/>
        <v>57.856486518904134</v>
      </c>
      <c r="AX133" s="20">
        <f t="shared" si="304"/>
        <v>58.515743469619977</v>
      </c>
      <c r="AY133" s="20">
        <f t="shared" si="304"/>
        <v>39.974470829846346</v>
      </c>
      <c r="AZ133" s="20">
        <f t="shared" si="304"/>
        <v>40.854667533136862</v>
      </c>
      <c r="BA133" s="20">
        <f t="shared" si="304"/>
        <v>41.726934551079296</v>
      </c>
      <c r="BB133" s="20">
        <f t="shared" si="304"/>
        <v>42.591102581035535</v>
      </c>
      <c r="BC133" s="20">
        <f t="shared" si="304"/>
        <v>43.447003892342046</v>
      </c>
      <c r="BD133" s="20">
        <f t="shared" si="304"/>
        <v>44.294472358858528</v>
      </c>
      <c r="BE133" s="20">
        <f t="shared" si="304"/>
        <v>45.133343491222661</v>
      </c>
      <c r="BF133" s="20">
        <f t="shared" si="304"/>
        <v>45.963454468769669</v>
      </c>
      <c r="BG133" s="20">
        <f t="shared" si="304"/>
        <v>46.784644171136719</v>
      </c>
      <c r="BH133" s="20">
        <f t="shared" si="304"/>
        <v>47.596753209537255</v>
      </c>
      <c r="BI133" s="20">
        <f t="shared" si="304"/>
        <v>48.399623957690913</v>
      </c>
      <c r="BJ133" s="20">
        <f t="shared" si="304"/>
        <v>49.193100582426368</v>
      </c>
      <c r="BK133" s="20">
        <f t="shared" si="304"/>
        <v>4.6362793554365771</v>
      </c>
    </row>
    <row r="134" spans="3:63" x14ac:dyDescent="0.25">
      <c r="C134">
        <f t="shared" si="296"/>
        <v>42</v>
      </c>
      <c r="D134">
        <v>74</v>
      </c>
      <c r="E134">
        <v>3.5</v>
      </c>
      <c r="F134">
        <v>3154.69</v>
      </c>
      <c r="I134" s="20">
        <f t="shared" si="295"/>
        <v>-73.28327817505324</v>
      </c>
      <c r="J134" s="20">
        <f t="shared" si="305"/>
        <v>-42.840583127735897</v>
      </c>
      <c r="K134" s="20">
        <f t="shared" si="305"/>
        <v>-48.302632284363206</v>
      </c>
      <c r="L134" s="20">
        <f t="shared" si="305"/>
        <v>-69.29779485951893</v>
      </c>
      <c r="M134" s="20">
        <f t="shared" si="305"/>
        <v>69.685745186426288</v>
      </c>
      <c r="N134" s="20">
        <f t="shared" si="305"/>
        <v>67.850813298791252</v>
      </c>
      <c r="O134" s="20">
        <f t="shared" si="305"/>
        <v>-5.8524395107748068</v>
      </c>
      <c r="P134" s="20">
        <f t="shared" si="305"/>
        <v>-67.523713825361611</v>
      </c>
      <c r="Q134" s="20">
        <f t="shared" si="305"/>
        <v>7.2952497812972137</v>
      </c>
      <c r="R134" s="20">
        <f t="shared" si="305"/>
        <v>-43.224412777362119</v>
      </c>
      <c r="S134" s="20">
        <f t="shared" si="305"/>
        <v>-10.805891101298183</v>
      </c>
      <c r="T134" s="20">
        <f t="shared" si="305"/>
        <v>10.004519124574765</v>
      </c>
      <c r="U134" s="20">
        <f t="shared" si="305"/>
        <v>17.263677579546989</v>
      </c>
      <c r="V134" s="20">
        <f t="shared" si="305"/>
        <v>43.415895687066218</v>
      </c>
      <c r="W134" s="20">
        <f t="shared" si="305"/>
        <v>42.896702373057416</v>
      </c>
      <c r="X134" s="20">
        <f t="shared" si="305"/>
        <v>-63.290293565789995</v>
      </c>
      <c r="Y134" s="20">
        <f t="shared" si="305"/>
        <v>-60.357030218023553</v>
      </c>
      <c r="Z134" s="20">
        <f t="shared" si="305"/>
        <v>49.418103859043164</v>
      </c>
      <c r="AA134" s="20">
        <f t="shared" si="305"/>
        <v>-64.00077083044026</v>
      </c>
      <c r="AB134" s="20">
        <f t="shared" si="305"/>
        <v>37.393106438987857</v>
      </c>
      <c r="AC134" s="20">
        <f t="shared" si="305"/>
        <v>-31.553333386520876</v>
      </c>
      <c r="AD134" s="20">
        <f t="shared" si="305"/>
        <v>66.697461179068753</v>
      </c>
      <c r="AE134" s="20">
        <f t="shared" si="305"/>
        <v>-44.217641477746838</v>
      </c>
      <c r="AF134" s="20">
        <f t="shared" si="305"/>
        <v>-69.409248679225499</v>
      </c>
      <c r="AG134" s="20">
        <f t="shared" si="305"/>
        <v>-19.037850088611471</v>
      </c>
      <c r="AH134" s="20">
        <f t="shared" si="305"/>
        <v>69.925791075914773</v>
      </c>
      <c r="AI134" s="20">
        <f t="shared" si="305"/>
        <v>-29.260991874531634</v>
      </c>
      <c r="AJ134" s="20">
        <f t="shared" si="305"/>
        <v>65.800465295656906</v>
      </c>
      <c r="AK134" s="20">
        <f t="shared" si="305"/>
        <v>72.992034894896491</v>
      </c>
      <c r="AL134" s="20">
        <f t="shared" si="305"/>
        <v>67.505659308961057</v>
      </c>
      <c r="AM134" s="20">
        <f t="shared" si="305"/>
        <v>54.247808009826883</v>
      </c>
      <c r="AN134" s="20">
        <f t="shared" si="305"/>
        <v>-37.760881288385235</v>
      </c>
      <c r="AO134" s="20">
        <f t="shared" si="305"/>
        <v>19.414326747041002</v>
      </c>
      <c r="AP134" s="20">
        <f t="shared" si="304"/>
        <v>31.912401973328542</v>
      </c>
      <c r="AQ134" s="20">
        <f t="shared" si="304"/>
        <v>58.854341296397727</v>
      </c>
      <c r="AR134" s="20">
        <f t="shared" si="304"/>
        <v>72.848731115578047</v>
      </c>
      <c r="AS134" s="20">
        <f t="shared" si="304"/>
        <v>-27.966086637538019</v>
      </c>
      <c r="AT134" s="20">
        <f t="shared" si="304"/>
        <v>62.746686783058657</v>
      </c>
      <c r="AU134" s="20">
        <f t="shared" si="304"/>
        <v>-17.168099707459895</v>
      </c>
      <c r="AV134" s="20">
        <f t="shared" si="304"/>
        <v>-15.918097677198658</v>
      </c>
      <c r="AW134" s="20">
        <f t="shared" si="304"/>
        <v>-15.293330860966162</v>
      </c>
      <c r="AX134" s="20">
        <f t="shared" si="304"/>
        <v>-14.66742318483867</v>
      </c>
      <c r="AY134" s="20">
        <f t="shared" si="304"/>
        <v>-29.217942689002772</v>
      </c>
      <c r="AZ134" s="20">
        <f t="shared" si="304"/>
        <v>-28.629646610423332</v>
      </c>
      <c r="BA134" s="20">
        <f t="shared" si="304"/>
        <v>-28.039214802489873</v>
      </c>
      <c r="BB134" s="20">
        <f t="shared" si="304"/>
        <v>-27.44669131054518</v>
      </c>
      <c r="BC134" s="20">
        <f t="shared" si="304"/>
        <v>-26.852120335962724</v>
      </c>
      <c r="BD134" s="20">
        <f t="shared" si="304"/>
        <v>-26.255546232864937</v>
      </c>
      <c r="BE134" s="20">
        <f t="shared" si="304"/>
        <v>-25.657013504794893</v>
      </c>
      <c r="BF134" s="20">
        <f t="shared" si="304"/>
        <v>-25.056566801412089</v>
      </c>
      <c r="BG134" s="20">
        <f t="shared" si="304"/>
        <v>-24.454250915151789</v>
      </c>
      <c r="BH134" s="20">
        <f t="shared" si="304"/>
        <v>-23.850110777889533</v>
      </c>
      <c r="BI134" s="20">
        <f t="shared" si="304"/>
        <v>-23.24419145758926</v>
      </c>
      <c r="BJ134" s="20">
        <f t="shared" si="304"/>
        <v>-22.636538154937377</v>
      </c>
      <c r="BK134" s="20">
        <f t="shared" si="304"/>
        <v>65.844611499656295</v>
      </c>
    </row>
    <row r="135" spans="3:63" x14ac:dyDescent="0.25">
      <c r="C135">
        <f t="shared" si="296"/>
        <v>43</v>
      </c>
      <c r="D135">
        <v>74</v>
      </c>
      <c r="E135">
        <v>4.68</v>
      </c>
      <c r="F135">
        <v>801.82</v>
      </c>
      <c r="I135" s="20">
        <f t="shared" si="295"/>
        <v>58.62153257118063</v>
      </c>
      <c r="J135" s="20">
        <f t="shared" si="305"/>
        <v>-45.083060795539147</v>
      </c>
      <c r="K135" s="20">
        <f t="shared" si="305"/>
        <v>72.95064353988792</v>
      </c>
      <c r="L135" s="20">
        <f t="shared" si="305"/>
        <v>-2.3963655142196298</v>
      </c>
      <c r="M135" s="20">
        <f t="shared" si="305"/>
        <v>-54.843910690039316</v>
      </c>
      <c r="N135" s="20">
        <f t="shared" si="305"/>
        <v>61.23926474399461</v>
      </c>
      <c r="O135" s="20">
        <f t="shared" si="305"/>
        <v>45.354432700590628</v>
      </c>
      <c r="P135" s="20">
        <f t="shared" si="305"/>
        <v>12.772627600409324</v>
      </c>
      <c r="Q135" s="20">
        <f t="shared" si="305"/>
        <v>-10.60044652770811</v>
      </c>
      <c r="R135" s="20">
        <f t="shared" si="305"/>
        <v>73.610255059078995</v>
      </c>
      <c r="S135" s="20">
        <f t="shared" si="305"/>
        <v>-22.746940194074337</v>
      </c>
      <c r="T135" s="20">
        <f t="shared" si="305"/>
        <v>34.749313399342213</v>
      </c>
      <c r="U135" s="20">
        <f t="shared" si="305"/>
        <v>-50.497878702946899</v>
      </c>
      <c r="V135" s="20">
        <f t="shared" si="305"/>
        <v>70.789059302468829</v>
      </c>
      <c r="W135" s="20">
        <f t="shared" si="305"/>
        <v>70.836222416018302</v>
      </c>
      <c r="X135" s="20">
        <f t="shared" si="305"/>
        <v>73.158094188544084</v>
      </c>
      <c r="Y135" s="20">
        <f t="shared" si="305"/>
        <v>66.753277688718924</v>
      </c>
      <c r="Z135" s="20">
        <f t="shared" si="305"/>
        <v>47.459479270808046</v>
      </c>
      <c r="AA135" s="20">
        <f t="shared" si="305"/>
        <v>19.843297214481787</v>
      </c>
      <c r="AB135" s="20">
        <f t="shared" si="305"/>
        <v>53.825739001484692</v>
      </c>
      <c r="AC135" s="20">
        <f t="shared" si="305"/>
        <v>4.3675727383115985</v>
      </c>
      <c r="AD135" s="20">
        <f t="shared" si="305"/>
        <v>33.819524282414058</v>
      </c>
      <c r="AE135" s="20">
        <f t="shared" si="305"/>
        <v>-47.050893764855296</v>
      </c>
      <c r="AF135" s="20">
        <f t="shared" si="305"/>
        <v>-2.4775462039970559</v>
      </c>
      <c r="AG135" s="20">
        <f t="shared" si="305"/>
        <v>68.36858763437661</v>
      </c>
      <c r="AH135" s="20">
        <f t="shared" si="305"/>
        <v>70.645976442712069</v>
      </c>
      <c r="AI135" s="20">
        <f t="shared" si="305"/>
        <v>-1.1336994834183944</v>
      </c>
      <c r="AJ135" s="20">
        <f t="shared" si="305"/>
        <v>34.274027556406082</v>
      </c>
      <c r="AK135" s="20">
        <f t="shared" si="305"/>
        <v>42.529281536518468</v>
      </c>
      <c r="AL135" s="20">
        <f t="shared" si="305"/>
        <v>33.049880141765229</v>
      </c>
      <c r="AM135" s="20">
        <f t="shared" si="305"/>
        <v>-54.935931104162265</v>
      </c>
      <c r="AN135" s="20">
        <f t="shared" si="305"/>
        <v>2.5826433776836715</v>
      </c>
      <c r="AO135" s="20">
        <f t="shared" si="305"/>
        <v>58.059760440650734</v>
      </c>
      <c r="AP135" s="20">
        <f t="shared" si="304"/>
        <v>-73.444334805316657</v>
      </c>
      <c r="AQ135" s="20">
        <f t="shared" si="304"/>
        <v>-68.760864176893676</v>
      </c>
      <c r="AR135" s="20">
        <f t="shared" si="304"/>
        <v>72.347629703193476</v>
      </c>
      <c r="AS135" s="20">
        <f t="shared" si="304"/>
        <v>13.048559063257468</v>
      </c>
      <c r="AT135" s="20">
        <f t="shared" si="304"/>
        <v>-43.287468657739552</v>
      </c>
      <c r="AU135" s="20">
        <f t="shared" si="304"/>
        <v>71.091883978152339</v>
      </c>
      <c r="AV135" s="20">
        <f t="shared" si="304"/>
        <v>71.181676739224827</v>
      </c>
      <c r="AW135" s="20">
        <f t="shared" si="304"/>
        <v>71.225910807815254</v>
      </c>
      <c r="AX135" s="20">
        <f t="shared" si="304"/>
        <v>71.269801625922412</v>
      </c>
      <c r="AY135" s="20">
        <f t="shared" si="304"/>
        <v>70.127713577544412</v>
      </c>
      <c r="AZ135" s="20">
        <f t="shared" si="304"/>
        <v>70.179405945989302</v>
      </c>
      <c r="BA135" s="20">
        <f t="shared" si="304"/>
        <v>70.230760107246198</v>
      </c>
      <c r="BB135" s="20">
        <f t="shared" si="304"/>
        <v>70.281775813830038</v>
      </c>
      <c r="BC135" s="20">
        <f t="shared" si="304"/>
        <v>70.332452819887166</v>
      </c>
      <c r="BD135" s="20">
        <f t="shared" si="304"/>
        <v>70.382790881195717</v>
      </c>
      <c r="BE135" s="20">
        <f t="shared" si="304"/>
        <v>70.432789755167548</v>
      </c>
      <c r="BF135" s="20">
        <f t="shared" si="304"/>
        <v>70.482449200849217</v>
      </c>
      <c r="BG135" s="20">
        <f t="shared" si="304"/>
        <v>70.53176897892277</v>
      </c>
      <c r="BH135" s="20">
        <f t="shared" si="304"/>
        <v>70.580748851707568</v>
      </c>
      <c r="BI135" s="20">
        <f t="shared" si="304"/>
        <v>70.629388583160434</v>
      </c>
      <c r="BJ135" s="20">
        <f t="shared" si="304"/>
        <v>70.677687938878037</v>
      </c>
      <c r="BK135" s="20">
        <f t="shared" si="304"/>
        <v>34.252262832814381</v>
      </c>
    </row>
    <row r="136" spans="3:63" x14ac:dyDescent="0.25">
      <c r="C136">
        <f t="shared" si="296"/>
        <v>44</v>
      </c>
      <c r="D136">
        <v>70</v>
      </c>
      <c r="E136">
        <v>0.83</v>
      </c>
      <c r="F136">
        <v>9437.76</v>
      </c>
      <c r="I136" s="20">
        <f t="shared" si="295"/>
        <v>66.069907119510262</v>
      </c>
      <c r="J136" s="20">
        <f t="shared" si="305"/>
        <v>-28.748031084654802</v>
      </c>
      <c r="K136" s="20">
        <f t="shared" si="305"/>
        <v>-41.601293686428804</v>
      </c>
      <c r="L136" s="20">
        <f t="shared" si="305"/>
        <v>47.241303204988704</v>
      </c>
      <c r="M136" s="20">
        <f t="shared" si="305"/>
        <v>-48.236583710909926</v>
      </c>
      <c r="N136" s="20">
        <f t="shared" si="305"/>
        <v>-16.924880406060648</v>
      </c>
      <c r="O136" s="20">
        <f t="shared" si="305"/>
        <v>-22.160841072996853</v>
      </c>
      <c r="P136" s="20">
        <f t="shared" si="305"/>
        <v>16.481512445017177</v>
      </c>
      <c r="Q136" s="20">
        <f t="shared" si="305"/>
        <v>24.297646127877957</v>
      </c>
      <c r="R136" s="20">
        <f t="shared" si="305"/>
        <v>62.869531858706452</v>
      </c>
      <c r="S136" s="20">
        <f t="shared" si="305"/>
        <v>-28.170196277927101</v>
      </c>
      <c r="T136" s="20">
        <f t="shared" si="305"/>
        <v>28.587549427871821</v>
      </c>
      <c r="U136" s="20">
        <f t="shared" si="305"/>
        <v>-24.943143534394462</v>
      </c>
      <c r="V136" s="20">
        <f t="shared" si="305"/>
        <v>20.400037315517849</v>
      </c>
      <c r="W136" s="20">
        <f t="shared" si="305"/>
        <v>22.123264377300615</v>
      </c>
      <c r="X136" s="20">
        <f t="shared" si="305"/>
        <v>13.458981624114223</v>
      </c>
      <c r="Y136" s="20">
        <f t="shared" si="305"/>
        <v>9.7888746737038446</v>
      </c>
      <c r="Z136" s="20">
        <f t="shared" si="305"/>
        <v>-62.437157702236348</v>
      </c>
      <c r="AA136" s="20">
        <f t="shared" si="305"/>
        <v>-28.81525375273841</v>
      </c>
      <c r="AB136" s="20">
        <f t="shared" si="305"/>
        <v>69.822346988035434</v>
      </c>
      <c r="AC136" s="20">
        <f t="shared" si="305"/>
        <v>-68.50235533159649</v>
      </c>
      <c r="AD136" s="20">
        <f t="shared" si="305"/>
        <v>9.0632569274018167</v>
      </c>
      <c r="AE136" s="20">
        <f t="shared" si="305"/>
        <v>12.704629545895672</v>
      </c>
      <c r="AF136" s="20">
        <f t="shared" si="305"/>
        <v>47.904705953106181</v>
      </c>
      <c r="AG136" s="20">
        <f t="shared" si="305"/>
        <v>11.945504362061824</v>
      </c>
      <c r="AH136" s="20">
        <f t="shared" si="305"/>
        <v>-54.015584674519602</v>
      </c>
      <c r="AI136" s="20">
        <f t="shared" si="305"/>
        <v>-64.09502354818143</v>
      </c>
      <c r="AJ136" s="20">
        <f t="shared" si="305"/>
        <v>14.678643823305514</v>
      </c>
      <c r="AK136" s="20">
        <f t="shared" si="305"/>
        <v>-63.465691585332273</v>
      </c>
      <c r="AL136" s="20">
        <f t="shared" si="305"/>
        <v>-17.267238536237304</v>
      </c>
      <c r="AM136" s="20">
        <f t="shared" si="305"/>
        <v>42.941239400670881</v>
      </c>
      <c r="AN136" s="20">
        <f t="shared" si="305"/>
        <v>-69.792569739182753</v>
      </c>
      <c r="AO136" s="20">
        <f t="shared" si="305"/>
        <v>53.326673234322179</v>
      </c>
      <c r="AP136" s="20">
        <f t="shared" si="304"/>
        <v>4.4702615473158787</v>
      </c>
      <c r="AQ136" s="20">
        <f t="shared" si="304"/>
        <v>26.22017602760371</v>
      </c>
      <c r="AR136" s="20">
        <f t="shared" si="304"/>
        <v>43.099740791567349</v>
      </c>
      <c r="AS136" s="20">
        <f t="shared" si="304"/>
        <v>-69.149433985199906</v>
      </c>
      <c r="AT136" s="20">
        <f t="shared" si="304"/>
        <v>-64.318058365962031</v>
      </c>
      <c r="AU136" s="20">
        <f t="shared" si="304"/>
        <v>2.7883818525464195</v>
      </c>
      <c r="AV136" s="20">
        <f t="shared" si="304"/>
        <v>6.4094768804810629</v>
      </c>
      <c r="AW136" s="20">
        <f t="shared" si="304"/>
        <v>8.208281229549689</v>
      </c>
      <c r="AX136" s="20">
        <f t="shared" si="304"/>
        <v>10.001605516608675</v>
      </c>
      <c r="AY136" s="20">
        <f t="shared" si="304"/>
        <v>-31.950832868330281</v>
      </c>
      <c r="AZ136" s="20">
        <f t="shared" si="304"/>
        <v>-30.331010546458018</v>
      </c>
      <c r="BA136" s="20">
        <f t="shared" si="304"/>
        <v>-28.690938453156061</v>
      </c>
      <c r="BB136" s="20">
        <f t="shared" si="304"/>
        <v>-27.031711543201972</v>
      </c>
      <c r="BC136" s="20">
        <f t="shared" si="304"/>
        <v>-25.354437559634313</v>
      </c>
      <c r="BD136" s="20">
        <f t="shared" si="304"/>
        <v>-23.660236294183747</v>
      </c>
      <c r="BE136" s="20">
        <f t="shared" si="304"/>
        <v>-21.950238839678299</v>
      </c>
      <c r="BF136" s="20">
        <f t="shared" si="304"/>
        <v>-20.225586834881309</v>
      </c>
      <c r="BG136" s="20">
        <f t="shared" si="304"/>
        <v>-18.487431702330106</v>
      </c>
      <c r="BH136" s="20">
        <f t="shared" si="304"/>
        <v>-16.736933879586037</v>
      </c>
      <c r="BI136" s="20">
        <f t="shared" si="304"/>
        <v>-14.975262044522859</v>
      </c>
      <c r="BJ136" s="20">
        <f t="shared" si="304"/>
        <v>-13.203592335075649</v>
      </c>
      <c r="BK136" s="20">
        <f t="shared" si="304"/>
        <v>14.411206358930265</v>
      </c>
    </row>
    <row r="137" spans="3:63" x14ac:dyDescent="0.25">
      <c r="C137">
        <f t="shared" si="296"/>
        <v>45</v>
      </c>
      <c r="D137">
        <v>62</v>
      </c>
      <c r="E137">
        <v>3.98</v>
      </c>
      <c r="F137">
        <v>8827.39</v>
      </c>
      <c r="I137" s="20">
        <f t="shared" si="295"/>
        <v>1.4131704778476351</v>
      </c>
      <c r="J137" s="20">
        <f t="shared" si="305"/>
        <v>-14.45882175823586</v>
      </c>
      <c r="K137" s="20">
        <f t="shared" si="305"/>
        <v>11.657585852378858</v>
      </c>
      <c r="L137" s="20">
        <f t="shared" si="305"/>
        <v>-41.456172115907776</v>
      </c>
      <c r="M137" s="20">
        <f t="shared" si="305"/>
        <v>8.7157040785881392</v>
      </c>
      <c r="N137" s="20">
        <f t="shared" si="305"/>
        <v>-60.788651640595305</v>
      </c>
      <c r="O137" s="20">
        <f t="shared" si="305"/>
        <v>61.488608116369164</v>
      </c>
      <c r="P137" s="20">
        <f t="shared" si="305"/>
        <v>43.13220977908621</v>
      </c>
      <c r="Q137" s="20">
        <f t="shared" si="305"/>
        <v>-55.807891814343435</v>
      </c>
      <c r="R137" s="20">
        <f t="shared" si="305"/>
        <v>38.587039076907196</v>
      </c>
      <c r="S137" s="20">
        <f t="shared" si="305"/>
        <v>-28.510693516736442</v>
      </c>
      <c r="T137" s="20">
        <f t="shared" si="305"/>
        <v>54.718048067728226</v>
      </c>
      <c r="U137" s="20">
        <f t="shared" si="305"/>
        <v>39.160519998393724</v>
      </c>
      <c r="V137" s="20">
        <f t="shared" si="305"/>
        <v>-56.668126979560462</v>
      </c>
      <c r="W137" s="20">
        <f t="shared" si="305"/>
        <v>-57.259442435826422</v>
      </c>
      <c r="X137" s="20">
        <f t="shared" si="305"/>
        <v>-34.023146348529693</v>
      </c>
      <c r="Y137" s="20">
        <f t="shared" si="305"/>
        <v>39.460255137658677</v>
      </c>
      <c r="Z137" s="20">
        <f t="shared" si="305"/>
        <v>-47.710634619962534</v>
      </c>
      <c r="AA137" s="20">
        <f t="shared" si="305"/>
        <v>33.850984263218805</v>
      </c>
      <c r="AB137" s="20">
        <f t="shared" si="305"/>
        <v>-0.28060366370629003</v>
      </c>
      <c r="AC137" s="20">
        <f t="shared" si="305"/>
        <v>13.323784448085959</v>
      </c>
      <c r="AD137" s="20">
        <f t="shared" si="305"/>
        <v>-61.959767272496862</v>
      </c>
      <c r="AE137" s="20">
        <f t="shared" si="305"/>
        <v>-58.7344046038491</v>
      </c>
      <c r="AF137" s="20">
        <f t="shared" si="305"/>
        <v>-42.010229003519186</v>
      </c>
      <c r="AG137" s="20">
        <f t="shared" si="305"/>
        <v>-19.398074606026285</v>
      </c>
      <c r="AH137" s="20">
        <f t="shared" si="305"/>
        <v>58.263911919563135</v>
      </c>
      <c r="AI137" s="20">
        <f t="shared" si="305"/>
        <v>17.952942652960942</v>
      </c>
      <c r="AJ137" s="20">
        <f t="shared" si="305"/>
        <v>-61.950083629191184</v>
      </c>
      <c r="AK137" s="20">
        <f t="shared" si="305"/>
        <v>1.4729312336163018</v>
      </c>
      <c r="AL137" s="20">
        <f t="shared" si="305"/>
        <v>-61.92596695706419</v>
      </c>
      <c r="AM137" s="20">
        <f t="shared" si="305"/>
        <v>13.482320207349433</v>
      </c>
      <c r="AN137" s="20">
        <f t="shared" si="305"/>
        <v>-3.0528641629947675</v>
      </c>
      <c r="AO137" s="20">
        <f t="shared" si="305"/>
        <v>-4.4819518592369407</v>
      </c>
      <c r="AP137" s="20">
        <f t="shared" si="304"/>
        <v>57.836551948807369</v>
      </c>
      <c r="AQ137" s="20">
        <f t="shared" si="304"/>
        <v>-51.930146991461669</v>
      </c>
      <c r="AR137" s="20">
        <f t="shared" si="304"/>
        <v>-59.405528442350509</v>
      </c>
      <c r="AS137" s="20">
        <f t="shared" si="304"/>
        <v>61.99926598063891</v>
      </c>
      <c r="AT137" s="20">
        <f t="shared" si="304"/>
        <v>-0.58895410010622407</v>
      </c>
      <c r="AU137" s="20">
        <f t="shared" si="304"/>
        <v>50.988050384989613</v>
      </c>
      <c r="AV137" s="20">
        <f t="shared" si="304"/>
        <v>52.638012055298759</v>
      </c>
      <c r="AW137" s="20">
        <f t="shared" si="304"/>
        <v>53.414317243186296</v>
      </c>
      <c r="AX137" s="20">
        <f t="shared" si="304"/>
        <v>54.159424864373911</v>
      </c>
      <c r="AY137" s="20">
        <f t="shared" si="304"/>
        <v>28.904472671904525</v>
      </c>
      <c r="AZ137" s="20">
        <f t="shared" si="304"/>
        <v>30.221523524509099</v>
      </c>
      <c r="BA137" s="20">
        <f t="shared" si="304"/>
        <v>31.520922967443173</v>
      </c>
      <c r="BB137" s="20">
        <f t="shared" si="304"/>
        <v>32.801912063723513</v>
      </c>
      <c r="BC137" s="20">
        <f t="shared" si="304"/>
        <v>34.063742629254932</v>
      </c>
      <c r="BD137" s="20">
        <f t="shared" si="304"/>
        <v>35.305677669808524</v>
      </c>
      <c r="BE137" s="20">
        <f t="shared" si="304"/>
        <v>36.526991811496686</v>
      </c>
      <c r="BF137" s="20">
        <f t="shared" si="304"/>
        <v>37.726971724417062</v>
      </c>
      <c r="BG137" s="20">
        <f t="shared" si="304"/>
        <v>38.904916539305567</v>
      </c>
      <c r="BH137" s="20">
        <f t="shared" si="304"/>
        <v>40.060138256882539</v>
      </c>
      <c r="BI137" s="20">
        <f t="shared" si="304"/>
        <v>41.191962149682787</v>
      </c>
      <c r="BJ137" s="20">
        <f t="shared" si="304"/>
        <v>42.299727156158326</v>
      </c>
      <c r="BK137" s="20">
        <f t="shared" si="304"/>
        <v>-61.958757138633239</v>
      </c>
    </row>
    <row r="138" spans="3:63" x14ac:dyDescent="0.25">
      <c r="C138">
        <f t="shared" si="296"/>
        <v>46</v>
      </c>
      <c r="D138">
        <v>61</v>
      </c>
      <c r="E138">
        <v>1.82</v>
      </c>
      <c r="F138">
        <v>7084.9</v>
      </c>
      <c r="I138" s="20">
        <f t="shared" si="295"/>
        <v>-56.853762704623108</v>
      </c>
      <c r="J138" s="20">
        <f t="shared" si="305"/>
        <v>-33.222582305072052</v>
      </c>
      <c r="K138" s="20">
        <f t="shared" si="305"/>
        <v>-15.7564649702613</v>
      </c>
      <c r="L138" s="20">
        <f t="shared" si="305"/>
        <v>-15.044570908098876</v>
      </c>
      <c r="M138" s="20">
        <f t="shared" si="305"/>
        <v>32.265822474728694</v>
      </c>
      <c r="N138" s="20">
        <f t="shared" si="305"/>
        <v>-15.02226397280209</v>
      </c>
      <c r="O138" s="20">
        <f t="shared" si="305"/>
        <v>34.789363058662374</v>
      </c>
      <c r="P138" s="20">
        <f t="shared" si="305"/>
        <v>31.781879664966116</v>
      </c>
      <c r="Q138" s="20">
        <f t="shared" si="305"/>
        <v>-12.678495692533877</v>
      </c>
      <c r="R138" s="20">
        <f t="shared" si="305"/>
        <v>-59.807627513532779</v>
      </c>
      <c r="S138" s="20">
        <f t="shared" si="305"/>
        <v>-3.3088883951179722</v>
      </c>
      <c r="T138" s="20">
        <f t="shared" si="305"/>
        <v>-45.873811410562922</v>
      </c>
      <c r="U138" s="20">
        <f t="shared" si="305"/>
        <v>3.0719625158566997</v>
      </c>
      <c r="V138" s="20">
        <f t="shared" si="305"/>
        <v>-55.802002471742966</v>
      </c>
      <c r="W138" s="20">
        <f t="shared" si="305"/>
        <v>-55.313580131241523</v>
      </c>
      <c r="X138" s="20">
        <f t="shared" si="305"/>
        <v>40.324323748902771</v>
      </c>
      <c r="Y138" s="20">
        <f t="shared" si="305"/>
        <v>-11.495278180388112</v>
      </c>
      <c r="Z138" s="20">
        <f t="shared" si="305"/>
        <v>45.113333981712238</v>
      </c>
      <c r="AA138" s="20">
        <f t="shared" si="305"/>
        <v>49.28144417106509</v>
      </c>
      <c r="AB138" s="20">
        <f t="shared" si="305"/>
        <v>56.098539955247972</v>
      </c>
      <c r="AC138" s="20">
        <f t="shared" si="305"/>
        <v>-53.036368594311618</v>
      </c>
      <c r="AD138" s="20">
        <f t="shared" si="305"/>
        <v>-60.965277614850336</v>
      </c>
      <c r="AE138" s="20">
        <f t="shared" si="305"/>
        <v>49.880689658085871</v>
      </c>
      <c r="AF138" s="20">
        <f t="shared" si="305"/>
        <v>-14.470527327247448</v>
      </c>
      <c r="AG138" s="20">
        <f t="shared" si="305"/>
        <v>60.302053562823325</v>
      </c>
      <c r="AH138" s="20">
        <f t="shared" si="305"/>
        <v>-59.193588410721048</v>
      </c>
      <c r="AI138" s="20">
        <f t="shared" si="305"/>
        <v>48.729715969941374</v>
      </c>
      <c r="AJ138" s="20">
        <f t="shared" si="305"/>
        <v>-60.977133495465161</v>
      </c>
      <c r="AK138" s="20">
        <f t="shared" si="305"/>
        <v>-38.944697873999381</v>
      </c>
      <c r="AL138" s="20">
        <f t="shared" si="305"/>
        <v>35.76788567442307</v>
      </c>
      <c r="AM138" s="20">
        <f t="shared" si="305"/>
        <v>-26.892315139131913</v>
      </c>
      <c r="AN138" s="20">
        <f t="shared" si="305"/>
        <v>-58.214996636286273</v>
      </c>
      <c r="AO138" s="20">
        <f t="shared" si="305"/>
        <v>6.7771532151956464</v>
      </c>
      <c r="AP138" s="20">
        <f t="shared" si="304"/>
        <v>55.174632716102366</v>
      </c>
      <c r="AQ138" s="20">
        <f t="shared" si="304"/>
        <v>26.849272090939195</v>
      </c>
      <c r="AR138" s="20">
        <f t="shared" si="304"/>
        <v>47.864653010296585</v>
      </c>
      <c r="AS138" s="20">
        <f t="shared" si="304"/>
        <v>-52.60472383820774</v>
      </c>
      <c r="AT138" s="20">
        <f t="shared" si="304"/>
        <v>-7.8832696778020503</v>
      </c>
      <c r="AU138" s="20">
        <f t="shared" si="304"/>
        <v>59.812072327522657</v>
      </c>
      <c r="AV138" s="20">
        <f t="shared" si="304"/>
        <v>60.232933535609355</v>
      </c>
      <c r="AW138" s="20">
        <f t="shared" si="304"/>
        <v>60.408645990299128</v>
      </c>
      <c r="AX138" s="20">
        <f t="shared" si="304"/>
        <v>60.561629855512592</v>
      </c>
      <c r="AY138" s="20">
        <f t="shared" si="304"/>
        <v>50.909936020146326</v>
      </c>
      <c r="AZ138" s="20">
        <f t="shared" si="304"/>
        <v>51.552133433332941</v>
      </c>
      <c r="BA138" s="20">
        <f t="shared" si="304"/>
        <v>52.17493449591035</v>
      </c>
      <c r="BB138" s="20">
        <f t="shared" si="304"/>
        <v>52.778104880665211</v>
      </c>
      <c r="BC138" s="20">
        <f t="shared" si="304"/>
        <v>53.361417646375202</v>
      </c>
      <c r="BD138" s="20">
        <f t="shared" si="304"/>
        <v>53.924653323188345</v>
      </c>
      <c r="BE138" s="20">
        <f t="shared" si="304"/>
        <v>54.467599995209696</v>
      </c>
      <c r="BF138" s="20">
        <f t="shared" si="304"/>
        <v>54.990053380220921</v>
      </c>
      <c r="BG138" s="20">
        <f t="shared" si="304"/>
        <v>55.491816906552266</v>
      </c>
      <c r="BH138" s="20">
        <f t="shared" si="304"/>
        <v>55.972701787037032</v>
      </c>
      <c r="BI138" s="20">
        <f t="shared" si="304"/>
        <v>56.432527090038256</v>
      </c>
      <c r="BJ138" s="20">
        <f t="shared" si="304"/>
        <v>56.871119807532274</v>
      </c>
      <c r="BK138" s="20">
        <f t="shared" si="304"/>
        <v>-60.981768175355768</v>
      </c>
    </row>
    <row r="139" spans="3:63" x14ac:dyDescent="0.25">
      <c r="C139">
        <f t="shared" si="296"/>
        <v>47</v>
      </c>
      <c r="D139">
        <v>57</v>
      </c>
      <c r="E139">
        <v>2.78</v>
      </c>
      <c r="F139">
        <v>6286.6</v>
      </c>
      <c r="I139" s="20">
        <f t="shared" si="295"/>
        <v>-50.256686083930298</v>
      </c>
      <c r="J139" s="20">
        <f t="shared" si="305"/>
        <v>24.901772489828076</v>
      </c>
      <c r="K139" s="20">
        <f t="shared" si="305"/>
        <v>-34.827245747263824</v>
      </c>
      <c r="L139" s="20">
        <f t="shared" si="305"/>
        <v>-53.314071408882107</v>
      </c>
      <c r="M139" s="20">
        <f t="shared" si="305"/>
        <v>-53.15686242410937</v>
      </c>
      <c r="N139" s="20">
        <f t="shared" si="305"/>
        <v>-56.96052378372535</v>
      </c>
      <c r="O139" s="20">
        <f t="shared" si="305"/>
        <v>45.906534745602059</v>
      </c>
      <c r="P139" s="20">
        <f t="shared" si="305"/>
        <v>-56.962385310602144</v>
      </c>
      <c r="Q139" s="20">
        <f t="shared" si="305"/>
        <v>46.451924104490146</v>
      </c>
      <c r="R139" s="20">
        <f t="shared" si="305"/>
        <v>-43.798917065137573</v>
      </c>
      <c r="S139" s="20">
        <f t="shared" si="305"/>
        <v>6.4637750852973221</v>
      </c>
      <c r="T139" s="20">
        <f t="shared" si="305"/>
        <v>6.5140762074600307</v>
      </c>
      <c r="U139" s="20">
        <f t="shared" si="305"/>
        <v>41.865318971447849</v>
      </c>
      <c r="V139" s="20">
        <f t="shared" si="305"/>
        <v>-24.94444456783193</v>
      </c>
      <c r="W139" s="20">
        <f t="shared" si="305"/>
        <v>-25.82284525299832</v>
      </c>
      <c r="X139" s="20">
        <f t="shared" si="305"/>
        <v>-40.647719892911624</v>
      </c>
      <c r="Y139" s="20">
        <f t="shared" si="305"/>
        <v>56.92947924021113</v>
      </c>
      <c r="Z139" s="20">
        <f t="shared" si="305"/>
        <v>-56.210079595694687</v>
      </c>
      <c r="AA139" s="20">
        <f t="shared" si="305"/>
        <v>27.561412929871633</v>
      </c>
      <c r="AB139" s="20">
        <f t="shared" si="305"/>
        <v>-15.594298940923796</v>
      </c>
      <c r="AC139" s="20">
        <f t="shared" si="305"/>
        <v>-12.033335384055368</v>
      </c>
      <c r="AD139" s="20">
        <f t="shared" si="305"/>
        <v>-53.761641595589133</v>
      </c>
      <c r="AE139" s="20">
        <f t="shared" si="305"/>
        <v>-55.626750929178982</v>
      </c>
      <c r="AF139" s="20">
        <f t="shared" si="305"/>
        <v>-53.138565330530135</v>
      </c>
      <c r="AG139" s="20">
        <f t="shared" si="305"/>
        <v>48.228573497489762</v>
      </c>
      <c r="AH139" s="20">
        <f t="shared" si="305"/>
        <v>-17.226887072877911</v>
      </c>
      <c r="AI139" s="20">
        <f t="shared" si="305"/>
        <v>-3.0908832268303579</v>
      </c>
      <c r="AJ139" s="20">
        <f t="shared" si="305"/>
        <v>-52.655895583894896</v>
      </c>
      <c r="AK139" s="20">
        <f t="shared" si="305"/>
        <v>-47.435363019752842</v>
      </c>
      <c r="AL139" s="20">
        <f t="shared" si="305"/>
        <v>10.615918642702885</v>
      </c>
      <c r="AM139" s="20">
        <f t="shared" si="305"/>
        <v>-46.428573994296805</v>
      </c>
      <c r="AN139" s="20">
        <f t="shared" si="305"/>
        <v>-22.303957310111596</v>
      </c>
      <c r="AO139" s="20">
        <f t="shared" si="305"/>
        <v>6.4513056814698446</v>
      </c>
      <c r="AP139" s="20">
        <f t="shared" si="304"/>
        <v>-32.416688749522784</v>
      </c>
      <c r="AQ139" s="20">
        <f t="shared" si="304"/>
        <v>32.120804257586556</v>
      </c>
      <c r="AR139" s="20">
        <f t="shared" si="304"/>
        <v>-5.7482080262504152</v>
      </c>
      <c r="AS139" s="20">
        <f t="shared" si="304"/>
        <v>-16.226327382164399</v>
      </c>
      <c r="AT139" s="20">
        <f t="shared" si="304"/>
        <v>-45.654741770913198</v>
      </c>
      <c r="AU139" s="20">
        <f t="shared" si="304"/>
        <v>43.899477852219675</v>
      </c>
      <c r="AV139" s="20">
        <f t="shared" si="304"/>
        <v>45.128692855274068</v>
      </c>
      <c r="AW139" s="20">
        <f t="shared" si="304"/>
        <v>45.721285039767906</v>
      </c>
      <c r="AX139" s="20">
        <f t="shared" si="304"/>
        <v>46.300332850995815</v>
      </c>
      <c r="AY139" s="20">
        <f t="shared" si="304"/>
        <v>29.150643719017008</v>
      </c>
      <c r="AZ139" s="20">
        <f t="shared" si="304"/>
        <v>29.989352026419887</v>
      </c>
      <c r="BA139" s="20">
        <f t="shared" si="304"/>
        <v>30.81917635391131</v>
      </c>
      <c r="BB139" s="20">
        <f t="shared" si="304"/>
        <v>31.63987087615136</v>
      </c>
      <c r="BC139" s="20">
        <f t="shared" si="304"/>
        <v>32.451192472396308</v>
      </c>
      <c r="BD139" s="20">
        <f t="shared" si="304"/>
        <v>33.252900798509415</v>
      </c>
      <c r="BE139" s="20">
        <f t="shared" si="304"/>
        <v>34.044758358176111</v>
      </c>
      <c r="BF139" s="20">
        <f t="shared" si="304"/>
        <v>34.826530573248576</v>
      </c>
      <c r="BG139" s="20">
        <f t="shared" si="304"/>
        <v>35.597985853240608</v>
      </c>
      <c r="BH139" s="20">
        <f t="shared" si="304"/>
        <v>36.358895663929694</v>
      </c>
      <c r="BI139" s="20">
        <f t="shared" si="304"/>
        <v>37.109034595060123</v>
      </c>
      <c r="BJ139" s="20">
        <f t="shared" si="304"/>
        <v>37.848180427121612</v>
      </c>
      <c r="BK139" s="20">
        <f t="shared" si="304"/>
        <v>-52.712500681424679</v>
      </c>
    </row>
    <row r="140" spans="3:63" x14ac:dyDescent="0.25">
      <c r="C140">
        <f t="shared" si="296"/>
        <v>48</v>
      </c>
      <c r="D140">
        <v>56</v>
      </c>
      <c r="E140">
        <v>4.3899999999999997</v>
      </c>
      <c r="F140">
        <v>14143.5</v>
      </c>
      <c r="I140" s="20">
        <f t="shared" si="295"/>
        <v>29.890773151022202</v>
      </c>
      <c r="J140" s="20">
        <f t="shared" si="305"/>
        <v>-42.502980018297897</v>
      </c>
      <c r="K140" s="20">
        <f t="shared" si="305"/>
        <v>-55.800612875988563</v>
      </c>
      <c r="L140" s="20">
        <f t="shared" si="305"/>
        <v>-17.742668473729836</v>
      </c>
      <c r="M140" s="20">
        <f t="shared" si="305"/>
        <v>-52.824023233372408</v>
      </c>
      <c r="N140" s="20">
        <f t="shared" si="305"/>
        <v>-46.457982903086517</v>
      </c>
      <c r="O140" s="20">
        <f t="shared" si="305"/>
        <v>-55.497449505678766</v>
      </c>
      <c r="P140" s="20">
        <f t="shared" si="305"/>
        <v>31.111788818273453</v>
      </c>
      <c r="Q140" s="20">
        <f t="shared" si="305"/>
        <v>-5.5180213689609463</v>
      </c>
      <c r="R140" s="20">
        <f t="shared" si="305"/>
        <v>-45.101836368237862</v>
      </c>
      <c r="S140" s="20">
        <f t="shared" si="305"/>
        <v>-20.916410020648737</v>
      </c>
      <c r="T140" s="20">
        <f t="shared" si="305"/>
        <v>-52.016854350487961</v>
      </c>
      <c r="U140" s="20">
        <f t="shared" si="305"/>
        <v>-55.01439414507395</v>
      </c>
      <c r="V140" s="20">
        <f t="shared" si="305"/>
        <v>37.348694004266974</v>
      </c>
      <c r="W140" s="20">
        <f t="shared" si="305"/>
        <v>35.705345268578029</v>
      </c>
      <c r="X140" s="20">
        <f t="shared" si="305"/>
        <v>52.622210173422395</v>
      </c>
      <c r="Y140" s="20">
        <f t="shared" si="305"/>
        <v>41.883504490390365</v>
      </c>
      <c r="Z140" s="20">
        <f t="shared" si="305"/>
        <v>47.865115037376555</v>
      </c>
      <c r="AA140" s="20">
        <f t="shared" si="305"/>
        <v>55.797740118398167</v>
      </c>
      <c r="AB140" s="20">
        <f t="shared" si="305"/>
        <v>53.856638462821749</v>
      </c>
      <c r="AC140" s="20">
        <f t="shared" si="305"/>
        <v>-22.615391717131857</v>
      </c>
      <c r="AD140" s="20">
        <f t="shared" si="305"/>
        <v>15.832893523532292</v>
      </c>
      <c r="AE140" s="20">
        <f t="shared" si="305"/>
        <v>-3.5310201315634586</v>
      </c>
      <c r="AF140" s="20">
        <f t="shared" si="305"/>
        <v>-18.767658348092485</v>
      </c>
      <c r="AG140" s="20">
        <f t="shared" si="305"/>
        <v>-4.0959688759174533</v>
      </c>
      <c r="AH140" s="20">
        <f t="shared" si="305"/>
        <v>38.292954621920522</v>
      </c>
      <c r="AI140" s="20">
        <f t="shared" si="305"/>
        <v>-39.288507553992915</v>
      </c>
      <c r="AJ140" s="20">
        <f t="shared" si="305"/>
        <v>9.1770107458646173</v>
      </c>
      <c r="AK140" s="20">
        <f t="shared" si="305"/>
        <v>38.134185807056092</v>
      </c>
      <c r="AL140" s="20">
        <f t="shared" si="305"/>
        <v>-53.274524794173352</v>
      </c>
      <c r="AM140" s="20">
        <f t="shared" si="305"/>
        <v>17.869681739855967</v>
      </c>
      <c r="AN140" s="20">
        <f t="shared" si="305"/>
        <v>0.573058927107155</v>
      </c>
      <c r="AO140" s="20">
        <f t="shared" si="305"/>
        <v>-22.972232202579228</v>
      </c>
      <c r="AP140" s="20">
        <f t="shared" si="304"/>
        <v>55.494135291712183</v>
      </c>
      <c r="AQ140" s="20">
        <f t="shared" si="304"/>
        <v>18.40441667531304</v>
      </c>
      <c r="AR140" s="20">
        <f t="shared" si="304"/>
        <v>45.754948401703096</v>
      </c>
      <c r="AS140" s="20">
        <f t="shared" si="304"/>
        <v>-12.987194455830203</v>
      </c>
      <c r="AT140" s="20">
        <f t="shared" ref="AT140:BK140" si="306">$D140*COS($E140+$F140*AT$7)</f>
        <v>55.147418040972653</v>
      </c>
      <c r="AU140" s="20">
        <f t="shared" si="306"/>
        <v>12.715026261423493</v>
      </c>
      <c r="AV140" s="20">
        <f t="shared" si="306"/>
        <v>8.4433955068648565</v>
      </c>
      <c r="AW140" s="20">
        <f t="shared" si="306"/>
        <v>6.2939151205902419</v>
      </c>
      <c r="AX140" s="20">
        <f t="shared" si="306"/>
        <v>4.1349984731107465</v>
      </c>
      <c r="AY140" s="20">
        <f t="shared" si="306"/>
        <v>47.094786686641811</v>
      </c>
      <c r="AZ140" s="20">
        <f t="shared" si="306"/>
        <v>45.886481136733572</v>
      </c>
      <c r="BA140" s="20">
        <f t="shared" si="306"/>
        <v>44.609379485547493</v>
      </c>
      <c r="BB140" s="20">
        <f t="shared" si="306"/>
        <v>43.26539644984863</v>
      </c>
      <c r="BC140" s="20">
        <f t="shared" si="306"/>
        <v>41.856547019459555</v>
      </c>
      <c r="BD140" s="20">
        <f t="shared" si="306"/>
        <v>40.384943436292332</v>
      </c>
      <c r="BE140" s="20">
        <f t="shared" si="306"/>
        <v>38.852792027497472</v>
      </c>
      <c r="BF140" s="20">
        <f t="shared" si="306"/>
        <v>37.262389897591781</v>
      </c>
      <c r="BG140" s="20">
        <f t="shared" si="306"/>
        <v>35.616121484507602</v>
      </c>
      <c r="BH140" s="20">
        <f t="shared" si="306"/>
        <v>33.916454984660056</v>
      </c>
      <c r="BI140" s="20">
        <f t="shared" si="306"/>
        <v>32.16593865249061</v>
      </c>
      <c r="BJ140" s="20">
        <f t="shared" si="306"/>
        <v>30.367196979901777</v>
      </c>
      <c r="BK140" s="20">
        <f t="shared" si="306"/>
        <v>9.5002017161712704</v>
      </c>
    </row>
    <row r="141" spans="3:63" x14ac:dyDescent="0.25">
      <c r="C141">
        <f t="shared" si="296"/>
        <v>49</v>
      </c>
      <c r="D141">
        <v>56</v>
      </c>
      <c r="E141">
        <v>3.47</v>
      </c>
      <c r="F141">
        <v>6279.55</v>
      </c>
      <c r="I141" s="20">
        <f t="shared" si="295"/>
        <v>-50.015049167735626</v>
      </c>
      <c r="J141" s="20">
        <f t="shared" si="305"/>
        <v>-28.583974160942272</v>
      </c>
      <c r="K141" s="20">
        <f t="shared" si="305"/>
        <v>-39.467819537777324</v>
      </c>
      <c r="L141" s="20">
        <f t="shared" si="305"/>
        <v>-53.007204978737889</v>
      </c>
      <c r="M141" s="20">
        <f t="shared" si="305"/>
        <v>-53.019165025379948</v>
      </c>
      <c r="N141" s="20">
        <f t="shared" si="305"/>
        <v>-38.270975015390832</v>
      </c>
      <c r="O141" s="20">
        <f t="shared" si="305"/>
        <v>55.421202853173995</v>
      </c>
      <c r="P141" s="20">
        <f t="shared" si="305"/>
        <v>-38.594100994629564</v>
      </c>
      <c r="Q141" s="20">
        <f t="shared" si="305"/>
        <v>55.344472760793323</v>
      </c>
      <c r="R141" s="20">
        <f t="shared" si="305"/>
        <v>-42.811873689773464</v>
      </c>
      <c r="S141" s="20">
        <f t="shared" ref="J141:AO149" si="307">$D141*COS($E141+$F141*S$7)</f>
        <v>14.11030212830968</v>
      </c>
      <c r="T141" s="20">
        <f t="shared" si="307"/>
        <v>13.679925172160464</v>
      </c>
      <c r="U141" s="20">
        <f t="shared" si="307"/>
        <v>-54.791848466065503</v>
      </c>
      <c r="V141" s="20">
        <f t="shared" si="307"/>
        <v>21.541877254066982</v>
      </c>
      <c r="W141" s="20">
        <f t="shared" si="307"/>
        <v>22.427343892865728</v>
      </c>
      <c r="X141" s="20">
        <f t="shared" si="307"/>
        <v>33.389512167034162</v>
      </c>
      <c r="Y141" s="20">
        <f t="shared" si="307"/>
        <v>-55.704475555740842</v>
      </c>
      <c r="Z141" s="20">
        <f t="shared" si="307"/>
        <v>53.236984592584051</v>
      </c>
      <c r="AA141" s="20">
        <f t="shared" si="307"/>
        <v>-55.088718772102226</v>
      </c>
      <c r="AB141" s="20">
        <f t="shared" si="307"/>
        <v>26.976816515171944</v>
      </c>
      <c r="AC141" s="20">
        <f t="shared" si="307"/>
        <v>28.393378429565868</v>
      </c>
      <c r="AD141" s="20">
        <f t="shared" si="307"/>
        <v>-20.814059148475618</v>
      </c>
      <c r="AE141" s="20">
        <f t="shared" si="307"/>
        <v>-55.285997819707269</v>
      </c>
      <c r="AF141" s="20">
        <f t="shared" si="307"/>
        <v>-53.16050988222127</v>
      </c>
      <c r="AG141" s="20">
        <f t="shared" si="307"/>
        <v>50.457059311930699</v>
      </c>
      <c r="AH141" s="20">
        <f t="shared" si="307"/>
        <v>-51.02306471965553</v>
      </c>
      <c r="AI141" s="20">
        <f t="shared" si="307"/>
        <v>36.849497947465338</v>
      </c>
      <c r="AJ141" s="20">
        <f t="shared" si="307"/>
        <v>-17.968375718942728</v>
      </c>
      <c r="AK141" s="20">
        <f t="shared" si="307"/>
        <v>-55.355663433590195</v>
      </c>
      <c r="AL141" s="20">
        <f t="shared" si="307"/>
        <v>-29.439842319859991</v>
      </c>
      <c r="AM141" s="20">
        <f t="shared" si="307"/>
        <v>-11.104271865732869</v>
      </c>
      <c r="AN141" s="20">
        <f t="shared" si="307"/>
        <v>18.813116888231125</v>
      </c>
      <c r="AO141" s="20">
        <f t="shared" si="307"/>
        <v>42.088433318261622</v>
      </c>
      <c r="AP141" s="20">
        <f t="shared" ref="AP141:BK152" si="308">$D141*COS($E141+$F141*AP$7)</f>
        <v>-29.915648944077223</v>
      </c>
      <c r="AQ141" s="20">
        <f t="shared" si="308"/>
        <v>-8.7447975910877123</v>
      </c>
      <c r="AR141" s="20">
        <f t="shared" si="308"/>
        <v>49.313029879401306</v>
      </c>
      <c r="AS141" s="20">
        <f t="shared" si="308"/>
        <v>21.781221577579227</v>
      </c>
      <c r="AT141" s="20">
        <f t="shared" si="308"/>
        <v>0.20103653360522869</v>
      </c>
      <c r="AU141" s="20">
        <f t="shared" si="308"/>
        <v>54.075758661233714</v>
      </c>
      <c r="AV141" s="20">
        <f t="shared" si="308"/>
        <v>53.541612267152033</v>
      </c>
      <c r="AW141" s="20">
        <f t="shared" si="308"/>
        <v>53.251580959490198</v>
      </c>
      <c r="AX141" s="20">
        <f t="shared" si="308"/>
        <v>52.945809880998951</v>
      </c>
      <c r="AY141" s="20">
        <f t="shared" si="308"/>
        <v>55.825428913469715</v>
      </c>
      <c r="AZ141" s="20">
        <f t="shared" si="308"/>
        <v>55.893136616609354</v>
      </c>
      <c r="BA141" s="20">
        <f t="shared" si="308"/>
        <v>55.944323774340702</v>
      </c>
      <c r="BB141" s="20">
        <f t="shared" si="308"/>
        <v>55.978975257082112</v>
      </c>
      <c r="BC141" s="20">
        <f t="shared" si="308"/>
        <v>55.997080822764147</v>
      </c>
      <c r="BD141" s="20">
        <f t="shared" si="308"/>
        <v>55.99863511985626</v>
      </c>
      <c r="BE141" s="20">
        <f t="shared" si="308"/>
        <v>55.983637688949095</v>
      </c>
      <c r="BF141" s="20">
        <f t="shared" si="308"/>
        <v>55.952092962889935</v>
      </c>
      <c r="BG141" s="20">
        <f t="shared" si="308"/>
        <v>55.904010265472444</v>
      </c>
      <c r="BH141" s="20">
        <f t="shared" si="308"/>
        <v>55.83940380868097</v>
      </c>
      <c r="BI141" s="20">
        <f t="shared" si="308"/>
        <v>55.758292688490208</v>
      </c>
      <c r="BJ141" s="20">
        <f t="shared" si="308"/>
        <v>55.660700879219824</v>
      </c>
      <c r="BK141" s="20">
        <f t="shared" si="308"/>
        <v>-18.10615106266027</v>
      </c>
    </row>
    <row r="142" spans="3:63" x14ac:dyDescent="0.25">
      <c r="C142">
        <f t="shared" si="296"/>
        <v>50</v>
      </c>
      <c r="D142">
        <v>52</v>
      </c>
      <c r="E142">
        <v>0.19</v>
      </c>
      <c r="F142">
        <v>12139.55</v>
      </c>
      <c r="I142" s="20">
        <f t="shared" si="295"/>
        <v>-39.730892374034774</v>
      </c>
      <c r="J142" s="20">
        <f t="shared" si="307"/>
        <v>-45.059144930158922</v>
      </c>
      <c r="K142" s="20">
        <f t="shared" si="307"/>
        <v>-51.62339103870692</v>
      </c>
      <c r="L142" s="20">
        <f t="shared" si="307"/>
        <v>51.064220226098058</v>
      </c>
      <c r="M142" s="20">
        <f t="shared" si="307"/>
        <v>42.665989437299245</v>
      </c>
      <c r="N142" s="20">
        <f t="shared" si="307"/>
        <v>49.500414243694919</v>
      </c>
      <c r="O142" s="20">
        <f t="shared" si="307"/>
        <v>18.723182794649773</v>
      </c>
      <c r="P142" s="20">
        <f t="shared" si="307"/>
        <v>51.601938517916558</v>
      </c>
      <c r="Q142" s="20">
        <f t="shared" si="307"/>
        <v>-1.744787571279127</v>
      </c>
      <c r="R142" s="20">
        <f t="shared" si="307"/>
        <v>23.8823129492934</v>
      </c>
      <c r="S142" s="20">
        <f t="shared" si="307"/>
        <v>11.117596196785701</v>
      </c>
      <c r="T142" s="20">
        <f t="shared" si="307"/>
        <v>31.494230189742851</v>
      </c>
      <c r="U142" s="20">
        <f t="shared" si="307"/>
        <v>-35.858230624105616</v>
      </c>
      <c r="V142" s="20">
        <f t="shared" si="307"/>
        <v>2.458764626682731</v>
      </c>
      <c r="W142" s="20">
        <f t="shared" si="307"/>
        <v>0.73137126073738323</v>
      </c>
      <c r="X142" s="20">
        <f t="shared" si="307"/>
        <v>44.209286389145198</v>
      </c>
      <c r="Y142" s="20">
        <f t="shared" si="307"/>
        <v>15.979981206561447</v>
      </c>
      <c r="Z142" s="20">
        <f t="shared" si="307"/>
        <v>25.547269621197138</v>
      </c>
      <c r="AA142" s="20">
        <f t="shared" si="307"/>
        <v>49.528715018832727</v>
      </c>
      <c r="AB142" s="20">
        <f t="shared" si="307"/>
        <v>-47.813224154459178</v>
      </c>
      <c r="AC142" s="20">
        <f t="shared" si="307"/>
        <v>39.94339834713</v>
      </c>
      <c r="AD142" s="20">
        <f t="shared" si="307"/>
        <v>25.622733994056219</v>
      </c>
      <c r="AE142" s="20">
        <f t="shared" si="307"/>
        <v>50.47438276154837</v>
      </c>
      <c r="AF142" s="20">
        <f t="shared" si="307"/>
        <v>51.220362992833934</v>
      </c>
      <c r="AG142" s="20">
        <f t="shared" si="307"/>
        <v>40.644263978852052</v>
      </c>
      <c r="AH142" s="20">
        <f t="shared" si="307"/>
        <v>15.585436371589767</v>
      </c>
      <c r="AI142" s="20">
        <f t="shared" si="307"/>
        <v>-47.750485717319201</v>
      </c>
      <c r="AJ142" s="20">
        <f t="shared" si="307"/>
        <v>30.212731966079978</v>
      </c>
      <c r="AK142" s="20">
        <f t="shared" si="307"/>
        <v>-48.768911759395799</v>
      </c>
      <c r="AL142" s="20">
        <f t="shared" si="307"/>
        <v>44.940672752264028</v>
      </c>
      <c r="AM142" s="20">
        <f t="shared" si="307"/>
        <v>49.690257468566507</v>
      </c>
      <c r="AN142" s="20">
        <f t="shared" si="307"/>
        <v>49.206613297398185</v>
      </c>
      <c r="AO142" s="20">
        <f t="shared" si="307"/>
        <v>32.68005323906447</v>
      </c>
      <c r="AP142" s="20">
        <f t="shared" si="308"/>
        <v>-41.856686706814088</v>
      </c>
      <c r="AQ142" s="20">
        <f t="shared" si="308"/>
        <v>42.925085129506613</v>
      </c>
      <c r="AR142" s="20">
        <f t="shared" si="308"/>
        <v>-1.9037871431705868</v>
      </c>
      <c r="AS142" s="20">
        <f t="shared" si="308"/>
        <v>-50.718463052637226</v>
      </c>
      <c r="AT142" s="20">
        <f t="shared" si="308"/>
        <v>42.860396705382556</v>
      </c>
      <c r="AU142" s="20">
        <f t="shared" si="308"/>
        <v>-51.752296352746271</v>
      </c>
      <c r="AV142" s="20">
        <f t="shared" si="308"/>
        <v>-51.299414568083442</v>
      </c>
      <c r="AW142" s="20">
        <f t="shared" si="308"/>
        <v>-50.988392288545811</v>
      </c>
      <c r="AX142" s="20">
        <f t="shared" si="308"/>
        <v>-50.621050862233368</v>
      </c>
      <c r="AY142" s="20">
        <f t="shared" si="308"/>
        <v>-43.966222285607003</v>
      </c>
      <c r="AZ142" s="20">
        <f t="shared" si="308"/>
        <v>-44.864621728712983</v>
      </c>
      <c r="BA142" s="20">
        <f t="shared" si="308"/>
        <v>-45.713466025978413</v>
      </c>
      <c r="BB142" s="20">
        <f t="shared" si="308"/>
        <v>-46.51181758779709</v>
      </c>
      <c r="BC142" s="20">
        <f t="shared" si="308"/>
        <v>-47.25879459623544</v>
      </c>
      <c r="BD142" s="20">
        <f t="shared" si="308"/>
        <v>-47.953571979036461</v>
      </c>
      <c r="BE142" s="20">
        <f t="shared" si="308"/>
        <v>-48.595382320959679</v>
      </c>
      <c r="BF142" s="20">
        <f t="shared" si="308"/>
        <v>-49.183516711423181</v>
      </c>
      <c r="BG142" s="20">
        <f t="shared" si="308"/>
        <v>-49.717325527530129</v>
      </c>
      <c r="BH142" s="20">
        <f t="shared" si="308"/>
        <v>-50.196219151613768</v>
      </c>
      <c r="BI142" s="20">
        <f t="shared" si="308"/>
        <v>-50.619668622486202</v>
      </c>
      <c r="BJ142" s="20">
        <f t="shared" si="308"/>
        <v>-50.987206219717962</v>
      </c>
      <c r="BK142" s="20">
        <f t="shared" si="308"/>
        <v>29.999727364960059</v>
      </c>
    </row>
    <row r="143" spans="3:63" x14ac:dyDescent="0.25">
      <c r="C143">
        <f t="shared" si="296"/>
        <v>51</v>
      </c>
      <c r="D143">
        <v>52</v>
      </c>
      <c r="E143">
        <v>1.33</v>
      </c>
      <c r="F143">
        <v>1748.02</v>
      </c>
      <c r="I143" s="20">
        <f t="shared" si="295"/>
        <v>-33.18450492076802</v>
      </c>
      <c r="J143" s="20">
        <f t="shared" si="307"/>
        <v>-50.354109323285897</v>
      </c>
      <c r="K143" s="20">
        <f t="shared" si="307"/>
        <v>-51.226344048368006</v>
      </c>
      <c r="L143" s="20">
        <f t="shared" si="307"/>
        <v>12.400754778553603</v>
      </c>
      <c r="M143" s="20">
        <f t="shared" si="307"/>
        <v>47.497224260823792</v>
      </c>
      <c r="N143" s="20">
        <f t="shared" si="307"/>
        <v>-39.089666927312898</v>
      </c>
      <c r="O143" s="20">
        <f t="shared" si="307"/>
        <v>-8.4851067628950645</v>
      </c>
      <c r="P143" s="20">
        <f t="shared" si="307"/>
        <v>40.608271081162698</v>
      </c>
      <c r="Q143" s="20">
        <f t="shared" si="307"/>
        <v>51.992569948550539</v>
      </c>
      <c r="R143" s="20">
        <f t="shared" si="307"/>
        <v>-40.367942624549165</v>
      </c>
      <c r="S143" s="20">
        <f t="shared" si="307"/>
        <v>47.212611336718972</v>
      </c>
      <c r="T143" s="20">
        <f t="shared" si="307"/>
        <v>13.189162969889084</v>
      </c>
      <c r="U143" s="20">
        <f t="shared" si="307"/>
        <v>-2.0257008824091467</v>
      </c>
      <c r="V143" s="20">
        <f t="shared" si="307"/>
        <v>35.029064742574569</v>
      </c>
      <c r="W143" s="20">
        <f t="shared" si="307"/>
        <v>35.212588079942023</v>
      </c>
      <c r="X143" s="20">
        <f t="shared" si="307"/>
        <v>0.1674921654892666</v>
      </c>
      <c r="Y143" s="20">
        <f t="shared" si="307"/>
        <v>-31.073825416543585</v>
      </c>
      <c r="Z143" s="20">
        <f t="shared" si="307"/>
        <v>-51.999701513189393</v>
      </c>
      <c r="AA143" s="20">
        <f t="shared" si="307"/>
        <v>42.590219971027494</v>
      </c>
      <c r="AB143" s="20">
        <f t="shared" si="307"/>
        <v>-24.989806844315353</v>
      </c>
      <c r="AC143" s="20">
        <f t="shared" si="307"/>
        <v>47.93615711050932</v>
      </c>
      <c r="AD143" s="20">
        <f t="shared" si="307"/>
        <v>29.87456541422609</v>
      </c>
      <c r="AE143" s="20">
        <f t="shared" si="307"/>
        <v>-49.687793727716723</v>
      </c>
      <c r="AF143" s="20">
        <f t="shared" si="307"/>
        <v>12.52156038219114</v>
      </c>
      <c r="AG143" s="20">
        <f t="shared" si="307"/>
        <v>-49.321771407445404</v>
      </c>
      <c r="AH143" s="20">
        <f t="shared" si="307"/>
        <v>-25.791715621189638</v>
      </c>
      <c r="AI143" s="20">
        <f t="shared" si="307"/>
        <v>50.211064264272373</v>
      </c>
      <c r="AJ143" s="20">
        <f t="shared" si="307"/>
        <v>30.513013335668134</v>
      </c>
      <c r="AK143" s="20">
        <f t="shared" si="307"/>
        <v>-1.7261310360554558</v>
      </c>
      <c r="AL143" s="20">
        <f t="shared" si="307"/>
        <v>14.980830269908253</v>
      </c>
      <c r="AM143" s="20">
        <f t="shared" si="307"/>
        <v>0.83995819371082225</v>
      </c>
      <c r="AN143" s="20">
        <f t="shared" si="307"/>
        <v>48.930167806419554</v>
      </c>
      <c r="AO143" s="20">
        <f t="shared" si="307"/>
        <v>-32.084165186417167</v>
      </c>
      <c r="AP143" s="20">
        <f t="shared" si="308"/>
        <v>-45.733553595277911</v>
      </c>
      <c r="AQ143" s="20">
        <f t="shared" si="308"/>
        <v>-35.791817697198816</v>
      </c>
      <c r="AR143" s="20">
        <f t="shared" si="308"/>
        <v>51.990958236881568</v>
      </c>
      <c r="AS143" s="20">
        <f t="shared" si="308"/>
        <v>-11.157524780038461</v>
      </c>
      <c r="AT143" s="20">
        <f t="shared" si="308"/>
        <v>44.000977893436229</v>
      </c>
      <c r="AU143" s="20">
        <f t="shared" si="308"/>
        <v>6.5201371727610233</v>
      </c>
      <c r="AV143" s="20">
        <f t="shared" si="308"/>
        <v>7.0152451002548677</v>
      </c>
      <c r="AW143" s="20">
        <f t="shared" si="308"/>
        <v>7.2617512646744053</v>
      </c>
      <c r="AX143" s="20">
        <f t="shared" si="308"/>
        <v>7.5080911058727438</v>
      </c>
      <c r="AY143" s="20">
        <f t="shared" si="308"/>
        <v>1.588244090961535</v>
      </c>
      <c r="AZ143" s="20">
        <f t="shared" si="308"/>
        <v>1.8369713782785757</v>
      </c>
      <c r="BA143" s="20">
        <f t="shared" si="308"/>
        <v>2.0856565915863254</v>
      </c>
      <c r="BB143" s="20">
        <f t="shared" si="308"/>
        <v>2.3342940349955397</v>
      </c>
      <c r="BC143" s="20">
        <f t="shared" si="308"/>
        <v>2.5828780137118357</v>
      </c>
      <c r="BD143" s="20">
        <f t="shared" si="308"/>
        <v>2.8314028341653854</v>
      </c>
      <c r="BE143" s="20">
        <f t="shared" si="308"/>
        <v>3.0798628041405842</v>
      </c>
      <c r="BF143" s="20">
        <f t="shared" si="308"/>
        <v>3.3282522329093784</v>
      </c>
      <c r="BG143" s="20">
        <f t="shared" si="308"/>
        <v>3.5765654313564381</v>
      </c>
      <c r="BH143" s="20">
        <f t="shared" si="308"/>
        <v>3.8247967121161022</v>
      </c>
      <c r="BI143" s="20">
        <f t="shared" si="308"/>
        <v>4.072940389693791</v>
      </c>
      <c r="BJ143" s="20">
        <f t="shared" si="308"/>
        <v>4.3209907806065511</v>
      </c>
      <c r="BK143" s="20">
        <f t="shared" si="308"/>
        <v>30.482545025307068</v>
      </c>
    </row>
    <row r="144" spans="3:63" x14ac:dyDescent="0.25">
      <c r="C144">
        <f t="shared" si="296"/>
        <v>52</v>
      </c>
      <c r="D144">
        <v>51</v>
      </c>
      <c r="E144">
        <v>0.28000000000000003</v>
      </c>
      <c r="F144">
        <v>5856.48</v>
      </c>
      <c r="I144" s="20">
        <f t="shared" si="295"/>
        <v>-36.010469826097918</v>
      </c>
      <c r="J144" s="20">
        <f t="shared" si="307"/>
        <v>-24.055452180475296</v>
      </c>
      <c r="K144" s="20">
        <f t="shared" si="307"/>
        <v>-31.444694702821181</v>
      </c>
      <c r="L144" s="20">
        <f t="shared" si="307"/>
        <v>49.013827353849315</v>
      </c>
      <c r="M144" s="20">
        <f t="shared" si="307"/>
        <v>38.91820732706929</v>
      </c>
      <c r="N144" s="20">
        <f t="shared" si="307"/>
        <v>50.952558085690576</v>
      </c>
      <c r="O144" s="20">
        <f t="shared" si="307"/>
        <v>-32.344080896725217</v>
      </c>
      <c r="P144" s="20">
        <f t="shared" si="307"/>
        <v>45.380714087461833</v>
      </c>
      <c r="Q144" s="20">
        <f t="shared" si="307"/>
        <v>-13.715859533195788</v>
      </c>
      <c r="R144" s="20">
        <f t="shared" si="307"/>
        <v>26.528547038973148</v>
      </c>
      <c r="S144" s="20">
        <f t="shared" si="307"/>
        <v>10.860355520768394</v>
      </c>
      <c r="T144" s="20">
        <f t="shared" si="307"/>
        <v>30.673556152221181</v>
      </c>
      <c r="U144" s="20">
        <f t="shared" si="307"/>
        <v>-19.882989079994129</v>
      </c>
      <c r="V144" s="20">
        <f t="shared" si="307"/>
        <v>20.254620122757224</v>
      </c>
      <c r="W144" s="20">
        <f t="shared" si="307"/>
        <v>19.501562156609459</v>
      </c>
      <c r="X144" s="20">
        <f t="shared" si="307"/>
        <v>-17.887742257138509</v>
      </c>
      <c r="Y144" s="20">
        <f t="shared" si="307"/>
        <v>49.686610142735233</v>
      </c>
      <c r="Z144" s="20">
        <f t="shared" si="307"/>
        <v>-49.835441963302642</v>
      </c>
      <c r="AA144" s="20">
        <f t="shared" si="307"/>
        <v>42.148646675017226</v>
      </c>
      <c r="AB144" s="20">
        <f t="shared" si="307"/>
        <v>21.8814450201418</v>
      </c>
      <c r="AC144" s="20">
        <f t="shared" si="307"/>
        <v>29.162775502292551</v>
      </c>
      <c r="AD144" s="20">
        <f t="shared" si="307"/>
        <v>-8.9199954867376476</v>
      </c>
      <c r="AE144" s="20">
        <f t="shared" si="307"/>
        <v>47.968829884454159</v>
      </c>
      <c r="AF144" s="20">
        <f t="shared" si="307"/>
        <v>49.125244894880048</v>
      </c>
      <c r="AG144" s="20">
        <f t="shared" si="307"/>
        <v>-35.405764016621376</v>
      </c>
      <c r="AH144" s="20">
        <f t="shared" si="307"/>
        <v>-29.349072774253887</v>
      </c>
      <c r="AI144" s="20">
        <f t="shared" si="307"/>
        <v>31.498428837515178</v>
      </c>
      <c r="AJ144" s="20">
        <f t="shared" si="307"/>
        <v>-6.3725754287775427</v>
      </c>
      <c r="AK144" s="20">
        <f t="shared" si="307"/>
        <v>-50.898640926632737</v>
      </c>
      <c r="AL144" s="20">
        <f t="shared" si="307"/>
        <v>-20.675378419975928</v>
      </c>
      <c r="AM144" s="20">
        <f t="shared" si="307"/>
        <v>17.486167750289322</v>
      </c>
      <c r="AN144" s="20">
        <f t="shared" si="307"/>
        <v>21.369093248391145</v>
      </c>
      <c r="AO144" s="20">
        <f t="shared" si="307"/>
        <v>23.670844966638768</v>
      </c>
      <c r="AP144" s="20">
        <f t="shared" si="308"/>
        <v>-42.563864458637461</v>
      </c>
      <c r="AQ144" s="20">
        <f t="shared" si="308"/>
        <v>-39.759494084870362</v>
      </c>
      <c r="AR144" s="20">
        <f t="shared" si="308"/>
        <v>27.054221140019848</v>
      </c>
      <c r="AS144" s="20">
        <f t="shared" si="308"/>
        <v>-12.145954761244221</v>
      </c>
      <c r="AT144" s="20">
        <f t="shared" si="308"/>
        <v>27.35032893395913</v>
      </c>
      <c r="AU144" s="20">
        <f t="shared" si="308"/>
        <v>47.261759925607414</v>
      </c>
      <c r="AV144" s="20">
        <f t="shared" si="308"/>
        <v>46.620778112467583</v>
      </c>
      <c r="AW144" s="20">
        <f t="shared" si="308"/>
        <v>46.28327465225177</v>
      </c>
      <c r="AX144" s="20">
        <f t="shared" si="308"/>
        <v>45.933872269041309</v>
      </c>
      <c r="AY144" s="20">
        <f t="shared" si="308"/>
        <v>50.887595304701328</v>
      </c>
      <c r="AZ144" s="20">
        <f t="shared" si="308"/>
        <v>50.826793867590624</v>
      </c>
      <c r="BA144" s="20">
        <f t="shared" si="308"/>
        <v>50.752925418457977</v>
      </c>
      <c r="BB144" s="20">
        <f t="shared" si="308"/>
        <v>50.666008948072623</v>
      </c>
      <c r="BC144" s="20">
        <f t="shared" si="308"/>
        <v>50.566066801706953</v>
      </c>
      <c r="BD144" s="20">
        <f t="shared" si="308"/>
        <v>50.453124673392317</v>
      </c>
      <c r="BE144" s="20">
        <f t="shared" si="308"/>
        <v>50.327211599313145</v>
      </c>
      <c r="BF144" s="20">
        <f t="shared" si="308"/>
        <v>50.188359950341528</v>
      </c>
      <c r="BG144" s="20">
        <f t="shared" si="308"/>
        <v>50.036605423715642</v>
      </c>
      <c r="BH144" s="20">
        <f t="shared" si="308"/>
        <v>49.87198703386187</v>
      </c>
      <c r="BI144" s="20">
        <f t="shared" si="308"/>
        <v>49.694547102365867</v>
      </c>
      <c r="BJ144" s="20">
        <f t="shared" si="308"/>
        <v>49.504331247090306</v>
      </c>
      <c r="BK144" s="20">
        <f t="shared" si="308"/>
        <v>-6.4951956931497676</v>
      </c>
    </row>
    <row r="145" spans="2:63" x14ac:dyDescent="0.25">
      <c r="C145">
        <f t="shared" si="296"/>
        <v>53</v>
      </c>
      <c r="D145">
        <v>49</v>
      </c>
      <c r="E145">
        <v>0.49</v>
      </c>
      <c r="F145">
        <v>1194.45</v>
      </c>
      <c r="I145" s="20">
        <f t="shared" si="295"/>
        <v>29.809674984021836</v>
      </c>
      <c r="J145" s="20">
        <f t="shared" si="307"/>
        <v>46.808862787280006</v>
      </c>
      <c r="K145" s="20">
        <f t="shared" si="307"/>
        <v>15.841596784203114</v>
      </c>
      <c r="L145" s="20">
        <f t="shared" si="307"/>
        <v>43.234310071895948</v>
      </c>
      <c r="M145" s="20">
        <f t="shared" si="307"/>
        <v>37.310468804184339</v>
      </c>
      <c r="N145" s="20">
        <f t="shared" si="307"/>
        <v>-35.708078025499965</v>
      </c>
      <c r="O145" s="20">
        <f t="shared" si="307"/>
        <v>-16.672921905508158</v>
      </c>
      <c r="P145" s="20">
        <f t="shared" si="307"/>
        <v>18.04569217026657</v>
      </c>
      <c r="Q145" s="20">
        <f t="shared" si="307"/>
        <v>36.803209177026027</v>
      </c>
      <c r="R145" s="20">
        <f t="shared" si="307"/>
        <v>44.59723523879866</v>
      </c>
      <c r="S145" s="20">
        <f t="shared" si="307"/>
        <v>47.592543532898532</v>
      </c>
      <c r="T145" s="20">
        <f t="shared" si="307"/>
        <v>6.6874075877221859</v>
      </c>
      <c r="U145" s="20">
        <f t="shared" si="307"/>
        <v>46.859494080645035</v>
      </c>
      <c r="V145" s="20">
        <f t="shared" si="307"/>
        <v>-19.044582072717649</v>
      </c>
      <c r="W145" s="20">
        <f t="shared" si="307"/>
        <v>-18.896837719928964</v>
      </c>
      <c r="X145" s="20">
        <f t="shared" si="307"/>
        <v>35.153450774102943</v>
      </c>
      <c r="Y145" s="20">
        <f t="shared" si="307"/>
        <v>17.272560883398675</v>
      </c>
      <c r="Z145" s="20">
        <f t="shared" si="307"/>
        <v>-13.436779142691112</v>
      </c>
      <c r="AA145" s="20">
        <f t="shared" si="307"/>
        <v>36.560402386474316</v>
      </c>
      <c r="AB145" s="20">
        <f t="shared" si="307"/>
        <v>-26.760813329942156</v>
      </c>
      <c r="AC145" s="20">
        <f t="shared" si="307"/>
        <v>-37.756538666143598</v>
      </c>
      <c r="AD145" s="20">
        <f t="shared" si="307"/>
        <v>-6.3926271034406117</v>
      </c>
      <c r="AE145" s="20">
        <f t="shared" si="307"/>
        <v>-45.808515583470154</v>
      </c>
      <c r="AF145" s="20">
        <f t="shared" si="307"/>
        <v>43.271959057022364</v>
      </c>
      <c r="AG145" s="20">
        <f t="shared" si="307"/>
        <v>-43.92864619204731</v>
      </c>
      <c r="AH145" s="20">
        <f t="shared" si="307"/>
        <v>45.477201670922817</v>
      </c>
      <c r="AI145" s="20">
        <f t="shared" si="307"/>
        <v>29.980640536328885</v>
      </c>
      <c r="AJ145" s="20">
        <f t="shared" si="307"/>
        <v>-5.8916673052702215</v>
      </c>
      <c r="AK145" s="20">
        <f t="shared" si="307"/>
        <v>-2.7226795054679997</v>
      </c>
      <c r="AL145" s="20">
        <f t="shared" si="307"/>
        <v>-13.44574995645128</v>
      </c>
      <c r="AM145" s="20">
        <f t="shared" si="307"/>
        <v>-39.210429815668974</v>
      </c>
      <c r="AN145" s="20">
        <f t="shared" si="307"/>
        <v>-38.855366233814898</v>
      </c>
      <c r="AO145" s="20">
        <f t="shared" si="307"/>
        <v>17.996417062423063</v>
      </c>
      <c r="AP145" s="20">
        <f t="shared" si="308"/>
        <v>-48.607002919141088</v>
      </c>
      <c r="AQ145" s="20">
        <f t="shared" si="308"/>
        <v>-18.985481001777153</v>
      </c>
      <c r="AR145" s="20">
        <f t="shared" si="308"/>
        <v>7.5582652456496664</v>
      </c>
      <c r="AS145" s="20">
        <f t="shared" si="308"/>
        <v>34.057461017114782</v>
      </c>
      <c r="AT145" s="20">
        <f t="shared" si="308"/>
        <v>44.233454202248524</v>
      </c>
      <c r="AU145" s="20">
        <f t="shared" si="308"/>
        <v>45.893935356287543</v>
      </c>
      <c r="AV145" s="20">
        <f t="shared" si="308"/>
        <v>46.005602402637123</v>
      </c>
      <c r="AW145" s="20">
        <f t="shared" si="308"/>
        <v>46.060514123626035</v>
      </c>
      <c r="AX145" s="20">
        <f t="shared" si="308"/>
        <v>46.114933256539075</v>
      </c>
      <c r="AY145" s="20">
        <f t="shared" si="308"/>
        <v>44.681241327084429</v>
      </c>
      <c r="AZ145" s="20">
        <f t="shared" si="308"/>
        <v>44.746780726095167</v>
      </c>
      <c r="BA145" s="20">
        <f t="shared" si="308"/>
        <v>44.811841586578339</v>
      </c>
      <c r="BB145" s="20">
        <f t="shared" si="308"/>
        <v>44.876423212749032</v>
      </c>
      <c r="BC145" s="20">
        <f t="shared" si="308"/>
        <v>44.940524913947726</v>
      </c>
      <c r="BD145" s="20">
        <f t="shared" si="308"/>
        <v>45.004146004646977</v>
      </c>
      <c r="BE145" s="20">
        <f t="shared" si="308"/>
        <v>45.067285804459452</v>
      </c>
      <c r="BF145" s="20">
        <f t="shared" si="308"/>
        <v>45.129943638145186</v>
      </c>
      <c r="BG145" s="20">
        <f t="shared" si="308"/>
        <v>45.192118835618132</v>
      </c>
      <c r="BH145" s="20">
        <f t="shared" si="308"/>
        <v>45.253810731953983</v>
      </c>
      <c r="BI145" s="20">
        <f t="shared" si="308"/>
        <v>45.315018667396672</v>
      </c>
      <c r="BJ145" s="20">
        <f t="shared" si="308"/>
        <v>45.375741987366141</v>
      </c>
      <c r="BK145" s="20">
        <f t="shared" si="308"/>
        <v>-5.9157124829549312</v>
      </c>
    </row>
    <row r="146" spans="2:63" x14ac:dyDescent="0.25">
      <c r="C146">
        <f t="shared" si="296"/>
        <v>54</v>
      </c>
      <c r="D146">
        <v>41</v>
      </c>
      <c r="E146">
        <v>5.37</v>
      </c>
      <c r="F146">
        <v>8429.24</v>
      </c>
      <c r="I146" s="20">
        <f t="shared" si="295"/>
        <v>29.093927394769896</v>
      </c>
      <c r="J146" s="20">
        <f t="shared" si="307"/>
        <v>16.182954151598526</v>
      </c>
      <c r="K146" s="20">
        <f t="shared" si="307"/>
        <v>-28.416829034792162</v>
      </c>
      <c r="L146" s="20">
        <f t="shared" si="307"/>
        <v>25.060340957255143</v>
      </c>
      <c r="M146" s="20">
        <f t="shared" si="307"/>
        <v>-40.879826674826369</v>
      </c>
      <c r="N146" s="20">
        <f t="shared" si="307"/>
        <v>-40.934121462152596</v>
      </c>
      <c r="O146" s="20">
        <f t="shared" si="307"/>
        <v>39.950059319445586</v>
      </c>
      <c r="P146" s="20">
        <f t="shared" si="307"/>
        <v>24.028370964845958</v>
      </c>
      <c r="Q146" s="20">
        <f t="shared" si="307"/>
        <v>-29.959169743068838</v>
      </c>
      <c r="R146" s="20">
        <f t="shared" si="307"/>
        <v>-12.430012557173505</v>
      </c>
      <c r="S146" s="20">
        <f t="shared" si="307"/>
        <v>2.1218953117324877</v>
      </c>
      <c r="T146" s="20">
        <f t="shared" si="307"/>
        <v>-35.627100660168573</v>
      </c>
      <c r="U146" s="20">
        <f t="shared" si="307"/>
        <v>39.753625938209169</v>
      </c>
      <c r="V146" s="20">
        <f t="shared" si="307"/>
        <v>30.137485163367582</v>
      </c>
      <c r="W146" s="20">
        <f t="shared" si="307"/>
        <v>29.487993335447481</v>
      </c>
      <c r="X146" s="20">
        <f t="shared" si="307"/>
        <v>38.633199310469905</v>
      </c>
      <c r="Y146" s="20">
        <f t="shared" si="307"/>
        <v>-39.121987245799026</v>
      </c>
      <c r="Z146" s="20">
        <f t="shared" si="307"/>
        <v>-3.8470431618232515</v>
      </c>
      <c r="AA146" s="20">
        <f t="shared" si="307"/>
        <v>-30.553441240026757</v>
      </c>
      <c r="AB146" s="20">
        <f t="shared" si="307"/>
        <v>6.9604730421591485</v>
      </c>
      <c r="AC146" s="20">
        <f t="shared" si="307"/>
        <v>-40.979991777745532</v>
      </c>
      <c r="AD146" s="20">
        <f t="shared" si="307"/>
        <v>20.849760037812135</v>
      </c>
      <c r="AE146" s="20">
        <f t="shared" si="307"/>
        <v>30.108080723623548</v>
      </c>
      <c r="AF146" s="20">
        <f t="shared" si="307"/>
        <v>24.684244461842898</v>
      </c>
      <c r="AG146" s="20">
        <f t="shared" si="307"/>
        <v>13.708332644100697</v>
      </c>
      <c r="AH146" s="20">
        <f t="shared" si="307"/>
        <v>-40.981499225615153</v>
      </c>
      <c r="AI146" s="20">
        <f t="shared" si="307"/>
        <v>20.751609142202383</v>
      </c>
      <c r="AJ146" s="20">
        <f t="shared" si="307"/>
        <v>18.229609439615494</v>
      </c>
      <c r="AK146" s="20">
        <f t="shared" si="307"/>
        <v>-36.005007687296171</v>
      </c>
      <c r="AL146" s="20">
        <f t="shared" si="307"/>
        <v>19.558476623317873</v>
      </c>
      <c r="AM146" s="20">
        <f t="shared" si="307"/>
        <v>40.989815994346472</v>
      </c>
      <c r="AN146" s="20">
        <f t="shared" si="307"/>
        <v>-39.34496953637548</v>
      </c>
      <c r="AO146" s="20">
        <f t="shared" si="307"/>
        <v>33.975494664131602</v>
      </c>
      <c r="AP146" s="20">
        <f t="shared" si="308"/>
        <v>-13.81882751135872</v>
      </c>
      <c r="AQ146" s="20">
        <f t="shared" si="308"/>
        <v>-33.384908178958604</v>
      </c>
      <c r="AR146" s="20">
        <f t="shared" si="308"/>
        <v>39.662219912407636</v>
      </c>
      <c r="AS146" s="20">
        <f t="shared" si="308"/>
        <v>11.3318623192645</v>
      </c>
      <c r="AT146" s="20">
        <f t="shared" si="308"/>
        <v>25.774400665999913</v>
      </c>
      <c r="AU146" s="20">
        <f t="shared" si="308"/>
        <v>-40.991587771143266</v>
      </c>
      <c r="AV146" s="20">
        <f t="shared" si="308"/>
        <v>-40.909200475180221</v>
      </c>
      <c r="AW146" s="20">
        <f t="shared" si="308"/>
        <v>-40.835375503023869</v>
      </c>
      <c r="AX146" s="20">
        <f t="shared" si="308"/>
        <v>-40.739802814127856</v>
      </c>
      <c r="AY146" s="20">
        <f t="shared" si="308"/>
        <v>-37.118027739092071</v>
      </c>
      <c r="AZ146" s="20">
        <f t="shared" si="308"/>
        <v>-37.509991460784221</v>
      </c>
      <c r="BA146" s="20">
        <f t="shared" si="308"/>
        <v>-37.881978467209557</v>
      </c>
      <c r="BB146" s="20">
        <f t="shared" si="308"/>
        <v>-38.233790649059522</v>
      </c>
      <c r="BC146" s="20">
        <f t="shared" si="308"/>
        <v>-38.565240641541934</v>
      </c>
      <c r="BD146" s="20">
        <f t="shared" si="308"/>
        <v>-38.876151924164525</v>
      </c>
      <c r="BE146" s="20">
        <f t="shared" si="308"/>
        <v>-39.166358914746382</v>
      </c>
      <c r="BF146" s="20">
        <f t="shared" si="308"/>
        <v>-39.435707057603445</v>
      </c>
      <c r="BG146" s="20">
        <f t="shared" si="308"/>
        <v>-39.684052905858032</v>
      </c>
      <c r="BH146" s="20">
        <f t="shared" si="308"/>
        <v>-39.911264197836246</v>
      </c>
      <c r="BI146" s="20">
        <f t="shared" si="308"/>
        <v>-40.117219927502312</v>
      </c>
      <c r="BJ146" s="20">
        <f t="shared" si="308"/>
        <v>-40.301810408909503</v>
      </c>
      <c r="BK146" s="20">
        <f t="shared" si="308"/>
        <v>18.357608047234251</v>
      </c>
    </row>
    <row r="147" spans="2:63" x14ac:dyDescent="0.25">
      <c r="C147">
        <f t="shared" si="296"/>
        <v>55</v>
      </c>
      <c r="D147">
        <v>41</v>
      </c>
      <c r="E147">
        <v>2.4</v>
      </c>
      <c r="F147">
        <v>19651.05</v>
      </c>
      <c r="I147" s="20">
        <f t="shared" si="295"/>
        <v>-40.03351771313028</v>
      </c>
      <c r="J147" s="20">
        <f t="shared" si="307"/>
        <v>-4.9406552010414782</v>
      </c>
      <c r="K147" s="20">
        <f t="shared" si="307"/>
        <v>36.304655819378233</v>
      </c>
      <c r="L147" s="20">
        <f t="shared" si="307"/>
        <v>-30.233142337191062</v>
      </c>
      <c r="M147" s="20">
        <f t="shared" si="307"/>
        <v>-0.58460673545067154</v>
      </c>
      <c r="N147" s="20">
        <f t="shared" si="307"/>
        <v>38.502381963499005</v>
      </c>
      <c r="O147" s="20">
        <f t="shared" si="307"/>
        <v>19.088832859474383</v>
      </c>
      <c r="P147" s="20">
        <f t="shared" si="307"/>
        <v>37.143600863676141</v>
      </c>
      <c r="Q147" s="20">
        <f t="shared" si="307"/>
        <v>-14.349342812722337</v>
      </c>
      <c r="R147" s="20">
        <f t="shared" si="307"/>
        <v>-28.051608137992876</v>
      </c>
      <c r="S147" s="20">
        <f t="shared" si="307"/>
        <v>-29.654102814834587</v>
      </c>
      <c r="T147" s="20">
        <f t="shared" si="307"/>
        <v>-40.98638219736911</v>
      </c>
      <c r="U147" s="20">
        <f t="shared" si="307"/>
        <v>40.940240490229598</v>
      </c>
      <c r="V147" s="20">
        <f t="shared" si="307"/>
        <v>12.351687965699146</v>
      </c>
      <c r="W147" s="20">
        <f t="shared" si="307"/>
        <v>14.436187740457111</v>
      </c>
      <c r="X147" s="20">
        <f t="shared" si="307"/>
        <v>-39.754782847183726</v>
      </c>
      <c r="Y147" s="20">
        <f t="shared" si="307"/>
        <v>-14.848136724282167</v>
      </c>
      <c r="Z147" s="20">
        <f t="shared" si="307"/>
        <v>-26.455217762467452</v>
      </c>
      <c r="AA147" s="20">
        <f t="shared" si="307"/>
        <v>-12.389950754560374</v>
      </c>
      <c r="AB147" s="20">
        <f t="shared" si="307"/>
        <v>-37.180257397981322</v>
      </c>
      <c r="AC147" s="20">
        <f t="shared" si="307"/>
        <v>4.9848077888715192</v>
      </c>
      <c r="AD147" s="20">
        <f t="shared" si="307"/>
        <v>20.985518122298078</v>
      </c>
      <c r="AE147" s="20">
        <f t="shared" si="307"/>
        <v>40.925548911213902</v>
      </c>
      <c r="AF147" s="20">
        <f t="shared" si="307"/>
        <v>-29.477302587766943</v>
      </c>
      <c r="AG147" s="20">
        <f t="shared" si="307"/>
        <v>38.537995296424462</v>
      </c>
      <c r="AH147" s="20">
        <f t="shared" si="307"/>
        <v>-10.201339584360733</v>
      </c>
      <c r="AI147" s="20">
        <f t="shared" si="307"/>
        <v>14.126209608075525</v>
      </c>
      <c r="AJ147" s="20">
        <f t="shared" si="307"/>
        <v>26.62757472118146</v>
      </c>
      <c r="AK147" s="20">
        <f t="shared" si="307"/>
        <v>-31.331170287353103</v>
      </c>
      <c r="AL147" s="20">
        <f t="shared" si="307"/>
        <v>14.168213792876211</v>
      </c>
      <c r="AM147" s="20">
        <f t="shared" si="307"/>
        <v>-3.3502192151661379</v>
      </c>
      <c r="AN147" s="20">
        <f t="shared" si="307"/>
        <v>26.84005387528822</v>
      </c>
      <c r="AO147" s="20">
        <f t="shared" si="307"/>
        <v>-40.716834148360689</v>
      </c>
      <c r="AP147" s="20">
        <f t="shared" si="308"/>
        <v>18.774750581387107</v>
      </c>
      <c r="AQ147" s="20">
        <f t="shared" si="308"/>
        <v>-24.059023815380524</v>
      </c>
      <c r="AR147" s="20">
        <f t="shared" si="308"/>
        <v>-31.83800364096442</v>
      </c>
      <c r="AS147" s="20">
        <f t="shared" si="308"/>
        <v>12.738519290562518</v>
      </c>
      <c r="AT147" s="20">
        <f t="shared" si="308"/>
        <v>-40.776454472705801</v>
      </c>
      <c r="AU147" s="20">
        <f t="shared" si="308"/>
        <v>40.996386087679987</v>
      </c>
      <c r="AV147" s="20">
        <f t="shared" si="308"/>
        <v>40.816374203594656</v>
      </c>
      <c r="AW147" s="20">
        <f t="shared" si="308"/>
        <v>40.548878462521046</v>
      </c>
      <c r="AX147" s="20">
        <f t="shared" si="308"/>
        <v>40.164037568185456</v>
      </c>
      <c r="AY147" s="20">
        <f t="shared" si="308"/>
        <v>19.209701363044267</v>
      </c>
      <c r="AZ147" s="20">
        <f t="shared" si="308"/>
        <v>21.129734692433452</v>
      </c>
      <c r="BA147" s="20">
        <f t="shared" si="308"/>
        <v>22.988620289755019</v>
      </c>
      <c r="BB147" s="20">
        <f t="shared" si="308"/>
        <v>24.780978691418728</v>
      </c>
      <c r="BC147" s="20">
        <f t="shared" si="308"/>
        <v>26.501622958122724</v>
      </c>
      <c r="BD147" s="20">
        <f t="shared" si="308"/>
        <v>28.145573685433597</v>
      </c>
      <c r="BE147" s="20">
        <f t="shared" si="308"/>
        <v>29.708073413777473</v>
      </c>
      <c r="BF147" s="20">
        <f t="shared" si="308"/>
        <v>31.184600396140727</v>
      </c>
      <c r="BG147" s="20">
        <f t="shared" si="308"/>
        <v>32.570881683634859</v>
      </c>
      <c r="BH147" s="20">
        <f t="shared" si="308"/>
        <v>33.86290549107693</v>
      </c>
      <c r="BI147" s="20">
        <f t="shared" si="308"/>
        <v>35.056932806740953</v>
      </c>
      <c r="BJ147" s="20">
        <f t="shared" si="308"/>
        <v>36.149508212781775</v>
      </c>
      <c r="BK147" s="20">
        <f t="shared" si="308"/>
        <v>26.373153810950761</v>
      </c>
    </row>
    <row r="148" spans="2:63" x14ac:dyDescent="0.25">
      <c r="C148">
        <f t="shared" si="296"/>
        <v>56</v>
      </c>
      <c r="D148">
        <v>39</v>
      </c>
      <c r="E148">
        <v>6.17</v>
      </c>
      <c r="F148">
        <v>10447.39</v>
      </c>
      <c r="I148" s="20">
        <f t="shared" si="295"/>
        <v>11.430815655135042</v>
      </c>
      <c r="J148" s="20">
        <f t="shared" si="307"/>
        <v>-1.2606845519490488</v>
      </c>
      <c r="K148" s="20">
        <f t="shared" si="307"/>
        <v>-23.401363658208538</v>
      </c>
      <c r="L148" s="20">
        <f t="shared" si="307"/>
        <v>38.750453761999452</v>
      </c>
      <c r="M148" s="20">
        <f t="shared" si="307"/>
        <v>-16.181640701619937</v>
      </c>
      <c r="N148" s="20">
        <f t="shared" si="307"/>
        <v>-38.788330457069513</v>
      </c>
      <c r="O148" s="20">
        <f t="shared" si="307"/>
        <v>25.481669213372964</v>
      </c>
      <c r="P148" s="20">
        <f t="shared" si="307"/>
        <v>23.898273547287456</v>
      </c>
      <c r="Q148" s="20">
        <f t="shared" si="307"/>
        <v>12.712513133742918</v>
      </c>
      <c r="R148" s="20">
        <f t="shared" si="307"/>
        <v>-9.9630342627792583</v>
      </c>
      <c r="S148" s="20">
        <f t="shared" si="307"/>
        <v>30.338879206799376</v>
      </c>
      <c r="T148" s="20">
        <f t="shared" si="307"/>
        <v>-36.818986201086759</v>
      </c>
      <c r="U148" s="20">
        <f t="shared" si="307"/>
        <v>-9.2873765922484814</v>
      </c>
      <c r="V148" s="20">
        <f t="shared" si="307"/>
        <v>-18.111859322006097</v>
      </c>
      <c r="W148" s="20">
        <f t="shared" si="307"/>
        <v>-17.116645265563225</v>
      </c>
      <c r="X148" s="20">
        <f t="shared" si="307"/>
        <v>-21.208336676564723</v>
      </c>
      <c r="Y148" s="20">
        <f t="shared" si="307"/>
        <v>37.368502696983747</v>
      </c>
      <c r="Z148" s="20">
        <f t="shared" si="307"/>
        <v>21.303195292937957</v>
      </c>
      <c r="AA148" s="20">
        <f t="shared" si="307"/>
        <v>-25.249451555549818</v>
      </c>
      <c r="AB148" s="20">
        <f t="shared" si="307"/>
        <v>15.653629790658227</v>
      </c>
      <c r="AC148" s="20">
        <f t="shared" si="307"/>
        <v>24.475835161946058</v>
      </c>
      <c r="AD148" s="20">
        <f t="shared" si="307"/>
        <v>36.664734645475122</v>
      </c>
      <c r="AE148" s="20">
        <f t="shared" si="307"/>
        <v>24.693896565469906</v>
      </c>
      <c r="AF148" s="20">
        <f t="shared" si="307"/>
        <v>38.683496765263428</v>
      </c>
      <c r="AG148" s="20">
        <f t="shared" si="307"/>
        <v>-15.430253477124284</v>
      </c>
      <c r="AH148" s="20">
        <f t="shared" si="307"/>
        <v>21.820840955359941</v>
      </c>
      <c r="AI148" s="20">
        <f t="shared" si="307"/>
        <v>-37.977193160189543</v>
      </c>
      <c r="AJ148" s="20">
        <f t="shared" si="307"/>
        <v>37.712405975928604</v>
      </c>
      <c r="AK148" s="20">
        <f t="shared" si="307"/>
        <v>-9.5134950758324504</v>
      </c>
      <c r="AL148" s="20">
        <f t="shared" si="307"/>
        <v>38.681881396420827</v>
      </c>
      <c r="AM148" s="20">
        <f t="shared" si="307"/>
        <v>-8.4248200268740856</v>
      </c>
      <c r="AN148" s="20">
        <f t="shared" si="307"/>
        <v>32.670882025289906</v>
      </c>
      <c r="AO148" s="20">
        <f t="shared" si="307"/>
        <v>30.070681661948026</v>
      </c>
      <c r="AP148" s="20">
        <f t="shared" si="308"/>
        <v>-25.856146706053064</v>
      </c>
      <c r="AQ148" s="20">
        <f t="shared" si="308"/>
        <v>-37.299641101814785</v>
      </c>
      <c r="AR148" s="20">
        <f t="shared" si="308"/>
        <v>-21.155394836318823</v>
      </c>
      <c r="AS148" s="20">
        <f t="shared" si="308"/>
        <v>-33.783665509515771</v>
      </c>
      <c r="AT148" s="20">
        <f t="shared" si="308"/>
        <v>10.493786581791468</v>
      </c>
      <c r="AU148" s="20">
        <f t="shared" si="308"/>
        <v>-34.718143661926817</v>
      </c>
      <c r="AV148" s="20">
        <f t="shared" si="308"/>
        <v>-33.641835918679213</v>
      </c>
      <c r="AW148" s="20">
        <f t="shared" si="308"/>
        <v>-33.063840078430985</v>
      </c>
      <c r="AX148" s="20">
        <f t="shared" si="308"/>
        <v>-32.458794762789218</v>
      </c>
      <c r="AY148" s="20">
        <f t="shared" si="308"/>
        <v>-38.821131912382164</v>
      </c>
      <c r="AZ148" s="20">
        <f t="shared" si="308"/>
        <v>-38.911954405846643</v>
      </c>
      <c r="BA148" s="20">
        <f t="shared" si="308"/>
        <v>-38.970943090815865</v>
      </c>
      <c r="BB148" s="20">
        <f t="shared" si="308"/>
        <v>-38.998049708739991</v>
      </c>
      <c r="BC148" s="20">
        <f t="shared" si="308"/>
        <v>-38.993252083737474</v>
      </c>
      <c r="BD148" s="20">
        <f t="shared" si="308"/>
        <v>-38.956554140737779</v>
      </c>
      <c r="BE148" s="20">
        <f t="shared" si="308"/>
        <v>-38.887985902270188</v>
      </c>
      <c r="BF148" s="20">
        <f t="shared" si="308"/>
        <v>-38.787603463902386</v>
      </c>
      <c r="BG148" s="20">
        <f t="shared" si="308"/>
        <v>-38.655488948349081</v>
      </c>
      <c r="BH148" s="20">
        <f t="shared" si="308"/>
        <v>-38.491750438286104</v>
      </c>
      <c r="BI148" s="20">
        <f t="shared" si="308"/>
        <v>-38.296521887931021</v>
      </c>
      <c r="BJ148" s="20">
        <f t="shared" si="308"/>
        <v>-38.069963013452508</v>
      </c>
      <c r="BK148" s="20">
        <f t="shared" si="308"/>
        <v>37.669083229128333</v>
      </c>
    </row>
    <row r="149" spans="2:63" x14ac:dyDescent="0.25">
      <c r="C149">
        <f t="shared" si="296"/>
        <v>57</v>
      </c>
      <c r="D149">
        <v>37</v>
      </c>
      <c r="E149">
        <v>6.04</v>
      </c>
      <c r="F149">
        <v>10213.290000000001</v>
      </c>
      <c r="I149" s="20">
        <f t="shared" si="295"/>
        <v>13.086509903000469</v>
      </c>
      <c r="J149" s="20">
        <f t="shared" si="307"/>
        <v>-10.991314387644278</v>
      </c>
      <c r="K149" s="20">
        <f t="shared" si="307"/>
        <v>-34.143499374671542</v>
      </c>
      <c r="L149" s="20">
        <f t="shared" si="307"/>
        <v>35.911308025021519</v>
      </c>
      <c r="M149" s="20">
        <f t="shared" si="307"/>
        <v>-18.771999133899129</v>
      </c>
      <c r="N149" s="20">
        <f t="shared" si="307"/>
        <v>34.769075478014983</v>
      </c>
      <c r="O149" s="20">
        <f t="shared" si="307"/>
        <v>-32.072650974366539</v>
      </c>
      <c r="P149" s="20">
        <f t="shared" si="307"/>
        <v>-33.593206446850374</v>
      </c>
      <c r="Q149" s="20">
        <f t="shared" si="307"/>
        <v>8.7706248089881047</v>
      </c>
      <c r="R149" s="20">
        <f t="shared" ref="J149:AP156" si="309">$D149*COS($E149+$F149*R$7)</f>
        <v>-31.723966681440697</v>
      </c>
      <c r="S149" s="20">
        <f t="shared" si="309"/>
        <v>5.6011563152446691</v>
      </c>
      <c r="T149" s="20">
        <f t="shared" si="309"/>
        <v>-29.736917233644277</v>
      </c>
      <c r="U149" s="20">
        <f t="shared" si="309"/>
        <v>36.91461312546862</v>
      </c>
      <c r="V149" s="20">
        <f t="shared" si="309"/>
        <v>-8.510621726053861</v>
      </c>
      <c r="W149" s="20">
        <f t="shared" si="309"/>
        <v>-7.5005561379161385</v>
      </c>
      <c r="X149" s="20">
        <f t="shared" si="309"/>
        <v>-28.701373075664215</v>
      </c>
      <c r="Y149" s="20">
        <f t="shared" si="309"/>
        <v>9.8150279592707417</v>
      </c>
      <c r="Z149" s="20">
        <f t="shared" si="309"/>
        <v>32.910550163866745</v>
      </c>
      <c r="AA149" s="20">
        <f t="shared" si="309"/>
        <v>-13.022220544399977</v>
      </c>
      <c r="AB149" s="20">
        <f t="shared" si="309"/>
        <v>-4.4819920730682448</v>
      </c>
      <c r="AC149" s="20">
        <f t="shared" si="309"/>
        <v>-31.120374188940549</v>
      </c>
      <c r="AD149" s="20">
        <f t="shared" si="309"/>
        <v>6.0809452421714925</v>
      </c>
      <c r="AE149" s="20">
        <f t="shared" si="309"/>
        <v>-36.733228089435094</v>
      </c>
      <c r="AF149" s="20">
        <f t="shared" si="309"/>
        <v>35.783237443294873</v>
      </c>
      <c r="AG149" s="20">
        <f t="shared" si="309"/>
        <v>36.920491450570061</v>
      </c>
      <c r="AH149" s="20">
        <f t="shared" si="309"/>
        <v>-28.336574828615497</v>
      </c>
      <c r="AI149" s="20">
        <f t="shared" si="309"/>
        <v>35.299776612812536</v>
      </c>
      <c r="AJ149" s="20">
        <f t="shared" si="309"/>
        <v>9.2690846805641183</v>
      </c>
      <c r="AK149" s="20">
        <f t="shared" si="309"/>
        <v>-36.321119357021573</v>
      </c>
      <c r="AL149" s="20">
        <f t="shared" si="309"/>
        <v>5.1189228282514652</v>
      </c>
      <c r="AM149" s="20">
        <f t="shared" si="309"/>
        <v>-30.823085467406553</v>
      </c>
      <c r="AN149" s="20">
        <f t="shared" si="309"/>
        <v>-23.600648201524475</v>
      </c>
      <c r="AO149" s="20">
        <f t="shared" si="309"/>
        <v>27.290646100319012</v>
      </c>
      <c r="AP149" s="20">
        <f t="shared" si="309"/>
        <v>26.072535336021083</v>
      </c>
      <c r="AQ149" s="20">
        <f t="shared" si="308"/>
        <v>25.721285967863874</v>
      </c>
      <c r="AR149" s="20">
        <f t="shared" si="308"/>
        <v>35.749308592716019</v>
      </c>
      <c r="AS149" s="20">
        <f t="shared" si="308"/>
        <v>-27.953905168351803</v>
      </c>
      <c r="AT149" s="20">
        <f t="shared" si="308"/>
        <v>-19.137420238523227</v>
      </c>
      <c r="AU149" s="20">
        <f t="shared" si="308"/>
        <v>35.396177509741186</v>
      </c>
      <c r="AV149" s="20">
        <f t="shared" si="308"/>
        <v>35.944751927172796</v>
      </c>
      <c r="AW149" s="20">
        <f t="shared" si="308"/>
        <v>36.175997769477789</v>
      </c>
      <c r="AX149" s="20">
        <f t="shared" si="308"/>
        <v>36.378959463973068</v>
      </c>
      <c r="AY149" s="20">
        <f t="shared" si="308"/>
        <v>24.375718489869008</v>
      </c>
      <c r="AZ149" s="20">
        <f t="shared" si="308"/>
        <v>25.144441836162247</v>
      </c>
      <c r="BA149" s="20">
        <f t="shared" si="308"/>
        <v>25.893506039561391</v>
      </c>
      <c r="BB149" s="20">
        <f t="shared" si="308"/>
        <v>26.622325445379513</v>
      </c>
      <c r="BC149" s="20">
        <f t="shared" si="308"/>
        <v>27.330330227294727</v>
      </c>
      <c r="BD149" s="20">
        <f t="shared" si="308"/>
        <v>28.016966832862305</v>
      </c>
      <c r="BE149" s="20">
        <f t="shared" si="308"/>
        <v>28.681698416317435</v>
      </c>
      <c r="BF149" s="20">
        <f t="shared" si="308"/>
        <v>29.324005258301433</v>
      </c>
      <c r="BG149" s="20">
        <f t="shared" si="308"/>
        <v>29.943385172206238</v>
      </c>
      <c r="BH149" s="20">
        <f t="shared" si="308"/>
        <v>30.539353896804421</v>
      </c>
      <c r="BI149" s="20">
        <f t="shared" si="308"/>
        <v>31.11144547487083</v>
      </c>
      <c r="BJ149" s="20">
        <f t="shared" si="308"/>
        <v>31.65921261749271</v>
      </c>
      <c r="BK149" s="20">
        <f t="shared" si="308"/>
        <v>9.1176000489081996</v>
      </c>
    </row>
    <row r="150" spans="2:63" x14ac:dyDescent="0.25">
      <c r="C150">
        <f t="shared" si="296"/>
        <v>58</v>
      </c>
      <c r="D150">
        <v>37</v>
      </c>
      <c r="E150">
        <v>2.57</v>
      </c>
      <c r="F150">
        <v>1059.3800000000001</v>
      </c>
      <c r="I150" s="20">
        <f t="shared" si="295"/>
        <v>36.997029391021783</v>
      </c>
      <c r="J150" s="20">
        <f t="shared" si="309"/>
        <v>-8.4982866950519274</v>
      </c>
      <c r="K150" s="20">
        <f t="shared" si="309"/>
        <v>-23.923860756748013</v>
      </c>
      <c r="L150" s="20">
        <f t="shared" si="309"/>
        <v>-31.118497051309454</v>
      </c>
      <c r="M150" s="20">
        <f t="shared" si="309"/>
        <v>2.2519603331895004</v>
      </c>
      <c r="N150" s="20">
        <f t="shared" si="309"/>
        <v>4.8580840799381164</v>
      </c>
      <c r="O150" s="20">
        <f t="shared" si="309"/>
        <v>-10.386175510985822</v>
      </c>
      <c r="P150" s="20">
        <f t="shared" si="309"/>
        <v>-29.592892061945363</v>
      </c>
      <c r="Q150" s="20">
        <f t="shared" si="309"/>
        <v>-36.069775226465005</v>
      </c>
      <c r="R150" s="20">
        <f t="shared" si="309"/>
        <v>-35.281121653828528</v>
      </c>
      <c r="S150" s="20">
        <f t="shared" si="309"/>
        <v>36.252629946529211</v>
      </c>
      <c r="T150" s="20">
        <f t="shared" si="309"/>
        <v>24.215204242235131</v>
      </c>
      <c r="U150" s="20">
        <f t="shared" si="309"/>
        <v>-25.784260652411977</v>
      </c>
      <c r="V150" s="20">
        <f t="shared" si="309"/>
        <v>-24.718367079414939</v>
      </c>
      <c r="W150" s="20">
        <f t="shared" si="309"/>
        <v>-24.638409194636726</v>
      </c>
      <c r="X150" s="20">
        <f t="shared" si="309"/>
        <v>-14.174225433546789</v>
      </c>
      <c r="Y150" s="20">
        <f t="shared" si="309"/>
        <v>-26.106510135870877</v>
      </c>
      <c r="Z150" s="20">
        <f t="shared" si="309"/>
        <v>-36.094586857808324</v>
      </c>
      <c r="AA150" s="20">
        <f t="shared" si="309"/>
        <v>-3.6008935899913381</v>
      </c>
      <c r="AB150" s="20">
        <f t="shared" si="309"/>
        <v>-2.9587317852076191</v>
      </c>
      <c r="AC150" s="20">
        <f t="shared" si="309"/>
        <v>28.942985216074256</v>
      </c>
      <c r="AD150" s="20">
        <f t="shared" si="309"/>
        <v>-35.043502377143774</v>
      </c>
      <c r="AE150" s="20">
        <f t="shared" si="309"/>
        <v>17.301525454788752</v>
      </c>
      <c r="AF150" s="20">
        <f t="shared" si="309"/>
        <v>-31.089436931914051</v>
      </c>
      <c r="AG150" s="20">
        <f t="shared" si="309"/>
        <v>-3.1895116089326376</v>
      </c>
      <c r="AH150" s="20">
        <f t="shared" si="309"/>
        <v>20.996293434697996</v>
      </c>
      <c r="AI150" s="20">
        <f t="shared" si="309"/>
        <v>-34.159626680547284</v>
      </c>
      <c r="AJ150" s="20">
        <f t="shared" si="309"/>
        <v>-34.933530498277548</v>
      </c>
      <c r="AK150" s="20">
        <f t="shared" si="309"/>
        <v>6.1631251619593668</v>
      </c>
      <c r="AL150" s="20">
        <f t="shared" si="309"/>
        <v>13.192601707744783</v>
      </c>
      <c r="AM150" s="20">
        <f t="shared" si="309"/>
        <v>32.276457609935818</v>
      </c>
      <c r="AN150" s="20">
        <f t="shared" si="309"/>
        <v>29.663534428154851</v>
      </c>
      <c r="AO150" s="20">
        <f t="shared" si="309"/>
        <v>-7.9121090232649376</v>
      </c>
      <c r="AP150" s="20">
        <f t="shared" si="308"/>
        <v>-6.183300371664151</v>
      </c>
      <c r="AQ150" s="20">
        <f t="shared" si="308"/>
        <v>20.588211433336806</v>
      </c>
      <c r="AR150" s="20">
        <f t="shared" si="308"/>
        <v>18.424891703687972</v>
      </c>
      <c r="AS150" s="20">
        <f t="shared" si="308"/>
        <v>-35.40595653731301</v>
      </c>
      <c r="AT150" s="20">
        <f t="shared" si="308"/>
        <v>-25.922877277860419</v>
      </c>
      <c r="AU150" s="20">
        <f t="shared" si="308"/>
        <v>32.321964387097495</v>
      </c>
      <c r="AV150" s="20">
        <f t="shared" si="308"/>
        <v>32.216612954209651</v>
      </c>
      <c r="AW150" s="20">
        <f t="shared" si="308"/>
        <v>32.163701759940935</v>
      </c>
      <c r="AX150" s="20">
        <f t="shared" si="308"/>
        <v>32.110519989958902</v>
      </c>
      <c r="AY150" s="20">
        <f t="shared" si="308"/>
        <v>33.306301689891804</v>
      </c>
      <c r="AZ150" s="20">
        <f t="shared" si="308"/>
        <v>33.259421588989269</v>
      </c>
      <c r="BA150" s="20">
        <f t="shared" si="308"/>
        <v>33.212261694678979</v>
      </c>
      <c r="BB150" s="20">
        <f t="shared" si="308"/>
        <v>33.164822403691467</v>
      </c>
      <c r="BC150" s="20">
        <f t="shared" si="308"/>
        <v>33.11710411510753</v>
      </c>
      <c r="BD150" s="20">
        <f t="shared" si="308"/>
        <v>33.069107230355399</v>
      </c>
      <c r="BE150" s="20">
        <f t="shared" si="308"/>
        <v>33.020832153206612</v>
      </c>
      <c r="BF150" s="20">
        <f t="shared" si="308"/>
        <v>32.97227928977312</v>
      </c>
      <c r="BG150" s="20">
        <f t="shared" si="308"/>
        <v>32.92344904850372</v>
      </c>
      <c r="BH150" s="20">
        <f t="shared" si="308"/>
        <v>32.874341840180534</v>
      </c>
      <c r="BI150" s="20">
        <f t="shared" si="308"/>
        <v>32.824958077916023</v>
      </c>
      <c r="BJ150" s="20">
        <f t="shared" si="308"/>
        <v>32.775298177148755</v>
      </c>
      <c r="BK150" s="20">
        <f t="shared" si="308"/>
        <v>-34.938872429491141</v>
      </c>
    </row>
    <row r="151" spans="2:63" x14ac:dyDescent="0.25">
      <c r="C151">
        <f t="shared" si="296"/>
        <v>59</v>
      </c>
      <c r="D151">
        <v>36</v>
      </c>
      <c r="E151">
        <v>1.71</v>
      </c>
      <c r="F151">
        <v>2352.87</v>
      </c>
      <c r="I151" s="20">
        <f t="shared" si="295"/>
        <v>34.738287295516876</v>
      </c>
      <c r="J151" s="20">
        <f t="shared" si="309"/>
        <v>-34.504277999026016</v>
      </c>
      <c r="K151" s="20">
        <f t="shared" si="309"/>
        <v>32.580200588809646</v>
      </c>
      <c r="L151" s="20">
        <f t="shared" si="309"/>
        <v>-4.9951632582855918</v>
      </c>
      <c r="M151" s="20">
        <f t="shared" si="309"/>
        <v>28.778832384395631</v>
      </c>
      <c r="N151" s="20">
        <f t="shared" si="309"/>
        <v>-32.615397212374013</v>
      </c>
      <c r="O151" s="20">
        <f t="shared" si="309"/>
        <v>-31.809616733258913</v>
      </c>
      <c r="P151" s="20">
        <f t="shared" si="309"/>
        <v>12.119626110104518</v>
      </c>
      <c r="Q151" s="20">
        <f t="shared" si="309"/>
        <v>34.428174971132762</v>
      </c>
      <c r="R151" s="20">
        <f t="shared" si="309"/>
        <v>16.460139586113609</v>
      </c>
      <c r="S151" s="20">
        <f t="shared" si="309"/>
        <v>-35.867904540347929</v>
      </c>
      <c r="T151" s="20">
        <f t="shared" si="309"/>
        <v>23.04754787135732</v>
      </c>
      <c r="U151" s="20">
        <f t="shared" si="309"/>
        <v>25.915452821396585</v>
      </c>
      <c r="V151" s="20">
        <f t="shared" si="309"/>
        <v>-19.816348454789654</v>
      </c>
      <c r="W151" s="20">
        <f t="shared" si="309"/>
        <v>-19.622329130517542</v>
      </c>
      <c r="X151" s="20">
        <f t="shared" si="309"/>
        <v>32.507728911525817</v>
      </c>
      <c r="Y151" s="20">
        <f t="shared" si="309"/>
        <v>32.837192453080924</v>
      </c>
      <c r="Z151" s="20">
        <f t="shared" si="309"/>
        <v>-3.891578628080465</v>
      </c>
      <c r="AA151" s="20">
        <f t="shared" si="309"/>
        <v>18.686957853374178</v>
      </c>
      <c r="AB151" s="20">
        <f t="shared" si="309"/>
        <v>-35.980218436033717</v>
      </c>
      <c r="AC151" s="20">
        <f t="shared" si="309"/>
        <v>-26.3124803688419</v>
      </c>
      <c r="AD151" s="20">
        <f t="shared" si="309"/>
        <v>-9.8878764549394003</v>
      </c>
      <c r="AE151" s="20">
        <f t="shared" si="309"/>
        <v>-0.37060620855820425</v>
      </c>
      <c r="AF151" s="20">
        <f t="shared" si="309"/>
        <v>-4.8803066522171861</v>
      </c>
      <c r="AG151" s="20">
        <f t="shared" si="309"/>
        <v>4.2789308311572611</v>
      </c>
      <c r="AH151" s="20">
        <f t="shared" si="309"/>
        <v>-22.737145906652433</v>
      </c>
      <c r="AI151" s="20">
        <f t="shared" si="309"/>
        <v>28.140571043307787</v>
      </c>
      <c r="AJ151" s="20">
        <f t="shared" si="309"/>
        <v>-9.1832233156392995</v>
      </c>
      <c r="AK151" s="20">
        <f t="shared" si="309"/>
        <v>-23.153659929779717</v>
      </c>
      <c r="AL151" s="20">
        <f t="shared" si="309"/>
        <v>-32.660369016306177</v>
      </c>
      <c r="AM151" s="20">
        <f t="shared" si="309"/>
        <v>34.98675654563192</v>
      </c>
      <c r="AN151" s="20">
        <f t="shared" si="309"/>
        <v>-24.506923781582781</v>
      </c>
      <c r="AO151" s="20">
        <f t="shared" si="309"/>
        <v>5.4404283114725889</v>
      </c>
      <c r="AP151" s="20">
        <f t="shared" si="308"/>
        <v>26.323549343499014</v>
      </c>
      <c r="AQ151" s="20">
        <f t="shared" si="308"/>
        <v>10.273776074382805</v>
      </c>
      <c r="AR151" s="20">
        <f t="shared" si="308"/>
        <v>-35.159617012271049</v>
      </c>
      <c r="AS151" s="20">
        <f t="shared" si="308"/>
        <v>-24.654558330391726</v>
      </c>
      <c r="AT151" s="20">
        <f t="shared" si="308"/>
        <v>-6.6392841336030894</v>
      </c>
      <c r="AU151" s="20">
        <f t="shared" si="308"/>
        <v>7.3089645141958073</v>
      </c>
      <c r="AV151" s="20">
        <f t="shared" si="308"/>
        <v>6.8527269989247888</v>
      </c>
      <c r="AW151" s="20">
        <f t="shared" si="308"/>
        <v>6.6249215821824139</v>
      </c>
      <c r="AX151" s="20">
        <f t="shared" si="308"/>
        <v>6.3968412528339407</v>
      </c>
      <c r="AY151" s="20">
        <f t="shared" si="308"/>
        <v>11.752329515147659</v>
      </c>
      <c r="AZ151" s="20">
        <f t="shared" si="308"/>
        <v>11.532887467086566</v>
      </c>
      <c r="BA151" s="20">
        <f t="shared" si="308"/>
        <v>11.312966841865599</v>
      </c>
      <c r="BB151" s="20">
        <f t="shared" si="308"/>
        <v>11.092576765471884</v>
      </c>
      <c r="BC151" s="20">
        <f t="shared" si="308"/>
        <v>10.871726383374218</v>
      </c>
      <c r="BD151" s="20">
        <f t="shared" si="308"/>
        <v>10.650424860142577</v>
      </c>
      <c r="BE151" s="20">
        <f t="shared" si="308"/>
        <v>10.428681379066362</v>
      </c>
      <c r="BF151" s="20">
        <f t="shared" si="308"/>
        <v>10.206505141776733</v>
      </c>
      <c r="BG151" s="20">
        <f t="shared" si="308"/>
        <v>9.9839053678613467</v>
      </c>
      <c r="BH151" s="20">
        <f t="shared" si="308"/>
        <v>9.7608912944832529</v>
      </c>
      <c r="BI151" s="20">
        <f t="shared" si="308"/>
        <v>9.5374721759985519</v>
      </c>
      <c r="BJ151" s="20">
        <f t="shared" si="308"/>
        <v>9.3136572835713984</v>
      </c>
      <c r="BK151" s="20">
        <f t="shared" si="308"/>
        <v>-9.217113441436851</v>
      </c>
    </row>
    <row r="152" spans="2:63" x14ac:dyDescent="0.25">
      <c r="C152">
        <f t="shared" si="296"/>
        <v>60</v>
      </c>
      <c r="D152">
        <v>36</v>
      </c>
      <c r="E152">
        <v>1.78</v>
      </c>
      <c r="F152">
        <v>6812.77</v>
      </c>
      <c r="I152" s="20">
        <f t="shared" si="295"/>
        <v>31.500399380143513</v>
      </c>
      <c r="J152" s="20">
        <f t="shared" si="309"/>
        <v>-35.756565063201528</v>
      </c>
      <c r="K152" s="20">
        <f t="shared" si="309"/>
        <v>28.652280994704842</v>
      </c>
      <c r="L152" s="20">
        <f t="shared" si="309"/>
        <v>-7.4765160579162169</v>
      </c>
      <c r="M152" s="20">
        <f t="shared" si="309"/>
        <v>11.496620993149151</v>
      </c>
      <c r="N152" s="20">
        <f t="shared" si="309"/>
        <v>-3.1669941477165224</v>
      </c>
      <c r="O152" s="20">
        <f t="shared" si="309"/>
        <v>-13.249260888480681</v>
      </c>
      <c r="P152" s="20">
        <f t="shared" si="309"/>
        <v>-20.711879425404248</v>
      </c>
      <c r="Q152" s="20">
        <f t="shared" si="309"/>
        <v>5.9727029960062525</v>
      </c>
      <c r="R152" s="20">
        <f t="shared" si="309"/>
        <v>22.274585752899487</v>
      </c>
      <c r="S152" s="20">
        <f t="shared" si="309"/>
        <v>-31.940764115807553</v>
      </c>
      <c r="T152" s="20">
        <f t="shared" si="309"/>
        <v>-19.317918403145651</v>
      </c>
      <c r="U152" s="20">
        <f t="shared" si="309"/>
        <v>-30.055484892284678</v>
      </c>
      <c r="V152" s="20">
        <f t="shared" si="309"/>
        <v>-35.082014556126154</v>
      </c>
      <c r="W152" s="20">
        <f t="shared" si="309"/>
        <v>-35.226574856140232</v>
      </c>
      <c r="X152" s="20">
        <f t="shared" si="309"/>
        <v>35.043744275356723</v>
      </c>
      <c r="Y152" s="20">
        <f t="shared" si="309"/>
        <v>-23.382415906286365</v>
      </c>
      <c r="Z152" s="20">
        <f t="shared" si="309"/>
        <v>33.61076651079086</v>
      </c>
      <c r="AA152" s="20">
        <f t="shared" si="309"/>
        <v>-29.887530169010418</v>
      </c>
      <c r="AB152" s="20">
        <f t="shared" si="309"/>
        <v>-35.73639642728272</v>
      </c>
      <c r="AC152" s="20">
        <f t="shared" si="309"/>
        <v>30.434755276360079</v>
      </c>
      <c r="AD152" s="20">
        <f t="shared" si="309"/>
        <v>-35.688473456070042</v>
      </c>
      <c r="AE152" s="20">
        <f t="shared" si="309"/>
        <v>35.934481407236532</v>
      </c>
      <c r="AF152" s="20">
        <f t="shared" si="309"/>
        <v>-7.1477737384832256</v>
      </c>
      <c r="AG152" s="20">
        <f t="shared" si="309"/>
        <v>33.51253022846177</v>
      </c>
      <c r="AH152" s="20">
        <f t="shared" si="309"/>
        <v>-24.652557271064449</v>
      </c>
      <c r="AI152" s="20">
        <f t="shared" si="309"/>
        <v>-28.739147008133425</v>
      </c>
      <c r="AJ152" s="20">
        <f t="shared" si="309"/>
        <v>-35.904449155312157</v>
      </c>
      <c r="AK152" s="20">
        <f t="shared" si="309"/>
        <v>-19.591995997220572</v>
      </c>
      <c r="AL152" s="20">
        <f t="shared" si="309"/>
        <v>-34.666547236599456</v>
      </c>
      <c r="AM152" s="20">
        <f t="shared" si="309"/>
        <v>-11.312109789678477</v>
      </c>
      <c r="AN152" s="20">
        <f t="shared" si="309"/>
        <v>25.878841096706481</v>
      </c>
      <c r="AO152" s="20">
        <f t="shared" si="309"/>
        <v>34.219154952489752</v>
      </c>
      <c r="AP152" s="20">
        <f t="shared" si="308"/>
        <v>33.963324360937527</v>
      </c>
      <c r="AQ152" s="20">
        <f t="shared" si="308"/>
        <v>7.1425043278445983</v>
      </c>
      <c r="AR152" s="20">
        <f t="shared" si="308"/>
        <v>1.7180094223736391</v>
      </c>
      <c r="AS152" s="20">
        <f t="shared" si="308"/>
        <v>-32.875508063143712</v>
      </c>
      <c r="AT152" s="20">
        <f t="shared" si="308"/>
        <v>19.444186602378231</v>
      </c>
      <c r="AU152" s="20">
        <f t="shared" si="308"/>
        <v>-30.668884302497553</v>
      </c>
      <c r="AV152" s="20">
        <f t="shared" si="308"/>
        <v>-29.941975627666558</v>
      </c>
      <c r="AW152" s="20">
        <f t="shared" si="308"/>
        <v>-29.563985331715735</v>
      </c>
      <c r="AX152" s="20">
        <f t="shared" si="308"/>
        <v>-29.175709725613423</v>
      </c>
      <c r="AY152" s="20">
        <f t="shared" si="308"/>
        <v>-35.416764152307053</v>
      </c>
      <c r="AZ152" s="20">
        <f t="shared" si="308"/>
        <v>-35.290230011551991</v>
      </c>
      <c r="BA152" s="20">
        <f t="shared" si="308"/>
        <v>-35.151418400188632</v>
      </c>
      <c r="BB152" s="20">
        <f t="shared" si="308"/>
        <v>-35.000377610774088</v>
      </c>
      <c r="BC152" s="20">
        <f t="shared" si="308"/>
        <v>-34.837160190397647</v>
      </c>
      <c r="BD152" s="20">
        <f t="shared" ref="AP152:BK156" si="310">$D152*COS($E152+$F152*BD$7)</f>
        <v>-34.66182292239823</v>
      </c>
      <c r="BE152" s="20">
        <f t="shared" si="310"/>
        <v>-34.474426806609081</v>
      </c>
      <c r="BF152" s="20">
        <f t="shared" si="310"/>
        <v>-34.275037038137</v>
      </c>
      <c r="BG152" s="20">
        <f t="shared" si="310"/>
        <v>-34.063722984679515</v>
      </c>
      <c r="BH152" s="20">
        <f t="shared" si="310"/>
        <v>-33.840558162392945</v>
      </c>
      <c r="BI152" s="20">
        <f t="shared" si="310"/>
        <v>-33.60562021031771</v>
      </c>
      <c r="BJ152" s="20">
        <f t="shared" si="310"/>
        <v>-33.358990863364326</v>
      </c>
      <c r="BK152" s="20">
        <f t="shared" si="310"/>
        <v>-35.896916226357177</v>
      </c>
    </row>
    <row r="153" spans="2:63" x14ac:dyDescent="0.25">
      <c r="C153">
        <f t="shared" si="296"/>
        <v>61</v>
      </c>
      <c r="D153">
        <v>33</v>
      </c>
      <c r="E153">
        <v>0.59</v>
      </c>
      <c r="F153">
        <v>17789.849999999999</v>
      </c>
      <c r="I153" s="20">
        <f t="shared" si="295"/>
        <v>-32.994582318621838</v>
      </c>
      <c r="J153" s="20">
        <f t="shared" si="309"/>
        <v>-32.975629722097914</v>
      </c>
      <c r="K153" s="20">
        <f t="shared" si="309"/>
        <v>-31.120039112531906</v>
      </c>
      <c r="L153" s="20">
        <f t="shared" si="309"/>
        <v>27.421042410305397</v>
      </c>
      <c r="M153" s="20">
        <f t="shared" si="309"/>
        <v>-2.2005583564395352</v>
      </c>
      <c r="N153" s="20">
        <f t="shared" si="309"/>
        <v>-32.873440951404767</v>
      </c>
      <c r="O153" s="20">
        <f t="shared" si="309"/>
        <v>-26.886504652928853</v>
      </c>
      <c r="P153" s="20">
        <f t="shared" si="309"/>
        <v>-13.193621619640432</v>
      </c>
      <c r="Q153" s="20">
        <f t="shared" si="309"/>
        <v>-30.334730730998526</v>
      </c>
      <c r="R153" s="20">
        <f t="shared" si="309"/>
        <v>32.136965417189259</v>
      </c>
      <c r="S153" s="20">
        <f t="shared" si="309"/>
        <v>-29.284151042172176</v>
      </c>
      <c r="T153" s="20">
        <f t="shared" si="309"/>
        <v>-27.370317354576677</v>
      </c>
      <c r="U153" s="20">
        <f t="shared" si="309"/>
        <v>24.758680935112558</v>
      </c>
      <c r="V153" s="20">
        <f t="shared" si="309"/>
        <v>29.115477834585079</v>
      </c>
      <c r="W153" s="20">
        <f t="shared" si="309"/>
        <v>28.324675974391788</v>
      </c>
      <c r="X153" s="20">
        <f t="shared" si="309"/>
        <v>-17.140192913451255</v>
      </c>
      <c r="Y153" s="20">
        <f t="shared" si="309"/>
        <v>-23.990351056414553</v>
      </c>
      <c r="Z153" s="20">
        <f t="shared" si="309"/>
        <v>25.677974280767529</v>
      </c>
      <c r="AA153" s="20">
        <f t="shared" si="309"/>
        <v>5.4932707373531349</v>
      </c>
      <c r="AB153" s="20">
        <f t="shared" si="309"/>
        <v>31.258388507705828</v>
      </c>
      <c r="AC153" s="20">
        <f t="shared" si="309"/>
        <v>4.1425919851425537</v>
      </c>
      <c r="AD153" s="20">
        <f t="shared" si="309"/>
        <v>-14.757915437218813</v>
      </c>
      <c r="AE153" s="20">
        <f t="shared" si="309"/>
        <v>-16.061442865810154</v>
      </c>
      <c r="AF153" s="20">
        <f t="shared" si="309"/>
        <v>27.859985918570938</v>
      </c>
      <c r="AG153" s="20">
        <f t="shared" si="309"/>
        <v>0.52533226669928046</v>
      </c>
      <c r="AH153" s="20">
        <f t="shared" si="309"/>
        <v>-2.4203476189053554</v>
      </c>
      <c r="AI153" s="20">
        <f t="shared" si="309"/>
        <v>32.79187003052381</v>
      </c>
      <c r="AJ153" s="20">
        <f t="shared" si="309"/>
        <v>-19.096816700578</v>
      </c>
      <c r="AK153" s="20">
        <f t="shared" si="309"/>
        <v>13.405911246248754</v>
      </c>
      <c r="AL153" s="20">
        <f t="shared" si="309"/>
        <v>-18.325552503418599</v>
      </c>
      <c r="AM153" s="20">
        <f t="shared" si="309"/>
        <v>30.098775377480969</v>
      </c>
      <c r="AN153" s="20">
        <f t="shared" si="309"/>
        <v>20.27534000987027</v>
      </c>
      <c r="AO153" s="20">
        <f t="shared" si="309"/>
        <v>8.8763583627594844</v>
      </c>
      <c r="AP153" s="20">
        <f t="shared" si="310"/>
        <v>9.6649750914825745</v>
      </c>
      <c r="AQ153" s="20">
        <f t="shared" si="310"/>
        <v>12.426306553480877</v>
      </c>
      <c r="AR153" s="20">
        <f t="shared" si="310"/>
        <v>23.484674959808363</v>
      </c>
      <c r="AS153" s="20">
        <f t="shared" si="310"/>
        <v>16.654965569970365</v>
      </c>
      <c r="AT153" s="20">
        <f t="shared" si="310"/>
        <v>-20.767052610281425</v>
      </c>
      <c r="AU153" s="20">
        <f t="shared" si="310"/>
        <v>15.451962299265169</v>
      </c>
      <c r="AV153" s="20">
        <f t="shared" si="310"/>
        <v>18.223423183867943</v>
      </c>
      <c r="AW153" s="20">
        <f t="shared" si="310"/>
        <v>19.541277585140801</v>
      </c>
      <c r="AX153" s="20">
        <f t="shared" si="310"/>
        <v>20.812783962733089</v>
      </c>
      <c r="AY153" s="20">
        <f t="shared" si="310"/>
        <v>-15.275638494170988</v>
      </c>
      <c r="AZ153" s="20">
        <f t="shared" si="310"/>
        <v>-13.83336026424276</v>
      </c>
      <c r="BA153" s="20">
        <f t="shared" si="310"/>
        <v>-12.358272055216929</v>
      </c>
      <c r="BB153" s="20">
        <f t="shared" si="310"/>
        <v>-10.853872482930914</v>
      </c>
      <c r="BC153" s="20">
        <f t="shared" si="310"/>
        <v>-9.3237296839421759</v>
      </c>
      <c r="BD153" s="20">
        <f t="shared" si="310"/>
        <v>-7.7714728526323382</v>
      </c>
      <c r="BE153" s="20">
        <f t="shared" si="310"/>
        <v>-6.2007836334585349</v>
      </c>
      <c r="BF153" s="20">
        <f t="shared" si="310"/>
        <v>-4.615387388839264</v>
      </c>
      <c r="BG153" s="20">
        <f t="shared" si="310"/>
        <v>-3.0190443633321546</v>
      </c>
      <c r="BH153" s="20">
        <f t="shared" si="310"/>
        <v>-1.4155407650780487</v>
      </c>
      <c r="BI153" s="20">
        <f t="shared" si="310"/>
        <v>0.1913202143166606</v>
      </c>
      <c r="BJ153" s="20">
        <f t="shared" si="310"/>
        <v>1.7977274202165159</v>
      </c>
      <c r="BK153" s="20">
        <f t="shared" si="310"/>
        <v>-18.898160003013231</v>
      </c>
    </row>
    <row r="154" spans="2:63" x14ac:dyDescent="0.25">
      <c r="C154">
        <f t="shared" si="296"/>
        <v>62</v>
      </c>
      <c r="D154">
        <v>30</v>
      </c>
      <c r="E154">
        <v>0.44</v>
      </c>
      <c r="F154">
        <v>83996.85</v>
      </c>
      <c r="I154" s="20">
        <f t="shared" si="295"/>
        <v>27.419075283886514</v>
      </c>
      <c r="J154" s="20">
        <f t="shared" si="309"/>
        <v>-19.783201975378379</v>
      </c>
      <c r="K154" s="20">
        <f t="shared" si="309"/>
        <v>7.044214653216911</v>
      </c>
      <c r="L154" s="20">
        <f t="shared" si="309"/>
        <v>27.142549896598901</v>
      </c>
      <c r="M154" s="20">
        <f t="shared" si="309"/>
        <v>-10.62821411740939</v>
      </c>
      <c r="N154" s="20">
        <f t="shared" si="309"/>
        <v>5.2834691301830556</v>
      </c>
      <c r="O154" s="20">
        <f t="shared" si="309"/>
        <v>-29.602609176942984</v>
      </c>
      <c r="P154" s="20">
        <f t="shared" si="309"/>
        <v>-26.180680678697787</v>
      </c>
      <c r="Q154" s="20">
        <f t="shared" si="309"/>
        <v>20.540666687338927</v>
      </c>
      <c r="R154" s="20">
        <f t="shared" si="309"/>
        <v>2.4588151383223398</v>
      </c>
      <c r="S154" s="20">
        <f t="shared" si="309"/>
        <v>1.1265626826352473</v>
      </c>
      <c r="T154" s="20">
        <f t="shared" si="309"/>
        <v>22.460693514656281</v>
      </c>
      <c r="U154" s="20">
        <f t="shared" si="309"/>
        <v>-23.374448614011808</v>
      </c>
      <c r="V154" s="20">
        <f t="shared" si="309"/>
        <v>-29.693139199069137</v>
      </c>
      <c r="W154" s="20">
        <f t="shared" si="309"/>
        <v>-27.93581125984073</v>
      </c>
      <c r="X154" s="20">
        <f t="shared" si="309"/>
        <v>27.288439928292206</v>
      </c>
      <c r="Y154" s="20">
        <f t="shared" si="309"/>
        <v>18.334372275277989</v>
      </c>
      <c r="Z154" s="20">
        <f t="shared" si="309"/>
        <v>29.988008736076399</v>
      </c>
      <c r="AA154" s="20">
        <f t="shared" si="309"/>
        <v>26.228354584516651</v>
      </c>
      <c r="AB154" s="20">
        <f t="shared" si="309"/>
        <v>23.553215886657</v>
      </c>
      <c r="AC154" s="20">
        <f t="shared" si="309"/>
        <v>15.581352857581104</v>
      </c>
      <c r="AD154" s="20">
        <f t="shared" si="309"/>
        <v>-7.6147887463035246E-2</v>
      </c>
      <c r="AE154" s="20">
        <f t="shared" si="309"/>
        <v>-3.0743224365933304</v>
      </c>
      <c r="AF154" s="20">
        <f t="shared" si="309"/>
        <v>28.429382132808385</v>
      </c>
      <c r="AG154" s="20">
        <f t="shared" si="309"/>
        <v>-8.0853346858591006</v>
      </c>
      <c r="AH154" s="20">
        <f t="shared" si="309"/>
        <v>-27.51474676320872</v>
      </c>
      <c r="AI154" s="20">
        <f t="shared" si="309"/>
        <v>-3.9707206257758241</v>
      </c>
      <c r="AJ154" s="20">
        <f t="shared" si="309"/>
        <v>-19.943698159027328</v>
      </c>
      <c r="AK154" s="20">
        <f t="shared" si="309"/>
        <v>27.867594018085118</v>
      </c>
      <c r="AL154" s="20">
        <f t="shared" si="309"/>
        <v>-27.023094452319508</v>
      </c>
      <c r="AM154" s="20">
        <f t="shared" si="309"/>
        <v>24.675117669522677</v>
      </c>
      <c r="AN154" s="20">
        <f t="shared" si="309"/>
        <v>-27.480520905382331</v>
      </c>
      <c r="AO154" s="20">
        <f t="shared" si="309"/>
        <v>23.318427690116572</v>
      </c>
      <c r="AP154" s="20">
        <f t="shared" si="310"/>
        <v>29.188488772224975</v>
      </c>
      <c r="AQ154" s="20">
        <f t="shared" si="310"/>
        <v>29.611247877194174</v>
      </c>
      <c r="AR154" s="20">
        <f t="shared" si="310"/>
        <v>25.074994946217132</v>
      </c>
      <c r="AS154" s="20">
        <f t="shared" si="310"/>
        <v>-27.500851634805194</v>
      </c>
      <c r="AT154" s="20">
        <f t="shared" si="310"/>
        <v>29.430668906741985</v>
      </c>
      <c r="AU154" s="20">
        <f t="shared" si="310"/>
        <v>-12.959747289168769</v>
      </c>
      <c r="AV154" s="20">
        <f t="shared" si="310"/>
        <v>-23.651004280929126</v>
      </c>
      <c r="AW154" s="20">
        <f t="shared" si="310"/>
        <v>-27.235411912240547</v>
      </c>
      <c r="AX154" s="20">
        <f t="shared" si="310"/>
        <v>-29.385768451711748</v>
      </c>
      <c r="AY154" s="20">
        <f t="shared" si="310"/>
        <v>-24.996211106493398</v>
      </c>
      <c r="AZ154" s="20">
        <f t="shared" si="310"/>
        <v>-20.556726459940403</v>
      </c>
      <c r="BA154" s="20">
        <f t="shared" si="310"/>
        <v>-15.034849664529848</v>
      </c>
      <c r="BB154" s="20">
        <f t="shared" si="310"/>
        <v>-8.7213291573710308</v>
      </c>
      <c r="BC154" s="20">
        <f t="shared" si="310"/>
        <v>-1.9485965170831105</v>
      </c>
      <c r="BD154" s="20">
        <f t="shared" si="310"/>
        <v>4.9267373605771025</v>
      </c>
      <c r="BE154" s="20">
        <f t="shared" si="310"/>
        <v>11.542659222942826</v>
      </c>
      <c r="BF154" s="20">
        <f t="shared" si="310"/>
        <v>17.550814875843152</v>
      </c>
      <c r="BG154" s="20">
        <f t="shared" si="310"/>
        <v>22.634851396026264</v>
      </c>
      <c r="BH154" s="20">
        <f t="shared" si="310"/>
        <v>26.527074351475271</v>
      </c>
      <c r="BI154" s="20">
        <f t="shared" si="310"/>
        <v>29.022542961511594</v>
      </c>
      <c r="BJ154" s="20">
        <f t="shared" si="310"/>
        <v>29.989861031497753</v>
      </c>
      <c r="BK154" s="20">
        <f t="shared" si="310"/>
        <v>-19.152762951582176</v>
      </c>
    </row>
    <row r="155" spans="2:63" x14ac:dyDescent="0.25">
      <c r="C155">
        <f t="shared" si="296"/>
        <v>63</v>
      </c>
      <c r="D155">
        <v>30</v>
      </c>
      <c r="E155">
        <v>2.74</v>
      </c>
      <c r="F155">
        <v>1349.87</v>
      </c>
      <c r="I155" s="20">
        <f t="shared" si="295"/>
        <v>-4.1751868044399938</v>
      </c>
      <c r="J155" s="20">
        <f t="shared" si="309"/>
        <v>-19.266897219275069</v>
      </c>
      <c r="K155" s="20">
        <f t="shared" si="309"/>
        <v>-13.403306607283168</v>
      </c>
      <c r="L155" s="20">
        <f t="shared" si="309"/>
        <v>-27.613188527639419</v>
      </c>
      <c r="M155" s="20">
        <f t="shared" si="309"/>
        <v>5.4178174822800109</v>
      </c>
      <c r="N155" s="20">
        <f t="shared" si="309"/>
        <v>-16.339649911334668</v>
      </c>
      <c r="O155" s="20">
        <f t="shared" si="309"/>
        <v>-1.3686832504178625</v>
      </c>
      <c r="P155" s="20">
        <f t="shared" si="309"/>
        <v>20.947895975910608</v>
      </c>
      <c r="Q155" s="20">
        <f t="shared" si="309"/>
        <v>28.96223660110909</v>
      </c>
      <c r="R155" s="20">
        <f t="shared" si="309"/>
        <v>28.675471835967517</v>
      </c>
      <c r="S155" s="20">
        <f t="shared" si="309"/>
        <v>-29.99723252512921</v>
      </c>
      <c r="T155" s="20">
        <f t="shared" si="309"/>
        <v>-6.20294397041806</v>
      </c>
      <c r="U155" s="20">
        <f t="shared" si="309"/>
        <v>-18.367812538810156</v>
      </c>
      <c r="V155" s="20">
        <f t="shared" si="309"/>
        <v>-28.169680194236747</v>
      </c>
      <c r="W155" s="20">
        <f t="shared" si="309"/>
        <v>-28.131353799114347</v>
      </c>
      <c r="X155" s="20">
        <f t="shared" si="309"/>
        <v>28.971075480171553</v>
      </c>
      <c r="Y155" s="20">
        <f t="shared" si="309"/>
        <v>29.179500649865354</v>
      </c>
      <c r="Z155" s="20">
        <f t="shared" si="309"/>
        <v>17.317094573544743</v>
      </c>
      <c r="AA155" s="20">
        <f t="shared" si="309"/>
        <v>-28.402829460694516</v>
      </c>
      <c r="AB155" s="20">
        <f t="shared" si="309"/>
        <v>-9.0427975248838131</v>
      </c>
      <c r="AC155" s="20">
        <f t="shared" si="309"/>
        <v>5.079595453806129</v>
      </c>
      <c r="AD155" s="20">
        <f t="shared" si="309"/>
        <v>-29.72882879563975</v>
      </c>
      <c r="AE155" s="20">
        <f t="shared" si="309"/>
        <v>22.956452931637397</v>
      </c>
      <c r="AF155" s="20">
        <f t="shared" si="309"/>
        <v>-27.591472252413297</v>
      </c>
      <c r="AG155" s="20">
        <f t="shared" si="309"/>
        <v>-16.171839364646473</v>
      </c>
      <c r="AH155" s="20">
        <f t="shared" si="309"/>
        <v>23.830703596405339</v>
      </c>
      <c r="AI155" s="20">
        <f t="shared" si="309"/>
        <v>26.609929680279699</v>
      </c>
      <c r="AJ155" s="20">
        <f t="shared" si="309"/>
        <v>-29.679944882729611</v>
      </c>
      <c r="AK155" s="20">
        <f t="shared" si="309"/>
        <v>26.756150149209123</v>
      </c>
      <c r="AL155" s="20">
        <f t="shared" si="309"/>
        <v>22.541503734238376</v>
      </c>
      <c r="AM155" s="20">
        <f t="shared" si="309"/>
        <v>-29.188837817472077</v>
      </c>
      <c r="AN155" s="20">
        <f t="shared" si="309"/>
        <v>3.8737440873022573</v>
      </c>
      <c r="AO155" s="20">
        <f t="shared" si="309"/>
        <v>29.994861755898491</v>
      </c>
      <c r="AP155" s="20">
        <f t="shared" si="310"/>
        <v>-15.444309934693175</v>
      </c>
      <c r="AQ155" s="20">
        <f t="shared" si="310"/>
        <v>-28.016880839396716</v>
      </c>
      <c r="AR155" s="20">
        <f t="shared" si="310"/>
        <v>-29.920518990950235</v>
      </c>
      <c r="AS155" s="20">
        <f t="shared" si="310"/>
        <v>-29.964505785759364</v>
      </c>
      <c r="AT155" s="20">
        <f t="shared" si="310"/>
        <v>29.827552552008481</v>
      </c>
      <c r="AU155" s="20">
        <f t="shared" si="310"/>
        <v>-20.909379232008664</v>
      </c>
      <c r="AV155" s="20">
        <f t="shared" si="310"/>
        <v>-21.068335334936904</v>
      </c>
      <c r="AW155" s="20">
        <f t="shared" si="310"/>
        <v>-21.147121578500535</v>
      </c>
      <c r="AX155" s="20">
        <f t="shared" si="310"/>
        <v>-21.225618984143637</v>
      </c>
      <c r="AY155" s="20">
        <f t="shared" si="310"/>
        <v>-19.273320804967636</v>
      </c>
      <c r="AZ155" s="20">
        <f t="shared" si="310"/>
        <v>-19.358154032620387</v>
      </c>
      <c r="BA155" s="20">
        <f t="shared" si="310"/>
        <v>-19.442722856962487</v>
      </c>
      <c r="BB155" s="20">
        <f t="shared" si="310"/>
        <v>-19.527026122910804</v>
      </c>
      <c r="BC155" s="20">
        <f t="shared" si="310"/>
        <v>-19.611062679009667</v>
      </c>
      <c r="BD155" s="20">
        <f t="shared" si="310"/>
        <v>-19.694831377445279</v>
      </c>
      <c r="BE155" s="20">
        <f t="shared" si="310"/>
        <v>-19.77833107406336</v>
      </c>
      <c r="BF155" s="20">
        <f t="shared" si="310"/>
        <v>-19.861560628383447</v>
      </c>
      <c r="BG155" s="20">
        <f t="shared" si="310"/>
        <v>-19.944518903615002</v>
      </c>
      <c r="BH155" s="20">
        <f t="shared" si="310"/>
        <v>-20.027204766672408</v>
      </c>
      <c r="BI155" s="20">
        <f t="shared" si="310"/>
        <v>-20.109617088190799</v>
      </c>
      <c r="BJ155" s="20">
        <f t="shared" si="310"/>
        <v>-20.191754742541804</v>
      </c>
      <c r="BK155" s="20">
        <f t="shared" si="310"/>
        <v>-29.682381757125871</v>
      </c>
    </row>
    <row r="156" spans="2:63" x14ac:dyDescent="0.25">
      <c r="C156">
        <f t="shared" si="296"/>
        <v>64</v>
      </c>
      <c r="D156">
        <v>25</v>
      </c>
      <c r="E156">
        <v>3.16</v>
      </c>
      <c r="F156">
        <v>4690.4799999999996</v>
      </c>
      <c r="I156" s="20">
        <f t="shared" si="295"/>
        <v>16.481754592150612</v>
      </c>
      <c r="J156" s="20">
        <f t="shared" si="309"/>
        <v>24.531327950953099</v>
      </c>
      <c r="K156" s="20">
        <f t="shared" si="309"/>
        <v>15.089253249982834</v>
      </c>
      <c r="L156" s="20">
        <f t="shared" si="309"/>
        <v>-24.995764739564958</v>
      </c>
      <c r="M156" s="20">
        <f t="shared" si="309"/>
        <v>0.92743384875130852</v>
      </c>
      <c r="N156" s="20">
        <f t="shared" si="309"/>
        <v>14.807316133289614</v>
      </c>
      <c r="O156" s="20">
        <f t="shared" si="309"/>
        <v>15.424276757857061</v>
      </c>
      <c r="P156" s="20">
        <f t="shared" si="309"/>
        <v>-20.508630668958943</v>
      </c>
      <c r="Q156" s="20">
        <f t="shared" si="309"/>
        <v>19.483794509075331</v>
      </c>
      <c r="R156" s="20">
        <f t="shared" si="309"/>
        <v>15.028564976696723</v>
      </c>
      <c r="S156" s="20">
        <f t="shared" si="309"/>
        <v>20.481544773750805</v>
      </c>
      <c r="T156" s="20">
        <f t="shared" si="309"/>
        <v>-14.845400048086837</v>
      </c>
      <c r="U156" s="20">
        <f t="shared" si="309"/>
        <v>-24.281293979584127</v>
      </c>
      <c r="V156" s="20">
        <f t="shared" si="309"/>
        <v>-22.395492878335325</v>
      </c>
      <c r="W156" s="20">
        <f t="shared" si="309"/>
        <v>-22.536320774160426</v>
      </c>
      <c r="X156" s="20">
        <f t="shared" si="309"/>
        <v>-18.724549649043677</v>
      </c>
      <c r="Y156" s="20">
        <f t="shared" si="309"/>
        <v>19.279655512177996</v>
      </c>
      <c r="Z156" s="20">
        <f t="shared" si="309"/>
        <v>-6.0530328777292386</v>
      </c>
      <c r="AA156" s="20">
        <f t="shared" si="309"/>
        <v>22.863499066482539</v>
      </c>
      <c r="AB156" s="20">
        <f t="shared" si="309"/>
        <v>24.999996095277822</v>
      </c>
      <c r="AC156" s="20">
        <f t="shared" si="309"/>
        <v>-1.8401081863074491</v>
      </c>
      <c r="AD156" s="20">
        <f t="shared" si="309"/>
        <v>-22.318688540444452</v>
      </c>
      <c r="AE156" s="20">
        <f t="shared" si="309"/>
        <v>-14.501200076498202</v>
      </c>
      <c r="AF156" s="20">
        <f t="shared" si="309"/>
        <v>-24.998204090431223</v>
      </c>
      <c r="AG156" s="20">
        <f t="shared" si="309"/>
        <v>-24.520565874687179</v>
      </c>
      <c r="AH156" s="20">
        <f t="shared" si="309"/>
        <v>-3.5163654151772286</v>
      </c>
      <c r="AI156" s="20">
        <f t="shared" si="309"/>
        <v>3.5475678275591074</v>
      </c>
      <c r="AJ156" s="20">
        <f t="shared" si="309"/>
        <v>-22.756106125327051</v>
      </c>
      <c r="AK156" s="20">
        <f t="shared" si="309"/>
        <v>-0.52192846269903137</v>
      </c>
      <c r="AL156" s="20">
        <f t="shared" si="309"/>
        <v>18.820996859414223</v>
      </c>
      <c r="AM156" s="20">
        <f t="shared" si="309"/>
        <v>20.622792037353491</v>
      </c>
      <c r="AN156" s="20">
        <f t="shared" si="309"/>
        <v>-5.3320035301913542</v>
      </c>
      <c r="AO156" s="20">
        <f t="shared" si="309"/>
        <v>-24.736908541859183</v>
      </c>
      <c r="AP156" s="20">
        <f t="shared" si="310"/>
        <v>-15.984763936842542</v>
      </c>
      <c r="AQ156" s="20">
        <f t="shared" si="310"/>
        <v>-22.396148019977229</v>
      </c>
      <c r="AR156" s="20">
        <f t="shared" si="310"/>
        <v>2.3414922237360671</v>
      </c>
      <c r="AS156" s="20">
        <f t="shared" si="310"/>
        <v>-8.0062600591929964</v>
      </c>
      <c r="AT156" s="20">
        <f t="shared" si="310"/>
        <v>-0.69990751581619259</v>
      </c>
      <c r="AU156" s="20">
        <f t="shared" si="310"/>
        <v>-24.884514897571744</v>
      </c>
      <c r="AV156" s="20">
        <f t="shared" si="310"/>
        <v>-24.938094911853227</v>
      </c>
      <c r="AW156" s="20">
        <f t="shared" si="310"/>
        <v>-24.958617094074508</v>
      </c>
      <c r="AX156" s="20">
        <f t="shared" si="310"/>
        <v>-24.975023339684345</v>
      </c>
      <c r="AY156" s="20">
        <f t="shared" si="310"/>
        <v>-23.471199770316026</v>
      </c>
      <c r="AZ156" s="20">
        <f t="shared" si="310"/>
        <v>-23.579807736200102</v>
      </c>
      <c r="BA156" s="20">
        <f t="shared" si="310"/>
        <v>-23.684527145535526</v>
      </c>
      <c r="BB156" s="20">
        <f t="shared" si="310"/>
        <v>-23.7853407289976</v>
      </c>
      <c r="BC156" s="20">
        <f t="shared" si="310"/>
        <v>-23.882231861374027</v>
      </c>
      <c r="BD156" s="20">
        <f t="shared" si="310"/>
        <v>-23.975184564304776</v>
      </c>
      <c r="BE156" s="20">
        <f t="shared" si="310"/>
        <v>-24.06418350891861</v>
      </c>
      <c r="BF156" s="20">
        <f t="shared" si="310"/>
        <v>-24.149214018360293</v>
      </c>
      <c r="BG156" s="20">
        <f t="shared" si="310"/>
        <v>-24.23026207021044</v>
      </c>
      <c r="BH156" s="20">
        <f t="shared" si="310"/>
        <v>-24.307314298799238</v>
      </c>
      <c r="BI156" s="20">
        <f t="shared" si="310"/>
        <v>-24.380357997409167</v>
      </c>
      <c r="BJ156" s="20">
        <f t="shared" si="310"/>
        <v>-24.449381120371676</v>
      </c>
      <c r="BK156" s="20">
        <f t="shared" si="310"/>
        <v>-22.735969000977459</v>
      </c>
    </row>
    <row r="157" spans="2:63" x14ac:dyDescent="0.25">
      <c r="C157" s="214" t="s">
        <v>265</v>
      </c>
      <c r="D157" s="214"/>
      <c r="E157" s="214"/>
      <c r="F157" s="214"/>
    </row>
    <row r="158" spans="2:63" x14ac:dyDescent="0.25">
      <c r="B158">
        <v>419</v>
      </c>
      <c r="C158" s="17"/>
      <c r="D158" s="17" t="s">
        <v>261</v>
      </c>
      <c r="E158" s="17" t="s">
        <v>259</v>
      </c>
      <c r="F158" s="17" t="s">
        <v>260</v>
      </c>
    </row>
    <row r="159" spans="2:63" x14ac:dyDescent="0.25">
      <c r="C159">
        <v>1</v>
      </c>
      <c r="D159" s="57">
        <v>628331966747</v>
      </c>
      <c r="E159">
        <v>0</v>
      </c>
      <c r="F159">
        <v>0</v>
      </c>
      <c r="I159" s="68">
        <f>$D159*COS($E159+$F159*I$7)</f>
        <v>628331966747</v>
      </c>
      <c r="J159" s="68">
        <f t="shared" ref="J159:AO167" si="311">$D159*COS($E159+$F159*J$7)</f>
        <v>628331966747</v>
      </c>
      <c r="K159" s="68">
        <f t="shared" si="311"/>
        <v>628331966747</v>
      </c>
      <c r="L159" s="68">
        <f t="shared" si="311"/>
        <v>628331966747</v>
      </c>
      <c r="M159" s="68">
        <f t="shared" si="311"/>
        <v>628331966747</v>
      </c>
      <c r="N159" s="68">
        <f t="shared" si="311"/>
        <v>628331966747</v>
      </c>
      <c r="O159" s="68">
        <f t="shared" si="311"/>
        <v>628331966747</v>
      </c>
      <c r="P159" s="68">
        <f t="shared" si="311"/>
        <v>628331966747</v>
      </c>
      <c r="Q159" s="68">
        <f t="shared" si="311"/>
        <v>628331966747</v>
      </c>
      <c r="R159" s="68">
        <f t="shared" si="311"/>
        <v>628331966747</v>
      </c>
      <c r="S159" s="68">
        <f t="shared" si="311"/>
        <v>628331966747</v>
      </c>
      <c r="T159" s="68">
        <f t="shared" si="311"/>
        <v>628331966747</v>
      </c>
      <c r="U159" s="68">
        <f t="shared" si="311"/>
        <v>628331966747</v>
      </c>
      <c r="V159" s="68">
        <f t="shared" si="311"/>
        <v>628331966747</v>
      </c>
      <c r="W159" s="68">
        <f t="shared" si="311"/>
        <v>628331966747</v>
      </c>
      <c r="X159" s="68">
        <f t="shared" si="311"/>
        <v>628331966747</v>
      </c>
      <c r="Y159" s="68">
        <f t="shared" si="311"/>
        <v>628331966747</v>
      </c>
      <c r="Z159" s="68">
        <f t="shared" si="311"/>
        <v>628331966747</v>
      </c>
      <c r="AA159" s="68">
        <f t="shared" si="311"/>
        <v>628331966747</v>
      </c>
      <c r="AB159" s="68">
        <f t="shared" si="311"/>
        <v>628331966747</v>
      </c>
      <c r="AC159" s="68">
        <f t="shared" si="311"/>
        <v>628331966747</v>
      </c>
      <c r="AD159" s="68">
        <f t="shared" si="311"/>
        <v>628331966747</v>
      </c>
      <c r="AE159" s="68">
        <f t="shared" si="311"/>
        <v>628331966747</v>
      </c>
      <c r="AF159" s="68">
        <f t="shared" si="311"/>
        <v>628331966747</v>
      </c>
      <c r="AG159" s="68">
        <f t="shared" si="311"/>
        <v>628331966747</v>
      </c>
      <c r="AH159" s="68">
        <f t="shared" si="311"/>
        <v>628331966747</v>
      </c>
      <c r="AI159" s="68">
        <f t="shared" si="311"/>
        <v>628331966747</v>
      </c>
      <c r="AJ159" s="68">
        <f t="shared" si="311"/>
        <v>628331966747</v>
      </c>
      <c r="AK159" s="68">
        <f t="shared" si="311"/>
        <v>628331966747</v>
      </c>
      <c r="AL159" s="68">
        <f t="shared" si="311"/>
        <v>628331966747</v>
      </c>
      <c r="AM159" s="68">
        <f t="shared" si="311"/>
        <v>628331966747</v>
      </c>
      <c r="AN159" s="68">
        <f t="shared" si="311"/>
        <v>628331966747</v>
      </c>
      <c r="AO159" s="68">
        <f t="shared" si="311"/>
        <v>628331966747</v>
      </c>
      <c r="AP159" s="68">
        <f t="shared" ref="AP159:BK170" si="312">$D159*COS($E159+$F159*AP$7)</f>
        <v>628331966747</v>
      </c>
      <c r="AQ159" s="68">
        <f t="shared" si="312"/>
        <v>628331966747</v>
      </c>
      <c r="AR159" s="68">
        <f t="shared" si="312"/>
        <v>628331966747</v>
      </c>
      <c r="AS159" s="68">
        <f t="shared" si="312"/>
        <v>628331966747</v>
      </c>
      <c r="AT159" s="68">
        <f t="shared" si="312"/>
        <v>628331966747</v>
      </c>
      <c r="AU159" s="68">
        <f t="shared" si="312"/>
        <v>628331966747</v>
      </c>
      <c r="AV159" s="68">
        <f t="shared" si="312"/>
        <v>628331966747</v>
      </c>
      <c r="AW159" s="68">
        <f t="shared" si="312"/>
        <v>628331966747</v>
      </c>
      <c r="AX159" s="68">
        <f t="shared" si="312"/>
        <v>628331966747</v>
      </c>
      <c r="AY159" s="68">
        <f t="shared" si="312"/>
        <v>628331966747</v>
      </c>
      <c r="AZ159" s="68">
        <f t="shared" si="312"/>
        <v>628331966747</v>
      </c>
      <c r="BA159" s="68">
        <f t="shared" si="312"/>
        <v>628331966747</v>
      </c>
      <c r="BB159" s="68">
        <f t="shared" si="312"/>
        <v>628331966747</v>
      </c>
      <c r="BC159" s="68">
        <f t="shared" si="312"/>
        <v>628331966747</v>
      </c>
      <c r="BD159" s="68">
        <f t="shared" si="312"/>
        <v>628331966747</v>
      </c>
      <c r="BE159" s="68">
        <f t="shared" si="312"/>
        <v>628331966747</v>
      </c>
      <c r="BF159" s="68">
        <f t="shared" si="312"/>
        <v>628331966747</v>
      </c>
      <c r="BG159" s="68">
        <f t="shared" si="312"/>
        <v>628331966747</v>
      </c>
      <c r="BH159" s="68">
        <f t="shared" si="312"/>
        <v>628331966747</v>
      </c>
      <c r="BI159" s="68">
        <f t="shared" si="312"/>
        <v>628331966747</v>
      </c>
      <c r="BJ159" s="68">
        <f t="shared" si="312"/>
        <v>628331966747</v>
      </c>
      <c r="BK159" s="68">
        <f t="shared" si="312"/>
        <v>628331966747</v>
      </c>
    </row>
    <row r="160" spans="2:63" x14ac:dyDescent="0.25">
      <c r="C160">
        <f>C159+1</f>
        <v>2</v>
      </c>
      <c r="D160">
        <v>206059</v>
      </c>
      <c r="E160">
        <v>2.6782349999999999</v>
      </c>
      <c r="F160">
        <v>6283.0758500000002</v>
      </c>
      <c r="I160" s="20">
        <f t="shared" ref="I160:X192" si="313">$D160*COS($E160+$F160*I$7)</f>
        <v>-184712.96311793206</v>
      </c>
      <c r="J160" s="20">
        <f t="shared" si="313"/>
        <v>81194.796307903423</v>
      </c>
      <c r="K160" s="20">
        <f t="shared" si="313"/>
        <v>-189560.058866223</v>
      </c>
      <c r="L160" s="20">
        <f t="shared" si="313"/>
        <v>-184331.48488528287</v>
      </c>
      <c r="M160" s="20">
        <f t="shared" si="313"/>
        <v>-183943.87364774919</v>
      </c>
      <c r="N160" s="20">
        <f t="shared" si="313"/>
        <v>-206021.88567468579</v>
      </c>
      <c r="O160" s="20">
        <f t="shared" si="313"/>
        <v>158650.61516435273</v>
      </c>
      <c r="P160" s="20">
        <f t="shared" si="313"/>
        <v>-206002.63593790698</v>
      </c>
      <c r="Q160" s="20">
        <f t="shared" si="313"/>
        <v>160319.65949776751</v>
      </c>
      <c r="R160" s="20">
        <f t="shared" si="313"/>
        <v>-186096.41237772309</v>
      </c>
      <c r="S160" s="20">
        <f t="shared" si="313"/>
        <v>-191620.78007203431</v>
      </c>
      <c r="T160" s="20">
        <f t="shared" si="313"/>
        <v>-191284.75279938377</v>
      </c>
      <c r="U160" s="20">
        <f t="shared" si="313"/>
        <v>6025.0880569173451</v>
      </c>
      <c r="V160" s="20">
        <f t="shared" si="313"/>
        <v>-205996.32885835643</v>
      </c>
      <c r="W160" s="20">
        <f t="shared" si="313"/>
        <v>-206053.26334226484</v>
      </c>
      <c r="X160" s="20">
        <f t="shared" si="313"/>
        <v>198754.4628867571</v>
      </c>
      <c r="Y160" s="20">
        <f t="shared" si="311"/>
        <v>-94390.86874816654</v>
      </c>
      <c r="Z160" s="20">
        <f t="shared" si="311"/>
        <v>131223.37833465019</v>
      </c>
      <c r="AA160" s="20">
        <f t="shared" si="311"/>
        <v>-181330.70406058666</v>
      </c>
      <c r="AB160" s="20">
        <f t="shared" si="311"/>
        <v>-67555.350133669606</v>
      </c>
      <c r="AC160" s="20">
        <f t="shared" si="311"/>
        <v>-58382.320584970119</v>
      </c>
      <c r="AD160" s="20">
        <f t="shared" si="311"/>
        <v>-195756.33628358942</v>
      </c>
      <c r="AE160" s="20">
        <f t="shared" si="311"/>
        <v>-183079.22257111376</v>
      </c>
      <c r="AF160" s="20">
        <f t="shared" si="311"/>
        <v>-183532.52771242143</v>
      </c>
      <c r="AG160" s="20">
        <f t="shared" si="311"/>
        <v>180483.63954764773</v>
      </c>
      <c r="AH160" s="20">
        <f t="shared" si="311"/>
        <v>-56893.044605559691</v>
      </c>
      <c r="AI160" s="20">
        <f t="shared" si="311"/>
        <v>-23604.39501324228</v>
      </c>
      <c r="AJ160" s="20">
        <f t="shared" si="311"/>
        <v>-191982.80500697065</v>
      </c>
      <c r="AK160" s="20">
        <f t="shared" si="311"/>
        <v>-162187.33765759587</v>
      </c>
      <c r="AL160" s="20">
        <f t="shared" si="311"/>
        <v>53703.133952959957</v>
      </c>
      <c r="AM160" s="20">
        <f t="shared" si="311"/>
        <v>-175858.3218774327</v>
      </c>
      <c r="AN160" s="20">
        <f t="shared" si="311"/>
        <v>-94510.919444357452</v>
      </c>
      <c r="AO160" s="20">
        <f t="shared" si="311"/>
        <v>7245.1172207494192</v>
      </c>
      <c r="AP160" s="20">
        <f t="shared" si="312"/>
        <v>-187622.71626140008</v>
      </c>
      <c r="AQ160" s="20">
        <f t="shared" si="312"/>
        <v>127587.2093271643</v>
      </c>
      <c r="AR160" s="20">
        <f t="shared" si="312"/>
        <v>204010.42203543597</v>
      </c>
      <c r="AS160" s="20">
        <f t="shared" si="312"/>
        <v>-78598.677944747251</v>
      </c>
      <c r="AT160" s="20">
        <f t="shared" si="312"/>
        <v>-206026.43161906261</v>
      </c>
      <c r="AU160" s="20">
        <f t="shared" si="312"/>
        <v>162634.47087756274</v>
      </c>
      <c r="AV160" s="20">
        <f t="shared" si="312"/>
        <v>166904.2419122248</v>
      </c>
      <c r="AW160" s="20">
        <f t="shared" si="312"/>
        <v>168958.21985617533</v>
      </c>
      <c r="AX160" s="20">
        <f t="shared" si="312"/>
        <v>170962.20208651581</v>
      </c>
      <c r="AY160" s="20">
        <f t="shared" si="312"/>
        <v>110766.5322713252</v>
      </c>
      <c r="AZ160" s="20">
        <f t="shared" si="312"/>
        <v>113738.96591230323</v>
      </c>
      <c r="BA160" s="20">
        <f t="shared" si="312"/>
        <v>116677.74353600014</v>
      </c>
      <c r="BB160" s="20">
        <f t="shared" si="312"/>
        <v>119581.99554113975</v>
      </c>
      <c r="BC160" s="20">
        <f t="shared" si="312"/>
        <v>122450.86254278031</v>
      </c>
      <c r="BD160" s="20">
        <f t="shared" si="312"/>
        <v>125283.49562658348</v>
      </c>
      <c r="BE160" s="20">
        <f t="shared" si="312"/>
        <v>128079.05660005097</v>
      </c>
      <c r="BF160" s="20">
        <f t="shared" si="312"/>
        <v>130836.71824054532</v>
      </c>
      <c r="BG160" s="20">
        <f t="shared" si="312"/>
        <v>133555.66454004229</v>
      </c>
      <c r="BH160" s="20">
        <f t="shared" si="312"/>
        <v>136235.09094663325</v>
      </c>
      <c r="BI160" s="20">
        <f t="shared" si="312"/>
        <v>138874.20460254326</v>
      </c>
      <c r="BJ160" s="20">
        <f t="shared" si="312"/>
        <v>141472.22457880402</v>
      </c>
      <c r="BK160" s="20">
        <f t="shared" si="312"/>
        <v>-192176.78967591771</v>
      </c>
    </row>
    <row r="161" spans="3:63" x14ac:dyDescent="0.25">
      <c r="C161">
        <f t="shared" ref="C161:C223" si="314">C160+1</f>
        <v>3</v>
      </c>
      <c r="D161">
        <v>4303</v>
      </c>
      <c r="E161">
        <v>2.6351</v>
      </c>
      <c r="F161">
        <v>12566.1517</v>
      </c>
      <c r="I161" s="20">
        <f t="shared" si="313"/>
        <v>-3779.9986352295564</v>
      </c>
      <c r="J161" s="20">
        <f t="shared" si="311"/>
        <v>3980.184212657799</v>
      </c>
      <c r="K161" s="20">
        <f t="shared" si="311"/>
        <v>-1454.409370985863</v>
      </c>
      <c r="L161" s="20">
        <f t="shared" si="311"/>
        <v>-3762.7641282024929</v>
      </c>
      <c r="M161" s="20">
        <f t="shared" si="311"/>
        <v>-3745.1348979760987</v>
      </c>
      <c r="N161" s="20">
        <f t="shared" si="311"/>
        <v>-3992.4223876561373</v>
      </c>
      <c r="O161" s="20">
        <f t="shared" si="311"/>
        <v>-2454.0442294707664</v>
      </c>
      <c r="P161" s="20">
        <f t="shared" si="311"/>
        <v>-4006.4239327885152</v>
      </c>
      <c r="Q161" s="20">
        <f t="shared" si="311"/>
        <v>-2543.661707335913</v>
      </c>
      <c r="R161" s="20">
        <f t="shared" si="311"/>
        <v>-3841.4747019959632</v>
      </c>
      <c r="S161" s="20">
        <f t="shared" si="311"/>
        <v>-4066.7365507624081</v>
      </c>
      <c r="T161" s="20">
        <f t="shared" si="311"/>
        <v>-4054.1756800481521</v>
      </c>
      <c r="U161" s="20">
        <f t="shared" si="311"/>
        <v>3819.2987741823044</v>
      </c>
      <c r="V161" s="20">
        <f t="shared" si="311"/>
        <v>-4010.4109430084786</v>
      </c>
      <c r="W161" s="20">
        <f t="shared" si="311"/>
        <v>-3954.3907582362194</v>
      </c>
      <c r="X161" s="20">
        <f t="shared" si="311"/>
        <v>-2487.7673057442476</v>
      </c>
      <c r="Y161" s="20">
        <f t="shared" si="311"/>
        <v>3709.5258563256748</v>
      </c>
      <c r="Z161" s="20">
        <f t="shared" si="311"/>
        <v>2466.0160700079196</v>
      </c>
      <c r="AA161" s="20">
        <f t="shared" si="311"/>
        <v>-688.43718649219443</v>
      </c>
      <c r="AB161" s="20">
        <f t="shared" si="311"/>
        <v>4171.5411316163663</v>
      </c>
      <c r="AC161" s="20">
        <f t="shared" si="311"/>
        <v>4251.8757401244966</v>
      </c>
      <c r="AD161" s="20">
        <f t="shared" si="311"/>
        <v>-2121.1062862984754</v>
      </c>
      <c r="AE161" s="20">
        <f t="shared" si="311"/>
        <v>-3705.4010130533111</v>
      </c>
      <c r="AF161" s="20">
        <f t="shared" si="311"/>
        <v>-3726.3007466800018</v>
      </c>
      <c r="AG161" s="20">
        <f t="shared" si="311"/>
        <v>-3583.0773558433398</v>
      </c>
      <c r="AH161" s="20">
        <f t="shared" si="311"/>
        <v>2397.9677972520549</v>
      </c>
      <c r="AI161" s="20">
        <f t="shared" si="311"/>
        <v>4225.0633509309982</v>
      </c>
      <c r="AJ161" s="20">
        <f t="shared" si="311"/>
        <v>-1703.5608162355566</v>
      </c>
      <c r="AK161" s="20">
        <f t="shared" si="311"/>
        <v>-2643.6303708566634</v>
      </c>
      <c r="AL161" s="20">
        <f t="shared" si="311"/>
        <v>4278.342047931098</v>
      </c>
      <c r="AM161" s="20">
        <f t="shared" si="311"/>
        <v>-232.54625899973416</v>
      </c>
      <c r="AN161" s="20">
        <f t="shared" si="311"/>
        <v>3706.6637421532769</v>
      </c>
      <c r="AO161" s="20">
        <f t="shared" si="311"/>
        <v>3795.5477848802338</v>
      </c>
      <c r="AP161" s="20">
        <f t="shared" si="312"/>
        <v>-3907.2409098809367</v>
      </c>
      <c r="AQ161" s="20">
        <f t="shared" si="312"/>
        <v>2623.354463528553</v>
      </c>
      <c r="AR161" s="20">
        <f t="shared" si="312"/>
        <v>-3284.247975572423</v>
      </c>
      <c r="AS161" s="20">
        <f t="shared" si="312"/>
        <v>4023.3930005023817</v>
      </c>
      <c r="AT161" s="20">
        <f t="shared" si="312"/>
        <v>-3863.737374320614</v>
      </c>
      <c r="AU161" s="20">
        <f t="shared" si="312"/>
        <v>-2667.5055003577254</v>
      </c>
      <c r="AV161" s="20">
        <f t="shared" si="312"/>
        <v>-2894.0549768208325</v>
      </c>
      <c r="AW161" s="20">
        <f t="shared" si="312"/>
        <v>-3001.8768426882211</v>
      </c>
      <c r="AX161" s="20">
        <f t="shared" si="312"/>
        <v>-3106.1458805820835</v>
      </c>
      <c r="AY161" s="20">
        <f t="shared" si="312"/>
        <v>66.785866129803182</v>
      </c>
      <c r="AZ161" s="20">
        <f t="shared" si="312"/>
        <v>-81.248104189460946</v>
      </c>
      <c r="BA161" s="20">
        <f t="shared" si="312"/>
        <v>-229.18591448843267</v>
      </c>
      <c r="BB161" s="20">
        <f t="shared" si="312"/>
        <v>-376.85247510900581</v>
      </c>
      <c r="BC161" s="20">
        <f t="shared" si="312"/>
        <v>-524.07301742695358</v>
      </c>
      <c r="BD161" s="20">
        <f t="shared" si="312"/>
        <v>-670.6733006953516</v>
      </c>
      <c r="BE161" s="20">
        <f t="shared" si="312"/>
        <v>-816.47981826664818</v>
      </c>
      <c r="BF161" s="20">
        <f t="shared" si="312"/>
        <v>-961.32000294369357</v>
      </c>
      <c r="BG161" s="20">
        <f t="shared" si="312"/>
        <v>-1105.0224312177172</v>
      </c>
      <c r="BH161" s="20">
        <f t="shared" si="312"/>
        <v>-1247.4170261562895</v>
      </c>
      <c r="BI161" s="20">
        <f t="shared" si="312"/>
        <v>-1388.3352586925851</v>
      </c>
      <c r="BJ161" s="20">
        <f t="shared" si="312"/>
        <v>-1527.610347088814</v>
      </c>
      <c r="BK161" s="20">
        <f t="shared" si="312"/>
        <v>-1724.086857162446</v>
      </c>
    </row>
    <row r="162" spans="3:63" x14ac:dyDescent="0.25">
      <c r="C162">
        <f t="shared" si="314"/>
        <v>4</v>
      </c>
      <c r="D162">
        <v>425</v>
      </c>
      <c r="E162">
        <v>1.59</v>
      </c>
      <c r="F162">
        <v>3.5230000000000001</v>
      </c>
      <c r="I162" s="20">
        <f t="shared" si="313"/>
        <v>48.62815427165004</v>
      </c>
      <c r="J162" s="20">
        <f t="shared" si="311"/>
        <v>54.931402020893159</v>
      </c>
      <c r="K162" s="20">
        <f t="shared" si="311"/>
        <v>-177.14358467975299</v>
      </c>
      <c r="L162" s="20">
        <f t="shared" si="311"/>
        <v>-8.1610594832193755</v>
      </c>
      <c r="M162" s="20">
        <f t="shared" si="311"/>
        <v>-6.6629883062686286</v>
      </c>
      <c r="N162" s="20">
        <f t="shared" si="311"/>
        <v>11.196161082688894</v>
      </c>
      <c r="O162" s="20">
        <f t="shared" si="311"/>
        <v>10.608102925325422</v>
      </c>
      <c r="P162" s="20">
        <f t="shared" si="311"/>
        <v>9.7003639058552196</v>
      </c>
      <c r="Q162" s="20">
        <f t="shared" si="311"/>
        <v>9.108157894063142</v>
      </c>
      <c r="R162" s="20">
        <f t="shared" si="311"/>
        <v>138.9606217756847</v>
      </c>
      <c r="S162" s="20">
        <f t="shared" si="311"/>
        <v>418.07072264983367</v>
      </c>
      <c r="T162" s="20">
        <f t="shared" si="311"/>
        <v>417.79904621342217</v>
      </c>
      <c r="U162" s="20">
        <f t="shared" si="311"/>
        <v>-342.04722567016648</v>
      </c>
      <c r="V162" s="20">
        <f t="shared" si="311"/>
        <v>391.86426969162619</v>
      </c>
      <c r="W162" s="20">
        <f t="shared" si="311"/>
        <v>391.8626827877145</v>
      </c>
      <c r="X162" s="20">
        <f t="shared" si="311"/>
        <v>-383.10223937719968</v>
      </c>
      <c r="Y162" s="20">
        <f t="shared" si="311"/>
        <v>-383.3406283828632</v>
      </c>
      <c r="Z162" s="20">
        <f t="shared" si="311"/>
        <v>-383.68527857997543</v>
      </c>
      <c r="AA162" s="20">
        <f t="shared" si="311"/>
        <v>-424.09968464661756</v>
      </c>
      <c r="AB162" s="20">
        <f t="shared" si="311"/>
        <v>10.897012155768611</v>
      </c>
      <c r="AC162" s="20">
        <f t="shared" si="311"/>
        <v>3.4005220763737203</v>
      </c>
      <c r="AD162" s="20">
        <f t="shared" si="311"/>
        <v>26.073885677575763</v>
      </c>
      <c r="AE162" s="20">
        <f t="shared" si="311"/>
        <v>-73.665669469112828</v>
      </c>
      <c r="AF162" s="20">
        <f t="shared" si="311"/>
        <v>-8.159010203281678</v>
      </c>
      <c r="AG162" s="20">
        <f t="shared" si="311"/>
        <v>59.776349166394382</v>
      </c>
      <c r="AH162" s="20">
        <f t="shared" si="311"/>
        <v>23.467064779172183</v>
      </c>
      <c r="AI162" s="20">
        <f t="shared" si="311"/>
        <v>9.3479113133018163</v>
      </c>
      <c r="AJ162" s="20">
        <f t="shared" si="311"/>
        <v>26.060992409938972</v>
      </c>
      <c r="AK162" s="20">
        <f t="shared" si="311"/>
        <v>2.3675186004404321</v>
      </c>
      <c r="AL162" s="20">
        <f t="shared" si="311"/>
        <v>2.6462672025830267</v>
      </c>
      <c r="AM162" s="20">
        <f t="shared" si="311"/>
        <v>5.0729586289639492</v>
      </c>
      <c r="AN162" s="20">
        <f t="shared" si="311"/>
        <v>3.4456130846339965</v>
      </c>
      <c r="AO162" s="20">
        <f t="shared" si="311"/>
        <v>1.8264155726973059</v>
      </c>
      <c r="AP162" s="20">
        <f t="shared" si="312"/>
        <v>247.62180951723539</v>
      </c>
      <c r="AQ162" s="20">
        <f t="shared" si="312"/>
        <v>5.7369939723147088</v>
      </c>
      <c r="AR162" s="20">
        <f t="shared" si="312"/>
        <v>-421.88819661236431</v>
      </c>
      <c r="AS162" s="20">
        <f t="shared" si="312"/>
        <v>-8.5524684155108552</v>
      </c>
      <c r="AT162" s="20">
        <f t="shared" si="312"/>
        <v>286.55382178383661</v>
      </c>
      <c r="AU162" s="20">
        <f t="shared" si="312"/>
        <v>47.932173938344334</v>
      </c>
      <c r="AV162" s="20">
        <f t="shared" si="312"/>
        <v>47.924000894396691</v>
      </c>
      <c r="AW162" s="20">
        <f t="shared" si="312"/>
        <v>47.919927722121642</v>
      </c>
      <c r="AX162" s="20">
        <f t="shared" si="312"/>
        <v>47.915854545388278</v>
      </c>
      <c r="AY162" s="20">
        <f t="shared" si="312"/>
        <v>48.013171489685774</v>
      </c>
      <c r="AZ162" s="20">
        <f t="shared" si="312"/>
        <v>48.00909841510682</v>
      </c>
      <c r="BA162" s="20">
        <f t="shared" si="312"/>
        <v>48.005025336061451</v>
      </c>
      <c r="BB162" s="20">
        <f t="shared" si="312"/>
        <v>48.000952252549858</v>
      </c>
      <c r="BC162" s="20">
        <f t="shared" si="312"/>
        <v>47.996879164572512</v>
      </c>
      <c r="BD162" s="20">
        <f t="shared" si="312"/>
        <v>47.992806072129881</v>
      </c>
      <c r="BE162" s="20">
        <f t="shared" si="312"/>
        <v>47.98873297522217</v>
      </c>
      <c r="BF162" s="20">
        <f t="shared" si="312"/>
        <v>47.984659873849928</v>
      </c>
      <c r="BG162" s="20">
        <f t="shared" si="312"/>
        <v>47.98058676801336</v>
      </c>
      <c r="BH162" s="20">
        <f t="shared" si="312"/>
        <v>47.976513657713021</v>
      </c>
      <c r="BI162" s="20">
        <f t="shared" si="312"/>
        <v>47.972440542949116</v>
      </c>
      <c r="BJ162" s="20">
        <f t="shared" si="312"/>
        <v>47.968367423722107</v>
      </c>
      <c r="BK162" s="20">
        <f t="shared" si="312"/>
        <v>26.061610885753264</v>
      </c>
    </row>
    <row r="163" spans="3:63" x14ac:dyDescent="0.25">
      <c r="C163">
        <f t="shared" si="314"/>
        <v>5</v>
      </c>
      <c r="D163">
        <v>119</v>
      </c>
      <c r="E163">
        <v>5.7960000000000003</v>
      </c>
      <c r="F163">
        <v>26.297999999999998</v>
      </c>
      <c r="I163" s="20">
        <f t="shared" si="313"/>
        <v>10.018283343892143</v>
      </c>
      <c r="J163" s="20">
        <f t="shared" si="311"/>
        <v>-3.2429030706567459</v>
      </c>
      <c r="K163" s="20">
        <f t="shared" si="311"/>
        <v>112.15633328260968</v>
      </c>
      <c r="L163" s="20">
        <f t="shared" si="311"/>
        <v>105.15482945489448</v>
      </c>
      <c r="M163" s="20">
        <f t="shared" si="311"/>
        <v>103.65255846775315</v>
      </c>
      <c r="N163" s="20">
        <f t="shared" si="311"/>
        <v>80.5553141945405</v>
      </c>
      <c r="O163" s="20">
        <f t="shared" si="311"/>
        <v>81.455968528437211</v>
      </c>
      <c r="P163" s="20">
        <f t="shared" si="311"/>
        <v>82.829073736698248</v>
      </c>
      <c r="Q163" s="20">
        <f t="shared" si="311"/>
        <v>83.71351402452791</v>
      </c>
      <c r="R163" s="20">
        <f t="shared" si="311"/>
        <v>-118.96386780210922</v>
      </c>
      <c r="S163" s="20">
        <f t="shared" si="311"/>
        <v>1.265067504552509</v>
      </c>
      <c r="T163" s="20">
        <f t="shared" si="311"/>
        <v>-1.8621526596636406</v>
      </c>
      <c r="U163" s="20">
        <f t="shared" si="311"/>
        <v>111.69240388845169</v>
      </c>
      <c r="V163" s="20">
        <f t="shared" si="311"/>
        <v>115.0616522588962</v>
      </c>
      <c r="W163" s="20">
        <f t="shared" si="311"/>
        <v>115.05946593799744</v>
      </c>
      <c r="X163" s="20">
        <f t="shared" si="311"/>
        <v>-80.61383544112789</v>
      </c>
      <c r="Y163" s="20">
        <f t="shared" si="311"/>
        <v>-79.762377960485225</v>
      </c>
      <c r="Z163" s="20">
        <f t="shared" si="311"/>
        <v>-78.514016732874026</v>
      </c>
      <c r="AA163" s="20">
        <f t="shared" si="311"/>
        <v>57.214444450941542</v>
      </c>
      <c r="AB163" s="20">
        <f t="shared" si="311"/>
        <v>81.014567422638848</v>
      </c>
      <c r="AC163" s="20">
        <f t="shared" si="311"/>
        <v>91.758479174945634</v>
      </c>
      <c r="AD163" s="20">
        <f t="shared" si="311"/>
        <v>55.164300333195314</v>
      </c>
      <c r="AE163" s="20">
        <f t="shared" si="311"/>
        <v>93.28285519156853</v>
      </c>
      <c r="AF163" s="20">
        <f t="shared" si="311"/>
        <v>105.15282387271884</v>
      </c>
      <c r="AG163" s="20">
        <f t="shared" si="311"/>
        <v>-13.434597387026683</v>
      </c>
      <c r="AH163" s="20">
        <f t="shared" si="311"/>
        <v>59.940562825723099</v>
      </c>
      <c r="AI163" s="20">
        <f t="shared" si="311"/>
        <v>83.356539688536031</v>
      </c>
      <c r="AJ163" s="20">
        <f t="shared" si="311"/>
        <v>55.188221821454093</v>
      </c>
      <c r="AK163" s="20">
        <f t="shared" si="311"/>
        <v>93.11810592930415</v>
      </c>
      <c r="AL163" s="20">
        <f t="shared" si="311"/>
        <v>92.754223876645099</v>
      </c>
      <c r="AM163" s="20">
        <f t="shared" si="311"/>
        <v>89.493335219048632</v>
      </c>
      <c r="AN163" s="20">
        <f t="shared" si="311"/>
        <v>91.698439054524641</v>
      </c>
      <c r="AO163" s="20">
        <f t="shared" si="311"/>
        <v>93.818085495935378</v>
      </c>
      <c r="AP163" s="20">
        <f t="shared" si="312"/>
        <v>63.3079517626106</v>
      </c>
      <c r="AQ163" s="20">
        <f t="shared" si="312"/>
        <v>88.572410359396983</v>
      </c>
      <c r="AR163" s="20">
        <f t="shared" si="312"/>
        <v>65.460092468955224</v>
      </c>
      <c r="AS163" s="20">
        <f t="shared" si="312"/>
        <v>105.53539379974684</v>
      </c>
      <c r="AT163" s="20">
        <f t="shared" si="312"/>
        <v>-111.73279341734874</v>
      </c>
      <c r="AU163" s="20">
        <f t="shared" si="312"/>
        <v>11.476440745312775</v>
      </c>
      <c r="AV163" s="20">
        <f t="shared" si="312"/>
        <v>11.493552679121223</v>
      </c>
      <c r="AW163" s="20">
        <f t="shared" si="312"/>
        <v>11.502080592129026</v>
      </c>
      <c r="AX163" s="20">
        <f t="shared" si="312"/>
        <v>11.510608445510149</v>
      </c>
      <c r="AY163" s="20">
        <f t="shared" si="312"/>
        <v>11.306840931590258</v>
      </c>
      <c r="AZ163" s="20">
        <f t="shared" si="312"/>
        <v>11.315370138895769</v>
      </c>
      <c r="BA163" s="20">
        <f t="shared" si="312"/>
        <v>11.32389928754251</v>
      </c>
      <c r="BB163" s="20">
        <f t="shared" si="312"/>
        <v>11.332428377486156</v>
      </c>
      <c r="BC163" s="20">
        <f t="shared" si="312"/>
        <v>11.340957408682387</v>
      </c>
      <c r="BD163" s="20">
        <f t="shared" si="312"/>
        <v>11.349486381087202</v>
      </c>
      <c r="BE163" s="20">
        <f t="shared" si="312"/>
        <v>11.358015294656278</v>
      </c>
      <c r="BF163" s="20">
        <f t="shared" si="312"/>
        <v>11.366544149345296</v>
      </c>
      <c r="BG163" s="20">
        <f t="shared" si="312"/>
        <v>11.375072945110256</v>
      </c>
      <c r="BH163" s="20">
        <f t="shared" si="312"/>
        <v>11.383601681906837</v>
      </c>
      <c r="BI163" s="20">
        <f t="shared" si="312"/>
        <v>11.392130359690725</v>
      </c>
      <c r="BJ163" s="20">
        <f t="shared" si="312"/>
        <v>11.400658978417912</v>
      </c>
      <c r="BK163" s="20">
        <f t="shared" si="312"/>
        <v>55.187074399950397</v>
      </c>
    </row>
    <row r="164" spans="3:63" x14ac:dyDescent="0.25">
      <c r="C164">
        <f t="shared" si="314"/>
        <v>6</v>
      </c>
      <c r="D164">
        <v>109</v>
      </c>
      <c r="E164">
        <v>2.9660000000000002</v>
      </c>
      <c r="F164">
        <v>1577.3440000000001</v>
      </c>
      <c r="I164" s="20">
        <f t="shared" si="313"/>
        <v>99.329979695710676</v>
      </c>
      <c r="J164" s="20">
        <f t="shared" si="311"/>
        <v>73.445047665064521</v>
      </c>
      <c r="K164" s="20">
        <f t="shared" si="311"/>
        <v>108.67977288909162</v>
      </c>
      <c r="L164" s="20">
        <f t="shared" si="311"/>
        <v>-107.32392663759208</v>
      </c>
      <c r="M164" s="20">
        <f t="shared" si="311"/>
        <v>19.859426905155004</v>
      </c>
      <c r="N164" s="20">
        <f t="shared" si="311"/>
        <v>16.235965033148716</v>
      </c>
      <c r="O164" s="20">
        <f t="shared" si="311"/>
        <v>-49.383964746968111</v>
      </c>
      <c r="P164" s="20">
        <f t="shared" si="311"/>
        <v>-107.87118003921668</v>
      </c>
      <c r="Q164" s="20">
        <f t="shared" si="311"/>
        <v>-96.683161567407836</v>
      </c>
      <c r="R164" s="20">
        <f t="shared" si="311"/>
        <v>-73.706067907481213</v>
      </c>
      <c r="S164" s="20">
        <f t="shared" si="311"/>
        <v>102.09976670790454</v>
      </c>
      <c r="T164" s="20">
        <f t="shared" si="311"/>
        <v>-38.723634737986636</v>
      </c>
      <c r="U164" s="20">
        <f t="shared" si="311"/>
        <v>-92.953882444412031</v>
      </c>
      <c r="V164" s="20">
        <f t="shared" si="311"/>
        <v>12.965747980710915</v>
      </c>
      <c r="W164" s="20">
        <f t="shared" si="311"/>
        <v>13.433003568940919</v>
      </c>
      <c r="X164" s="20">
        <f t="shared" si="311"/>
        <v>-108.65625862124219</v>
      </c>
      <c r="Y164" s="20">
        <f t="shared" si="311"/>
        <v>-86.090352443040985</v>
      </c>
      <c r="Z164" s="20">
        <f t="shared" si="311"/>
        <v>-7.4029571978845228</v>
      </c>
      <c r="AA164" s="20">
        <f t="shared" si="311"/>
        <v>-108.6052044886252</v>
      </c>
      <c r="AB164" s="20">
        <f t="shared" si="311"/>
        <v>-17.983351822578776</v>
      </c>
      <c r="AC164" s="20">
        <f t="shared" si="311"/>
        <v>-106.5972508673138</v>
      </c>
      <c r="AD164" s="20">
        <f t="shared" si="311"/>
        <v>-14.213937965297754</v>
      </c>
      <c r="AE164" s="20">
        <f t="shared" si="311"/>
        <v>-108.33707160027852</v>
      </c>
      <c r="AF164" s="20">
        <f t="shared" si="311"/>
        <v>-107.2825610300642</v>
      </c>
      <c r="AG164" s="20">
        <f t="shared" si="311"/>
        <v>104.1139376709007</v>
      </c>
      <c r="AH164" s="20">
        <f t="shared" si="311"/>
        <v>54.298264080105348</v>
      </c>
      <c r="AI164" s="20">
        <f t="shared" si="311"/>
        <v>-106.19507527213916</v>
      </c>
      <c r="AJ164" s="20">
        <f t="shared" si="311"/>
        <v>-12.742020220590064</v>
      </c>
      <c r="AK164" s="20">
        <f t="shared" si="311"/>
        <v>-29.301526627800001</v>
      </c>
      <c r="AL164" s="20">
        <f t="shared" si="311"/>
        <v>-58.43665247184677</v>
      </c>
      <c r="AM164" s="20">
        <f t="shared" si="311"/>
        <v>-2.0918074980207653</v>
      </c>
      <c r="AN164" s="20">
        <f t="shared" si="311"/>
        <v>-107.55778900917241</v>
      </c>
      <c r="AO164" s="20">
        <f t="shared" si="311"/>
        <v>31.990576111913903</v>
      </c>
      <c r="AP164" s="20">
        <f t="shared" si="312"/>
        <v>22.492414707773165</v>
      </c>
      <c r="AQ164" s="20">
        <f t="shared" si="312"/>
        <v>68.573200043486452</v>
      </c>
      <c r="AR164" s="20">
        <f t="shared" si="312"/>
        <v>-46.598079227003481</v>
      </c>
      <c r="AS164" s="20">
        <f t="shared" si="312"/>
        <v>-105.95751211536572</v>
      </c>
      <c r="AT164" s="20">
        <f t="shared" si="312"/>
        <v>-64.407148134865125</v>
      </c>
      <c r="AU164" s="20">
        <f t="shared" si="312"/>
        <v>103.68492194687893</v>
      </c>
      <c r="AV164" s="20">
        <f t="shared" si="312"/>
        <v>103.3896854283948</v>
      </c>
      <c r="AW164" s="20">
        <f t="shared" si="312"/>
        <v>103.23964965023247</v>
      </c>
      <c r="AX164" s="20">
        <f t="shared" si="312"/>
        <v>103.08768848418821</v>
      </c>
      <c r="AY164" s="20">
        <f t="shared" si="312"/>
        <v>106.18665360860425</v>
      </c>
      <c r="AZ164" s="20">
        <f t="shared" si="312"/>
        <v>106.07940727515418</v>
      </c>
      <c r="BA164" s="20">
        <f t="shared" si="312"/>
        <v>105.97018259321118</v>
      </c>
      <c r="BB164" s="20">
        <f t="shared" si="312"/>
        <v>105.85898159978201</v>
      </c>
      <c r="BC164" s="20">
        <f t="shared" si="312"/>
        <v>105.74580636873078</v>
      </c>
      <c r="BD164" s="20">
        <f t="shared" si="312"/>
        <v>105.63065901074148</v>
      </c>
      <c r="BE164" s="20">
        <f t="shared" si="312"/>
        <v>105.51354167327715</v>
      </c>
      <c r="BF164" s="20">
        <f t="shared" si="312"/>
        <v>105.39445654054006</v>
      </c>
      <c r="BG164" s="20">
        <f t="shared" si="312"/>
        <v>105.27340583343135</v>
      </c>
      <c r="BH164" s="20">
        <f t="shared" si="312"/>
        <v>105.15039180950966</v>
      </c>
      <c r="BI164" s="20">
        <f t="shared" si="312"/>
        <v>105.02541676294949</v>
      </c>
      <c r="BJ164" s="20">
        <f t="shared" si="312"/>
        <v>104.89848302449685</v>
      </c>
      <c r="BK164" s="20">
        <f t="shared" si="312"/>
        <v>-12.812682482631351</v>
      </c>
    </row>
    <row r="165" spans="3:63" x14ac:dyDescent="0.25">
      <c r="C165">
        <f t="shared" si="314"/>
        <v>7</v>
      </c>
      <c r="D165">
        <v>93</v>
      </c>
      <c r="E165">
        <v>2.59</v>
      </c>
      <c r="F165">
        <v>18849.23</v>
      </c>
      <c r="I165" s="20">
        <f t="shared" si="313"/>
        <v>-79.804768969721835</v>
      </c>
      <c r="J165" s="20">
        <f t="shared" si="311"/>
        <v>-34.208813581775843</v>
      </c>
      <c r="K165" s="20">
        <f t="shared" si="311"/>
        <v>42.307015002526946</v>
      </c>
      <c r="L165" s="20">
        <f t="shared" si="311"/>
        <v>-79.207261278250598</v>
      </c>
      <c r="M165" s="20">
        <f t="shared" si="311"/>
        <v>-78.588124729148248</v>
      </c>
      <c r="N165" s="20">
        <f t="shared" si="311"/>
        <v>-66.016214490718667</v>
      </c>
      <c r="O165" s="20">
        <f t="shared" si="311"/>
        <v>30.403535432035838</v>
      </c>
      <c r="P165" s="20">
        <f t="shared" si="311"/>
        <v>-66.876877825829595</v>
      </c>
      <c r="Q165" s="20">
        <f t="shared" si="311"/>
        <v>33.753431276446051</v>
      </c>
      <c r="R165" s="20">
        <f t="shared" si="311"/>
        <v>-81.916622429928267</v>
      </c>
      <c r="S165" s="20">
        <f t="shared" si="311"/>
        <v>-89.057742249171369</v>
      </c>
      <c r="T165" s="20">
        <f t="shared" si="311"/>
        <v>-88.695592876252505</v>
      </c>
      <c r="U165" s="20">
        <f t="shared" si="311"/>
        <v>-74.180012858622135</v>
      </c>
      <c r="V165" s="20">
        <f t="shared" si="311"/>
        <v>-67.455259774799728</v>
      </c>
      <c r="W165" s="20">
        <f t="shared" si="311"/>
        <v>-64.062989885202214</v>
      </c>
      <c r="X165" s="20">
        <f t="shared" si="311"/>
        <v>-5.7169895324592632</v>
      </c>
      <c r="Y165" s="20">
        <f t="shared" si="311"/>
        <v>52.232079821935216</v>
      </c>
      <c r="Z165" s="20">
        <f t="shared" si="311"/>
        <v>-87.95753512481653</v>
      </c>
      <c r="AA165" s="20">
        <f t="shared" si="311"/>
        <v>62.439031513398376</v>
      </c>
      <c r="AB165" s="20">
        <f t="shared" si="311"/>
        <v>15.148369829020954</v>
      </c>
      <c r="AC165" s="20">
        <f t="shared" si="311"/>
        <v>2.1691932127207387</v>
      </c>
      <c r="AD165" s="20">
        <f t="shared" si="311"/>
        <v>20.32220707818627</v>
      </c>
      <c r="AE165" s="20">
        <f t="shared" si="311"/>
        <v>-77.187523103862873</v>
      </c>
      <c r="AF165" s="20">
        <f t="shared" si="311"/>
        <v>-77.923486562202967</v>
      </c>
      <c r="AG165" s="20">
        <f t="shared" si="311"/>
        <v>72.766449296962378</v>
      </c>
      <c r="AH165" s="20">
        <f t="shared" si="311"/>
        <v>92.469751331251913</v>
      </c>
      <c r="AI165" s="20">
        <f t="shared" si="311"/>
        <v>-44.099417295476769</v>
      </c>
      <c r="AJ165" s="20">
        <f t="shared" si="311"/>
        <v>34.747273252147551</v>
      </c>
      <c r="AK165" s="20">
        <f t="shared" si="311"/>
        <v>-37.506039275731219</v>
      </c>
      <c r="AL165" s="20">
        <f t="shared" si="311"/>
        <v>4.4129627080213716</v>
      </c>
      <c r="AM165" s="20">
        <f t="shared" si="311"/>
        <v>73.56171055331157</v>
      </c>
      <c r="AN165" s="20">
        <f t="shared" si="311"/>
        <v>51.818590786941229</v>
      </c>
      <c r="AO165" s="20">
        <f t="shared" si="311"/>
        <v>-75.319898248425474</v>
      </c>
      <c r="AP165" s="20">
        <f t="shared" si="312"/>
        <v>-84.115402855029132</v>
      </c>
      <c r="AQ165" s="20">
        <f t="shared" si="312"/>
        <v>-85.433690621449756</v>
      </c>
      <c r="AR165" s="20">
        <f t="shared" si="312"/>
        <v>28.57530428348829</v>
      </c>
      <c r="AS165" s="20">
        <f t="shared" si="312"/>
        <v>30.625803622936832</v>
      </c>
      <c r="AT165" s="20">
        <f t="shared" si="312"/>
        <v>-58.757496225358992</v>
      </c>
      <c r="AU165" s="20">
        <f t="shared" si="312"/>
        <v>38.39774332398941</v>
      </c>
      <c r="AV165" s="20">
        <f t="shared" si="312"/>
        <v>46.947500726849896</v>
      </c>
      <c r="AW165" s="20">
        <f t="shared" si="312"/>
        <v>51.026137585142912</v>
      </c>
      <c r="AX165" s="20">
        <f t="shared" si="312"/>
        <v>54.968910853190735</v>
      </c>
      <c r="AY165" s="20">
        <f t="shared" si="312"/>
        <v>-52.559789970093384</v>
      </c>
      <c r="AZ165" s="20">
        <f t="shared" si="312"/>
        <v>-48.532160669875864</v>
      </c>
      <c r="BA165" s="20">
        <f t="shared" si="312"/>
        <v>-44.375308310585808</v>
      </c>
      <c r="BB165" s="20">
        <f t="shared" si="312"/>
        <v>-40.10030104106648</v>
      </c>
      <c r="BC165" s="20">
        <f t="shared" si="312"/>
        <v>-35.718521612648679</v>
      </c>
      <c r="BD165" s="20">
        <f t="shared" si="312"/>
        <v>-31.241637071164337</v>
      </c>
      <c r="BE165" s="20">
        <f t="shared" si="312"/>
        <v>-26.681567691893115</v>
      </c>
      <c r="BF165" s="20">
        <f t="shared" si="312"/>
        <v>-22.050455240349667</v>
      </c>
      <c r="BG165" s="20">
        <f t="shared" si="312"/>
        <v>-17.360630643276931</v>
      </c>
      <c r="BH165" s="20">
        <f t="shared" si="312"/>
        <v>-12.624581155972722</v>
      </c>
      <c r="BI165" s="20">
        <f t="shared" si="312"/>
        <v>-7.8549171134238538</v>
      </c>
      <c r="BJ165" s="20">
        <f t="shared" si="312"/>
        <v>-3.0643383536311042</v>
      </c>
      <c r="BK165" s="20">
        <f t="shared" si="312"/>
        <v>34.073297713810192</v>
      </c>
    </row>
    <row r="166" spans="3:63" x14ac:dyDescent="0.25">
      <c r="C166">
        <f t="shared" si="314"/>
        <v>8</v>
      </c>
      <c r="D166">
        <v>72</v>
      </c>
      <c r="E166">
        <v>1.1399999999999999</v>
      </c>
      <c r="F166">
        <v>529.69000000000005</v>
      </c>
      <c r="I166" s="20">
        <f t="shared" si="313"/>
        <v>71.308910246203254</v>
      </c>
      <c r="J166" s="20">
        <f t="shared" si="311"/>
        <v>-52.372630495014675</v>
      </c>
      <c r="K166" s="20">
        <f t="shared" si="311"/>
        <v>-39.38812086590795</v>
      </c>
      <c r="L166" s="20">
        <f t="shared" si="311"/>
        <v>30.066804285001787</v>
      </c>
      <c r="M166" s="20">
        <f t="shared" si="311"/>
        <v>59.01682483033246</v>
      </c>
      <c r="N166" s="20">
        <f t="shared" si="311"/>
        <v>60.439136269700612</v>
      </c>
      <c r="O166" s="20">
        <f t="shared" si="311"/>
        <v>51.050712903181285</v>
      </c>
      <c r="P166" s="20">
        <f t="shared" si="311"/>
        <v>32.409340229634751</v>
      </c>
      <c r="Q166" s="20">
        <f t="shared" si="311"/>
        <v>18.325692305242651</v>
      </c>
      <c r="R166" s="20">
        <f t="shared" si="311"/>
        <v>0.57627515879432645</v>
      </c>
      <c r="S166" s="20">
        <f t="shared" si="311"/>
        <v>-69.838228956698501</v>
      </c>
      <c r="T166" s="20">
        <f t="shared" si="311"/>
        <v>-69.122687545713106</v>
      </c>
      <c r="U166" s="20">
        <f t="shared" si="311"/>
        <v>37.31901208385257</v>
      </c>
      <c r="V166" s="20">
        <f t="shared" si="311"/>
        <v>-19.523397017891863</v>
      </c>
      <c r="W166" s="20">
        <f t="shared" si="311"/>
        <v>-19.623879787360565</v>
      </c>
      <c r="X166" s="20">
        <f t="shared" si="311"/>
        <v>-30.916916728672089</v>
      </c>
      <c r="Y166" s="20">
        <f t="shared" si="311"/>
        <v>-17.727722561667917</v>
      </c>
      <c r="Z166" s="20">
        <f t="shared" si="311"/>
        <v>2.4590299055842211</v>
      </c>
      <c r="AA166" s="20">
        <f t="shared" si="311"/>
        <v>-40.157270085783594</v>
      </c>
      <c r="AB166" s="20">
        <f t="shared" si="311"/>
        <v>55.966045782729552</v>
      </c>
      <c r="AC166" s="20">
        <f t="shared" si="311"/>
        <v>-70.686989740347713</v>
      </c>
      <c r="AD166" s="20">
        <f t="shared" si="311"/>
        <v>-1.3194261390544202</v>
      </c>
      <c r="AE166" s="20">
        <f t="shared" si="311"/>
        <v>55.662099046467318</v>
      </c>
      <c r="AF166" s="20">
        <f t="shared" si="311"/>
        <v>30.114233985788808</v>
      </c>
      <c r="AG166" s="20">
        <f t="shared" si="311"/>
        <v>-40.490277016148767</v>
      </c>
      <c r="AH166" s="20">
        <f t="shared" si="311"/>
        <v>-58.233719945470042</v>
      </c>
      <c r="AI166" s="20">
        <f t="shared" si="311"/>
        <v>24.159826638397259</v>
      </c>
      <c r="AJ166" s="20">
        <f t="shared" si="311"/>
        <v>-1.6483849394568675</v>
      </c>
      <c r="AK166" s="20">
        <f t="shared" si="311"/>
        <v>-61.127383340147475</v>
      </c>
      <c r="AL166" s="20">
        <f t="shared" si="311"/>
        <v>-64.576133314177724</v>
      </c>
      <c r="AM166" s="20">
        <f t="shared" si="311"/>
        <v>-66.304683223618213</v>
      </c>
      <c r="AN166" s="20">
        <f t="shared" si="311"/>
        <v>-70.896335200731997</v>
      </c>
      <c r="AO166" s="20">
        <f t="shared" si="311"/>
        <v>-52.772269887912273</v>
      </c>
      <c r="AP166" s="20">
        <f t="shared" si="312"/>
        <v>38.028371721082557</v>
      </c>
      <c r="AQ166" s="20">
        <f t="shared" si="312"/>
        <v>-57.950135560841147</v>
      </c>
      <c r="AR166" s="20">
        <f t="shared" si="312"/>
        <v>66.869994991848372</v>
      </c>
      <c r="AS166" s="20">
        <f t="shared" si="312"/>
        <v>20.747264105399932</v>
      </c>
      <c r="AT166" s="20">
        <f t="shared" si="312"/>
        <v>-37.157653555146673</v>
      </c>
      <c r="AU166" s="20">
        <f t="shared" si="312"/>
        <v>71.571478913969997</v>
      </c>
      <c r="AV166" s="20">
        <f t="shared" si="312"/>
        <v>71.54835130535713</v>
      </c>
      <c r="AW166" s="20">
        <f t="shared" si="312"/>
        <v>71.536599078877941</v>
      </c>
      <c r="AX166" s="20">
        <f t="shared" si="312"/>
        <v>71.524696402703597</v>
      </c>
      <c r="AY166" s="20">
        <f t="shared" si="312"/>
        <v>71.767889722083595</v>
      </c>
      <c r="AZ166" s="20">
        <f t="shared" si="312"/>
        <v>71.759436848628297</v>
      </c>
      <c r="BA166" s="20">
        <f t="shared" si="312"/>
        <v>71.750833056824362</v>
      </c>
      <c r="BB166" s="20">
        <f t="shared" si="312"/>
        <v>71.742078364766556</v>
      </c>
      <c r="BC166" s="20">
        <f t="shared" si="312"/>
        <v>71.733172790866988</v>
      </c>
      <c r="BD166" s="20">
        <f t="shared" si="312"/>
        <v>71.724116353855138</v>
      </c>
      <c r="BE166" s="20">
        <f t="shared" si="312"/>
        <v>71.714909072777729</v>
      </c>
      <c r="BF166" s="20">
        <f t="shared" si="312"/>
        <v>71.705550966998729</v>
      </c>
      <c r="BG166" s="20">
        <f t="shared" si="312"/>
        <v>71.696042056199303</v>
      </c>
      <c r="BH166" s="20">
        <f t="shared" si="312"/>
        <v>71.686382360377749</v>
      </c>
      <c r="BI166" s="20">
        <f t="shared" si="312"/>
        <v>71.676571899849591</v>
      </c>
      <c r="BJ166" s="20">
        <f t="shared" si="312"/>
        <v>71.666610695247314</v>
      </c>
      <c r="BK166" s="20">
        <f t="shared" si="312"/>
        <v>-1.6326058942440742</v>
      </c>
    </row>
    <row r="167" spans="3:63" x14ac:dyDescent="0.25">
      <c r="C167">
        <f t="shared" si="314"/>
        <v>9</v>
      </c>
      <c r="D167">
        <v>68</v>
      </c>
      <c r="E167">
        <v>1.87</v>
      </c>
      <c r="F167">
        <v>398.15</v>
      </c>
      <c r="I167" s="20">
        <f t="shared" si="313"/>
        <v>52.300327729121207</v>
      </c>
      <c r="J167" s="20">
        <f t="shared" si="311"/>
        <v>-49.310883313583673</v>
      </c>
      <c r="K167" s="20">
        <f t="shared" si="311"/>
        <v>-32.449609722614731</v>
      </c>
      <c r="L167" s="20">
        <f t="shared" si="311"/>
        <v>-20.043636003813749</v>
      </c>
      <c r="M167" s="20">
        <f t="shared" si="311"/>
        <v>6.7358171393632134</v>
      </c>
      <c r="N167" s="20">
        <f t="shared" si="311"/>
        <v>-67.369447529515952</v>
      </c>
      <c r="O167" s="20">
        <f t="shared" si="311"/>
        <v>-67.986212280093028</v>
      </c>
      <c r="P167" s="20">
        <f t="shared" si="311"/>
        <v>-65.686647409431743</v>
      </c>
      <c r="Q167" s="20">
        <f t="shared" si="311"/>
        <v>-62.114826834609147</v>
      </c>
      <c r="R167" s="20">
        <f t="shared" si="311"/>
        <v>65.96367507226374</v>
      </c>
      <c r="S167" s="20">
        <f t="shared" si="311"/>
        <v>64.807414270665532</v>
      </c>
      <c r="T167" s="20">
        <f t="shared" si="311"/>
        <v>67.723345577654086</v>
      </c>
      <c r="U167" s="20">
        <f t="shared" si="311"/>
        <v>-49.365702045974849</v>
      </c>
      <c r="V167" s="20">
        <f t="shared" si="311"/>
        <v>34.165323150099155</v>
      </c>
      <c r="W167" s="20">
        <f t="shared" si="311"/>
        <v>34.229392690652119</v>
      </c>
      <c r="X167" s="20">
        <f t="shared" ref="J167:AO175" si="315">$D167*COS($E167+$F167*X$7)</f>
        <v>8.21012764893133</v>
      </c>
      <c r="Y167" s="20">
        <f t="shared" si="315"/>
        <v>17.983518422624805</v>
      </c>
      <c r="Z167" s="20">
        <f t="shared" si="315"/>
        <v>31.420359843657568</v>
      </c>
      <c r="AA167" s="20">
        <f t="shared" si="315"/>
        <v>67.287644280383077</v>
      </c>
      <c r="AB167" s="20">
        <f t="shared" si="315"/>
        <v>-67.890675187710769</v>
      </c>
      <c r="AC167" s="20">
        <f t="shared" si="315"/>
        <v>24.35123318919992</v>
      </c>
      <c r="AD167" s="20">
        <f t="shared" si="315"/>
        <v>39.280793414601739</v>
      </c>
      <c r="AE167" s="20">
        <f t="shared" si="315"/>
        <v>58.376600019817531</v>
      </c>
      <c r="AF167" s="20">
        <f t="shared" si="315"/>
        <v>-20.008217101852555</v>
      </c>
      <c r="AG167" s="20">
        <f t="shared" si="315"/>
        <v>-58.298891819426096</v>
      </c>
      <c r="AH167" s="20">
        <f t="shared" si="315"/>
        <v>65.70470411898792</v>
      </c>
      <c r="AI167" s="20">
        <f t="shared" si="315"/>
        <v>-63.75201474809996</v>
      </c>
      <c r="AJ167" s="20">
        <f t="shared" si="315"/>
        <v>39.471227537767504</v>
      </c>
      <c r="AK167" s="20">
        <f t="shared" si="315"/>
        <v>40.660429861701964</v>
      </c>
      <c r="AL167" s="20">
        <f t="shared" si="315"/>
        <v>36.512329665020339</v>
      </c>
      <c r="AM167" s="20">
        <f t="shared" si="315"/>
        <v>-5.3333158704357491</v>
      </c>
      <c r="AN167" s="20">
        <f t="shared" si="315"/>
        <v>23.5881996350222</v>
      </c>
      <c r="AO167" s="20">
        <f t="shared" si="315"/>
        <v>48.055832243033187</v>
      </c>
      <c r="AP167" s="20">
        <f t="shared" si="312"/>
        <v>6.3571881778383226</v>
      </c>
      <c r="AQ167" s="20">
        <f t="shared" si="312"/>
        <v>-17.159527521180742</v>
      </c>
      <c r="AR167" s="20">
        <f t="shared" si="312"/>
        <v>67.758823123441914</v>
      </c>
      <c r="AS167" s="20">
        <f t="shared" si="312"/>
        <v>-26.687355530865748</v>
      </c>
      <c r="AT167" s="20">
        <f t="shared" si="312"/>
        <v>-46.998310368373367</v>
      </c>
      <c r="AU167" s="20">
        <f t="shared" si="312"/>
        <v>59.444266803179872</v>
      </c>
      <c r="AV167" s="20">
        <f t="shared" si="312"/>
        <v>59.51635112371212</v>
      </c>
      <c r="AW167" s="20">
        <f t="shared" si="312"/>
        <v>59.552169191565419</v>
      </c>
      <c r="AX167" s="20">
        <f t="shared" si="312"/>
        <v>59.587916495718517</v>
      </c>
      <c r="AY167" s="20">
        <f t="shared" si="312"/>
        <v>58.71455935746004</v>
      </c>
      <c r="AZ167" s="20">
        <f t="shared" si="312"/>
        <v>58.751915804480703</v>
      </c>
      <c r="BA167" s="20">
        <f t="shared" si="312"/>
        <v>58.789202438713581</v>
      </c>
      <c r="BB167" s="20">
        <f t="shared" si="312"/>
        <v>58.826419215852304</v>
      </c>
      <c r="BC167" s="20">
        <f t="shared" si="312"/>
        <v>58.863566091673526</v>
      </c>
      <c r="BD167" s="20">
        <f t="shared" si="312"/>
        <v>58.900643022036945</v>
      </c>
      <c r="BE167" s="20">
        <f t="shared" si="312"/>
        <v>58.937649962885388</v>
      </c>
      <c r="BF167" s="20">
        <f t="shared" si="312"/>
        <v>58.974586870244821</v>
      </c>
      <c r="BG167" s="20">
        <f t="shared" si="312"/>
        <v>59.01145370022445</v>
      </c>
      <c r="BH167" s="20">
        <f t="shared" si="312"/>
        <v>59.048250409016752</v>
      </c>
      <c r="BI167" s="20">
        <f t="shared" si="312"/>
        <v>59.084976952897527</v>
      </c>
      <c r="BJ167" s="20">
        <f t="shared" si="312"/>
        <v>59.121633288225937</v>
      </c>
      <c r="BK167" s="20">
        <f t="shared" si="312"/>
        <v>39.462103247761775</v>
      </c>
    </row>
    <row r="168" spans="3:63" x14ac:dyDescent="0.25">
      <c r="C168">
        <f t="shared" si="314"/>
        <v>10</v>
      </c>
      <c r="D168">
        <v>67</v>
      </c>
      <c r="E168">
        <v>4.41</v>
      </c>
      <c r="F168">
        <v>5507.55</v>
      </c>
      <c r="I168" s="20">
        <f t="shared" si="313"/>
        <v>-52.375227175156787</v>
      </c>
      <c r="J168" s="20">
        <f t="shared" si="315"/>
        <v>-30.429153566138226</v>
      </c>
      <c r="K168" s="20">
        <f t="shared" si="315"/>
        <v>-58.287310103626709</v>
      </c>
      <c r="L168" s="20">
        <f t="shared" si="315"/>
        <v>-19.952709968683415</v>
      </c>
      <c r="M168" s="20">
        <f t="shared" si="315"/>
        <v>30.312112479760795</v>
      </c>
      <c r="N168" s="20">
        <f t="shared" si="315"/>
        <v>-45.393194584187704</v>
      </c>
      <c r="O168" s="20">
        <f t="shared" si="315"/>
        <v>-15.496546924516396</v>
      </c>
      <c r="P168" s="20">
        <f t="shared" si="315"/>
        <v>2.3467026050127573</v>
      </c>
      <c r="Q168" s="20">
        <f t="shared" si="315"/>
        <v>-56.296286755828127</v>
      </c>
      <c r="R168" s="20">
        <f t="shared" si="315"/>
        <v>64.014246831792121</v>
      </c>
      <c r="S168" s="20">
        <f t="shared" si="315"/>
        <v>57.378294325281708</v>
      </c>
      <c r="T168" s="20">
        <f t="shared" si="315"/>
        <v>65.129482496272956</v>
      </c>
      <c r="U168" s="20">
        <f t="shared" si="315"/>
        <v>-64.905347859883449</v>
      </c>
      <c r="V168" s="20">
        <f t="shared" si="315"/>
        <v>-27.189668824289438</v>
      </c>
      <c r="W168" s="20">
        <f t="shared" si="315"/>
        <v>-26.263259814584409</v>
      </c>
      <c r="X168" s="20">
        <f t="shared" si="315"/>
        <v>-65.402292560144019</v>
      </c>
      <c r="Y168" s="20">
        <f t="shared" si="315"/>
        <v>15.827525176751193</v>
      </c>
      <c r="Z168" s="20">
        <f t="shared" si="315"/>
        <v>-2.5974059939944492</v>
      </c>
      <c r="AA168" s="20">
        <f t="shared" si="315"/>
        <v>-22.267244188973024</v>
      </c>
      <c r="AB168" s="20">
        <f t="shared" si="315"/>
        <v>-64.494624067592795</v>
      </c>
      <c r="AC168" s="20">
        <f t="shared" si="315"/>
        <v>61.155497509454811</v>
      </c>
      <c r="AD168" s="20">
        <f t="shared" si="315"/>
        <v>-39.473503788393579</v>
      </c>
      <c r="AE168" s="20">
        <f t="shared" si="315"/>
        <v>-7.9965890992379611</v>
      </c>
      <c r="AF168" s="20">
        <f t="shared" si="315"/>
        <v>-20.434360401583309</v>
      </c>
      <c r="AG168" s="20">
        <f t="shared" si="315"/>
        <v>25.591329552024025</v>
      </c>
      <c r="AH168" s="20">
        <f t="shared" si="315"/>
        <v>29.116463507119612</v>
      </c>
      <c r="AI168" s="20">
        <f t="shared" si="315"/>
        <v>-63.825782295965823</v>
      </c>
      <c r="AJ168" s="20">
        <f t="shared" si="315"/>
        <v>-36.857542626670657</v>
      </c>
      <c r="AK168" s="20">
        <f t="shared" si="315"/>
        <v>-65.119371147993192</v>
      </c>
      <c r="AL168" s="20">
        <f t="shared" si="315"/>
        <v>-47.258946062173308</v>
      </c>
      <c r="AM168" s="20">
        <f t="shared" si="315"/>
        <v>64.206736708425865</v>
      </c>
      <c r="AN168" s="20">
        <f t="shared" si="315"/>
        <v>55.797505666411702</v>
      </c>
      <c r="AO168" s="20">
        <f t="shared" si="315"/>
        <v>40.925404431531184</v>
      </c>
      <c r="AP168" s="20">
        <f t="shared" si="312"/>
        <v>31.73001132427726</v>
      </c>
      <c r="AQ168" s="20">
        <f t="shared" si="312"/>
        <v>-61.472478033873429</v>
      </c>
      <c r="AR168" s="20">
        <f t="shared" si="312"/>
        <v>-25.562396825679336</v>
      </c>
      <c r="AS168" s="20">
        <f t="shared" si="312"/>
        <v>60.812278595054877</v>
      </c>
      <c r="AT168" s="20">
        <f t="shared" si="312"/>
        <v>-66.927365777572106</v>
      </c>
      <c r="AU168" s="20">
        <f t="shared" si="312"/>
        <v>21.874905478827142</v>
      </c>
      <c r="AV168" s="20">
        <f t="shared" si="312"/>
        <v>23.780703123179929</v>
      </c>
      <c r="AW168" s="20">
        <f t="shared" si="312"/>
        <v>24.72246794445736</v>
      </c>
      <c r="AX168" s="20">
        <f t="shared" si="312"/>
        <v>25.658611682172758</v>
      </c>
      <c r="AY168" s="20">
        <f t="shared" si="312"/>
        <v>2.1926873805935894</v>
      </c>
      <c r="AZ168" s="20">
        <f t="shared" si="312"/>
        <v>3.2021416312735096</v>
      </c>
      <c r="BA168" s="20">
        <f t="shared" si="312"/>
        <v>4.2108678192969311</v>
      </c>
      <c r="BB168" s="20">
        <f t="shared" si="312"/>
        <v>5.2186365932007703</v>
      </c>
      <c r="BC168" s="20">
        <f t="shared" si="312"/>
        <v>6.2252188192086111</v>
      </c>
      <c r="BD168" s="20">
        <f t="shared" si="312"/>
        <v>7.2303856333206724</v>
      </c>
      <c r="BE168" s="20">
        <f t="shared" si="312"/>
        <v>8.2339084933614028</v>
      </c>
      <c r="BF168" s="20">
        <f t="shared" si="312"/>
        <v>9.2355592309330543</v>
      </c>
      <c r="BG168" s="20">
        <f t="shared" si="312"/>
        <v>10.23511010330318</v>
      </c>
      <c r="BH168" s="20">
        <f t="shared" si="312"/>
        <v>11.232333845176457</v>
      </c>
      <c r="BI168" s="20">
        <f t="shared" si="312"/>
        <v>12.227003720367465</v>
      </c>
      <c r="BJ168" s="20">
        <f t="shared" si="312"/>
        <v>13.218893573362474</v>
      </c>
      <c r="BK168" s="20">
        <f t="shared" si="312"/>
        <v>-36.98497491146761</v>
      </c>
    </row>
    <row r="169" spans="3:63" x14ac:dyDescent="0.25">
      <c r="C169">
        <f t="shared" si="314"/>
        <v>11</v>
      </c>
      <c r="D169">
        <v>59</v>
      </c>
      <c r="E169">
        <v>2.89</v>
      </c>
      <c r="F169">
        <v>5223.6899999999996</v>
      </c>
      <c r="I169" s="20">
        <f t="shared" si="313"/>
        <v>39.75338726130007</v>
      </c>
      <c r="J169" s="20">
        <f t="shared" si="315"/>
        <v>-32.058715464311831</v>
      </c>
      <c r="K169" s="20">
        <f t="shared" si="315"/>
        <v>-35.719678443477349</v>
      </c>
      <c r="L169" s="20">
        <f t="shared" si="315"/>
        <v>-57.142512689478352</v>
      </c>
      <c r="M169" s="20">
        <f t="shared" si="315"/>
        <v>-40.922165737762597</v>
      </c>
      <c r="N169" s="20">
        <f t="shared" si="315"/>
        <v>-14.428259502199724</v>
      </c>
      <c r="O169" s="20">
        <f t="shared" si="315"/>
        <v>57.385988453890754</v>
      </c>
      <c r="P169" s="20">
        <f t="shared" si="315"/>
        <v>-57.006782509555023</v>
      </c>
      <c r="Q169" s="20">
        <f t="shared" si="315"/>
        <v>40.49516505324992</v>
      </c>
      <c r="R169" s="20">
        <f t="shared" si="315"/>
        <v>-26.284632580023253</v>
      </c>
      <c r="S169" s="20">
        <f t="shared" si="315"/>
        <v>50.824186885486689</v>
      </c>
      <c r="T169" s="20">
        <f t="shared" si="315"/>
        <v>-1.4747406794007574</v>
      </c>
      <c r="U169" s="20">
        <f t="shared" si="315"/>
        <v>27.034771386465017</v>
      </c>
      <c r="V169" s="20">
        <f t="shared" si="315"/>
        <v>-20.757989963771056</v>
      </c>
      <c r="W169" s="20">
        <f t="shared" si="315"/>
        <v>-21.5456901821637</v>
      </c>
      <c r="X169" s="20">
        <f t="shared" si="315"/>
        <v>18.442559674830626</v>
      </c>
      <c r="Y169" s="20">
        <f t="shared" si="315"/>
        <v>-58.964141988972742</v>
      </c>
      <c r="Z169" s="20">
        <f t="shared" si="315"/>
        <v>56.070092263332995</v>
      </c>
      <c r="AA169" s="20">
        <f t="shared" si="315"/>
        <v>-15.842870354106269</v>
      </c>
      <c r="AB169" s="20">
        <f t="shared" si="315"/>
        <v>42.199292705466135</v>
      </c>
      <c r="AC169" s="20">
        <f t="shared" si="315"/>
        <v>57.14808858697554</v>
      </c>
      <c r="AD169" s="20">
        <f t="shared" si="315"/>
        <v>-55.033075523285625</v>
      </c>
      <c r="AE169" s="20">
        <f t="shared" si="315"/>
        <v>57.204273383055614</v>
      </c>
      <c r="AF169" s="20">
        <f t="shared" si="315"/>
        <v>-57.036022045266144</v>
      </c>
      <c r="AG169" s="20">
        <f t="shared" si="315"/>
        <v>-41.358389382380402</v>
      </c>
      <c r="AH169" s="20">
        <f t="shared" si="315"/>
        <v>45.750537864685697</v>
      </c>
      <c r="AI169" s="20">
        <f t="shared" si="315"/>
        <v>-4.7254451208655679</v>
      </c>
      <c r="AJ169" s="20">
        <f t="shared" si="315"/>
        <v>-55.935390505021758</v>
      </c>
      <c r="AK169" s="20">
        <f t="shared" si="315"/>
        <v>-44.602896627802387</v>
      </c>
      <c r="AL169" s="20">
        <f t="shared" si="315"/>
        <v>-57.034110477294242</v>
      </c>
      <c r="AM169" s="20">
        <f t="shared" si="315"/>
        <v>45.151863686790676</v>
      </c>
      <c r="AN169" s="20">
        <f t="shared" si="315"/>
        <v>58.740115313578201</v>
      </c>
      <c r="AO169" s="20">
        <f t="shared" si="315"/>
        <v>50.600990022212656</v>
      </c>
      <c r="AP169" s="20">
        <f t="shared" si="312"/>
        <v>34.141351541779599</v>
      </c>
      <c r="AQ169" s="20">
        <f t="shared" si="312"/>
        <v>-2.758151407174656</v>
      </c>
      <c r="AR169" s="20">
        <f t="shared" si="312"/>
        <v>-18.032860086646881</v>
      </c>
      <c r="AS169" s="20">
        <f t="shared" si="312"/>
        <v>-26.011883605327618</v>
      </c>
      <c r="AT169" s="20">
        <f t="shared" si="312"/>
        <v>-52.75718746191604</v>
      </c>
      <c r="AU169" s="20">
        <f t="shared" si="312"/>
        <v>-2.4586530886136719</v>
      </c>
      <c r="AV169" s="20">
        <f t="shared" si="312"/>
        <v>-4.1490703670492568</v>
      </c>
      <c r="AW169" s="20">
        <f t="shared" si="312"/>
        <v>-4.9903276721333603</v>
      </c>
      <c r="AX169" s="20">
        <f t="shared" si="312"/>
        <v>-5.8305642821792363</v>
      </c>
      <c r="AY169" s="20">
        <f t="shared" si="312"/>
        <v>14.180143105718669</v>
      </c>
      <c r="AZ169" s="20">
        <f t="shared" si="312"/>
        <v>13.359654611321719</v>
      </c>
      <c r="BA169" s="20">
        <f t="shared" si="312"/>
        <v>12.536433604342868</v>
      </c>
      <c r="BB169" s="20">
        <f t="shared" si="312"/>
        <v>11.710648462021245</v>
      </c>
      <c r="BC169" s="20">
        <f t="shared" si="312"/>
        <v>10.882468086047277</v>
      </c>
      <c r="BD169" s="20">
        <f t="shared" si="312"/>
        <v>10.052061868029593</v>
      </c>
      <c r="BE169" s="20">
        <f t="shared" si="312"/>
        <v>9.2195996548288317</v>
      </c>
      <c r="BF169" s="20">
        <f t="shared" si="312"/>
        <v>8.3852517138328757</v>
      </c>
      <c r="BG169" s="20">
        <f t="shared" si="312"/>
        <v>7.5491886981213492</v>
      </c>
      <c r="BH169" s="20">
        <f t="shared" si="312"/>
        <v>6.711581611567766</v>
      </c>
      <c r="BI169" s="20">
        <f t="shared" si="312"/>
        <v>5.8726017738699952</v>
      </c>
      <c r="BJ169" s="20">
        <f t="shared" si="312"/>
        <v>5.0324207854911265</v>
      </c>
      <c r="BK169" s="20">
        <f t="shared" si="312"/>
        <v>-55.894687398098029</v>
      </c>
    </row>
    <row r="170" spans="3:63" x14ac:dyDescent="0.25">
      <c r="C170">
        <f t="shared" si="314"/>
        <v>12</v>
      </c>
      <c r="D170">
        <v>56</v>
      </c>
      <c r="E170">
        <v>2.17</v>
      </c>
      <c r="F170">
        <v>155.41999999999999</v>
      </c>
      <c r="I170" s="20">
        <f t="shared" si="313"/>
        <v>-46.396164693655422</v>
      </c>
      <c r="J170" s="20">
        <f t="shared" si="315"/>
        <v>-17.468023885694269</v>
      </c>
      <c r="K170" s="20">
        <f t="shared" si="315"/>
        <v>42.381565456683113</v>
      </c>
      <c r="L170" s="20">
        <f t="shared" si="315"/>
        <v>-31.583163223886963</v>
      </c>
      <c r="M170" s="20">
        <f t="shared" si="315"/>
        <v>-24.038762471572742</v>
      </c>
      <c r="N170" s="20">
        <f t="shared" si="315"/>
        <v>55.280286388565486</v>
      </c>
      <c r="O170" s="20">
        <f t="shared" si="315"/>
        <v>54.631141967272221</v>
      </c>
      <c r="P170" s="20">
        <f t="shared" si="315"/>
        <v>53.230514692981501</v>
      </c>
      <c r="Q170" s="20">
        <f t="shared" si="315"/>
        <v>52.061157480620722</v>
      </c>
      <c r="R170" s="20">
        <f t="shared" si="315"/>
        <v>38.797408201133564</v>
      </c>
      <c r="S170" s="20">
        <f t="shared" si="315"/>
        <v>-53.387173571852877</v>
      </c>
      <c r="T170" s="20">
        <f t="shared" si="315"/>
        <v>-55.359729637163831</v>
      </c>
      <c r="U170" s="20">
        <f t="shared" si="315"/>
        <v>-48.168955992739583</v>
      </c>
      <c r="V170" s="20">
        <f t="shared" si="315"/>
        <v>34.788316147467057</v>
      </c>
      <c r="W170" s="20">
        <f t="shared" si="315"/>
        <v>34.806986218276542</v>
      </c>
      <c r="X170" s="20">
        <f t="shared" si="315"/>
        <v>32.420597733629371</v>
      </c>
      <c r="Y170" s="20">
        <f t="shared" si="315"/>
        <v>34.979345729093716</v>
      </c>
      <c r="Z170" s="20">
        <f t="shared" si="315"/>
        <v>38.485223496307299</v>
      </c>
      <c r="AA170" s="20">
        <f t="shared" si="315"/>
        <v>-23.57137155341082</v>
      </c>
      <c r="AB170" s="20">
        <f t="shared" si="315"/>
        <v>54.975673880901354</v>
      </c>
      <c r="AC170" s="20">
        <f t="shared" si="315"/>
        <v>31.664628412480425</v>
      </c>
      <c r="AD170" s="20">
        <f t="shared" si="315"/>
        <v>10.322525293564762</v>
      </c>
      <c r="AE170" s="20">
        <f t="shared" si="315"/>
        <v>-51.212345503403036</v>
      </c>
      <c r="AF170" s="20">
        <f t="shared" si="315"/>
        <v>-31.573323718989304</v>
      </c>
      <c r="AG170" s="20">
        <f t="shared" si="315"/>
        <v>10.594684952766615</v>
      </c>
      <c r="AH170" s="20">
        <f t="shared" si="315"/>
        <v>24.682558309020582</v>
      </c>
      <c r="AI170" s="20">
        <f t="shared" si="315"/>
        <v>52.558536038175227</v>
      </c>
      <c r="AJ170" s="20">
        <f t="shared" si="315"/>
        <v>10.396318028635424</v>
      </c>
      <c r="AK170" s="20">
        <f t="shared" si="315"/>
        <v>26.539470871138846</v>
      </c>
      <c r="AL170" s="20">
        <f t="shared" si="315"/>
        <v>27.955007260937506</v>
      </c>
      <c r="AM170" s="20">
        <f t="shared" si="315"/>
        <v>39.167182177959688</v>
      </c>
      <c r="AN170" s="20">
        <f t="shared" si="315"/>
        <v>31.880473222087389</v>
      </c>
      <c r="AO170" s="20">
        <f t="shared" si="315"/>
        <v>23.729316404329197</v>
      </c>
      <c r="AP170" s="20">
        <f t="shared" si="312"/>
        <v>31.04086374668324</v>
      </c>
      <c r="AQ170" s="20">
        <f t="shared" si="312"/>
        <v>41.830988813436143</v>
      </c>
      <c r="AR170" s="20">
        <f t="shared" si="312"/>
        <v>-8.2398924658486941</v>
      </c>
      <c r="AS170" s="20">
        <f t="shared" si="312"/>
        <v>-33.435781080160268</v>
      </c>
      <c r="AT170" s="20">
        <f t="shared" si="312"/>
        <v>45.183107925579648</v>
      </c>
      <c r="AU170" s="20">
        <f t="shared" si="312"/>
        <v>-48.55182547570196</v>
      </c>
      <c r="AV170" s="20">
        <f t="shared" si="312"/>
        <v>-48.575634216629751</v>
      </c>
      <c r="AW170" s="20">
        <f t="shared" si="312"/>
        <v>-48.587486458068</v>
      </c>
      <c r="AX170" s="20">
        <f t="shared" si="312"/>
        <v>-48.599329902036423</v>
      </c>
      <c r="AY170" s="20">
        <f t="shared" si="312"/>
        <v>-48.313959412179351</v>
      </c>
      <c r="AZ170" s="20">
        <f t="shared" si="312"/>
        <v>-48.326003711232346</v>
      </c>
      <c r="BA170" s="20">
        <f t="shared" si="312"/>
        <v>-48.338039260160762</v>
      </c>
      <c r="BB170" s="20">
        <f t="shared" si="312"/>
        <v>-48.350066056785408</v>
      </c>
      <c r="BC170" s="20">
        <f t="shared" ref="AP170:BK182" si="316">$D170*COS($E170+$F170*BC$7)</f>
        <v>-48.362084098928634</v>
      </c>
      <c r="BD170" s="20">
        <f t="shared" si="316"/>
        <v>-48.37409338441438</v>
      </c>
      <c r="BE170" s="20">
        <f t="shared" si="316"/>
        <v>-48.38609391106823</v>
      </c>
      <c r="BF170" s="20">
        <f t="shared" si="316"/>
        <v>-48.39808567671728</v>
      </c>
      <c r="BG170" s="20">
        <f t="shared" si="316"/>
        <v>-48.410068679190253</v>
      </c>
      <c r="BH170" s="20">
        <f t="shared" si="316"/>
        <v>-48.422042916317523</v>
      </c>
      <c r="BI170" s="20">
        <f t="shared" si="316"/>
        <v>-48.434008385930852</v>
      </c>
      <c r="BJ170" s="20">
        <f t="shared" si="316"/>
        <v>-48.445965085863804</v>
      </c>
      <c r="BK170" s="20">
        <f t="shared" si="316"/>
        <v>10.392778701499626</v>
      </c>
    </row>
    <row r="171" spans="3:63" x14ac:dyDescent="0.25">
      <c r="C171">
        <f t="shared" si="314"/>
        <v>13</v>
      </c>
      <c r="D171">
        <v>45</v>
      </c>
      <c r="E171">
        <v>0.4</v>
      </c>
      <c r="F171">
        <v>796.3</v>
      </c>
      <c r="I171" s="20">
        <f t="shared" si="313"/>
        <v>0.64211879773206681</v>
      </c>
      <c r="J171" s="20">
        <f t="shared" si="315"/>
        <v>-11.139483509388771</v>
      </c>
      <c r="K171" s="20">
        <f t="shared" si="315"/>
        <v>16.58510085596447</v>
      </c>
      <c r="L171" s="20">
        <f t="shared" si="315"/>
        <v>41.447744730129827</v>
      </c>
      <c r="M171" s="20">
        <f t="shared" si="315"/>
        <v>41.502825367017955</v>
      </c>
      <c r="N171" s="20">
        <f t="shared" si="315"/>
        <v>-40.100516860337024</v>
      </c>
      <c r="O171" s="20">
        <f t="shared" si="315"/>
        <v>-44.438545689080705</v>
      </c>
      <c r="P171" s="20">
        <f t="shared" si="315"/>
        <v>-42.647560551515724</v>
      </c>
      <c r="Q171" s="20">
        <f t="shared" si="315"/>
        <v>-36.099587505358102</v>
      </c>
      <c r="R171" s="20">
        <f t="shared" si="315"/>
        <v>-34.732020645527705</v>
      </c>
      <c r="S171" s="20">
        <f t="shared" si="315"/>
        <v>-30.906897943849234</v>
      </c>
      <c r="T171" s="20">
        <f t="shared" si="315"/>
        <v>-44.992761418386394</v>
      </c>
      <c r="U171" s="20">
        <f t="shared" si="315"/>
        <v>-11.241604287186046</v>
      </c>
      <c r="V171" s="20">
        <f t="shared" si="315"/>
        <v>29.549880718682434</v>
      </c>
      <c r="W171" s="20">
        <f t="shared" si="315"/>
        <v>29.475820064186333</v>
      </c>
      <c r="X171" s="20">
        <f t="shared" si="315"/>
        <v>40.704768522579506</v>
      </c>
      <c r="Y171" s="20">
        <f t="shared" si="315"/>
        <v>33.421509544495748</v>
      </c>
      <c r="Z171" s="20">
        <f t="shared" si="315"/>
        <v>18.009468838672547</v>
      </c>
      <c r="AA171" s="20">
        <f t="shared" si="315"/>
        <v>-39.743999815986648</v>
      </c>
      <c r="AB171" s="20">
        <f t="shared" si="315"/>
        <v>-42.829787372367491</v>
      </c>
      <c r="AC171" s="20">
        <f t="shared" si="315"/>
        <v>38.733394877495599</v>
      </c>
      <c r="AD171" s="20">
        <f t="shared" si="315"/>
        <v>23.039114202586276</v>
      </c>
      <c r="AE171" s="20">
        <f t="shared" si="315"/>
        <v>-28.720650883272697</v>
      </c>
      <c r="AF171" s="20">
        <f t="shared" si="315"/>
        <v>41.466822389989574</v>
      </c>
      <c r="AG171" s="20">
        <f t="shared" si="315"/>
        <v>-12.908491143176857</v>
      </c>
      <c r="AH171" s="20">
        <f t="shared" si="315"/>
        <v>-33.845229786872252</v>
      </c>
      <c r="AI171" s="20">
        <f t="shared" si="315"/>
        <v>-39.223650179920405</v>
      </c>
      <c r="AJ171" s="20">
        <f t="shared" si="315"/>
        <v>22.773013718852173</v>
      </c>
      <c r="AK171" s="20">
        <f t="shared" si="315"/>
        <v>21.071989397831381</v>
      </c>
      <c r="AL171" s="20">
        <f t="shared" si="315"/>
        <v>26.713924633367977</v>
      </c>
      <c r="AM171" s="20">
        <f t="shared" si="315"/>
        <v>42.18734897234522</v>
      </c>
      <c r="AN171" s="20">
        <f t="shared" si="315"/>
        <v>39.271548970484311</v>
      </c>
      <c r="AO171" s="20">
        <f t="shared" si="315"/>
        <v>8.9201805444151159</v>
      </c>
      <c r="AP171" s="20">
        <f t="shared" si="316"/>
        <v>44.997198865681305</v>
      </c>
      <c r="AQ171" s="20">
        <f t="shared" si="316"/>
        <v>34.166870175529567</v>
      </c>
      <c r="AR171" s="20">
        <f t="shared" si="316"/>
        <v>-44.979869553974524</v>
      </c>
      <c r="AS171" s="20">
        <f t="shared" si="316"/>
        <v>36.930390653948457</v>
      </c>
      <c r="AT171" s="20">
        <f t="shared" si="316"/>
        <v>-6.8925755627844731</v>
      </c>
      <c r="AU171" s="20">
        <f t="shared" si="316"/>
        <v>-15.780181321064227</v>
      </c>
      <c r="AV171" s="20">
        <f t="shared" si="316"/>
        <v>-15.964386053139201</v>
      </c>
      <c r="AW171" s="20">
        <f t="shared" si="316"/>
        <v>-16.056073543281659</v>
      </c>
      <c r="AX171" s="20">
        <f t="shared" si="316"/>
        <v>-16.147684718028522</v>
      </c>
      <c r="AY171" s="20">
        <f t="shared" si="316"/>
        <v>-13.938872253194996</v>
      </c>
      <c r="AZ171" s="20">
        <f t="shared" si="316"/>
        <v>-14.032120658602143</v>
      </c>
      <c r="BA171" s="20">
        <f t="shared" si="316"/>
        <v>-14.12530236857242</v>
      </c>
      <c r="BB171" s="20">
        <f t="shared" si="316"/>
        <v>-14.218416940208366</v>
      </c>
      <c r="BC171" s="20">
        <f t="shared" si="316"/>
        <v>-14.31146393093133</v>
      </c>
      <c r="BD171" s="20">
        <f t="shared" si="316"/>
        <v>-14.404442898483577</v>
      </c>
      <c r="BE171" s="20">
        <f t="shared" si="316"/>
        <v>-14.497353400931141</v>
      </c>
      <c r="BF171" s="20">
        <f t="shared" si="316"/>
        <v>-14.59019499666517</v>
      </c>
      <c r="BG171" s="20">
        <f t="shared" si="316"/>
        <v>-14.682967244404793</v>
      </c>
      <c r="BH171" s="20">
        <f t="shared" si="316"/>
        <v>-14.775669703198433</v>
      </c>
      <c r="BI171" s="20">
        <f t="shared" si="316"/>
        <v>-14.86830193242594</v>
      </c>
      <c r="BJ171" s="20">
        <f t="shared" si="316"/>
        <v>-14.960863491801414</v>
      </c>
      <c r="BK171" s="20">
        <f t="shared" si="316"/>
        <v>22.785802896449169</v>
      </c>
    </row>
    <row r="172" spans="3:63" x14ac:dyDescent="0.25">
      <c r="C172">
        <f t="shared" si="314"/>
        <v>14</v>
      </c>
      <c r="D172">
        <v>36</v>
      </c>
      <c r="E172">
        <v>0.47</v>
      </c>
      <c r="F172">
        <v>775.52</v>
      </c>
      <c r="I172" s="20">
        <f t="shared" si="313"/>
        <v>-26.935804089922563</v>
      </c>
      <c r="J172" s="20">
        <f t="shared" si="315"/>
        <v>23.126590815206455</v>
      </c>
      <c r="K172" s="20">
        <f t="shared" si="315"/>
        <v>-18.135065833435696</v>
      </c>
      <c r="L172" s="20">
        <f t="shared" si="315"/>
        <v>32.096458375031844</v>
      </c>
      <c r="M172" s="20">
        <f t="shared" si="315"/>
        <v>34.327111448724771</v>
      </c>
      <c r="N172" s="20">
        <f t="shared" si="315"/>
        <v>-35.685361380303753</v>
      </c>
      <c r="O172" s="20">
        <f t="shared" si="315"/>
        <v>-35.466459390372584</v>
      </c>
      <c r="P172" s="20">
        <f t="shared" si="315"/>
        <v>-28.817703781392744</v>
      </c>
      <c r="Q172" s="20">
        <f t="shared" si="315"/>
        <v>-20.955469296122946</v>
      </c>
      <c r="R172" s="20">
        <f t="shared" si="315"/>
        <v>-4.0206541287696096</v>
      </c>
      <c r="S172" s="20">
        <f t="shared" si="315"/>
        <v>-10.149837806034084</v>
      </c>
      <c r="T172" s="20">
        <f t="shared" si="315"/>
        <v>16.916279906174911</v>
      </c>
      <c r="U172" s="20">
        <f t="shared" si="315"/>
        <v>-32.925228212166594</v>
      </c>
      <c r="V172" s="20">
        <f t="shared" si="315"/>
        <v>18.329704932353209</v>
      </c>
      <c r="W172" s="20">
        <f t="shared" si="315"/>
        <v>18.263876169324245</v>
      </c>
      <c r="X172" s="20">
        <f t="shared" si="315"/>
        <v>23.102259354824515</v>
      </c>
      <c r="Y172" s="20">
        <f t="shared" si="315"/>
        <v>14.388651902556218</v>
      </c>
      <c r="Z172" s="20">
        <f t="shared" si="315"/>
        <v>-0.11068941453254956</v>
      </c>
      <c r="AA172" s="20">
        <f t="shared" si="315"/>
        <v>-24.391287539841258</v>
      </c>
      <c r="AB172" s="20">
        <f t="shared" si="315"/>
        <v>-35.990733598965207</v>
      </c>
      <c r="AC172" s="20">
        <f t="shared" si="315"/>
        <v>25.981330247438631</v>
      </c>
      <c r="AD172" s="20">
        <f t="shared" si="315"/>
        <v>-0.28356982942245518</v>
      </c>
      <c r="AE172" s="20">
        <f t="shared" si="315"/>
        <v>-35.978826266596293</v>
      </c>
      <c r="AF172" s="20">
        <f t="shared" si="315"/>
        <v>32.11374898458569</v>
      </c>
      <c r="AG172" s="20">
        <f t="shared" si="315"/>
        <v>-34.750726871940813</v>
      </c>
      <c r="AH172" s="20">
        <f t="shared" si="315"/>
        <v>-35.206078722799411</v>
      </c>
      <c r="AI172" s="20">
        <f t="shared" si="315"/>
        <v>-24.420612962969521</v>
      </c>
      <c r="AJ172" s="20">
        <f t="shared" si="315"/>
        <v>-0.52442014389680047</v>
      </c>
      <c r="AK172" s="20">
        <f t="shared" si="315"/>
        <v>9.6439354768833034</v>
      </c>
      <c r="AL172" s="20">
        <f t="shared" si="315"/>
        <v>14.533970626165605</v>
      </c>
      <c r="AM172" s="20">
        <f t="shared" si="315"/>
        <v>35.81379359392912</v>
      </c>
      <c r="AN172" s="20">
        <f t="shared" si="315"/>
        <v>26.556201972639489</v>
      </c>
      <c r="AO172" s="20">
        <f t="shared" si="315"/>
        <v>-0.32654288159433531</v>
      </c>
      <c r="AP172" s="20">
        <f t="shared" si="316"/>
        <v>-27.55396000419266</v>
      </c>
      <c r="AQ172" s="20">
        <f t="shared" si="316"/>
        <v>32.482801214548225</v>
      </c>
      <c r="AR172" s="20">
        <f t="shared" si="316"/>
        <v>33.314447835715377</v>
      </c>
      <c r="AS172" s="20">
        <f t="shared" si="316"/>
        <v>28.155521430234227</v>
      </c>
      <c r="AT172" s="20">
        <f t="shared" si="316"/>
        <v>-20.737391732202759</v>
      </c>
      <c r="AU172" s="20">
        <f t="shared" si="316"/>
        <v>-33.659310322671352</v>
      </c>
      <c r="AV172" s="20">
        <f t="shared" si="316"/>
        <v>-33.713406826118707</v>
      </c>
      <c r="AW172" s="20">
        <f t="shared" si="316"/>
        <v>-33.74013825465947</v>
      </c>
      <c r="AX172" s="20">
        <f t="shared" si="316"/>
        <v>-33.766717575132169</v>
      </c>
      <c r="AY172" s="20">
        <f t="shared" si="316"/>
        <v>-33.090321901881666</v>
      </c>
      <c r="AZ172" s="20">
        <f t="shared" si="316"/>
        <v>-33.120351959113457</v>
      </c>
      <c r="BA172" s="20">
        <f t="shared" si="316"/>
        <v>-33.150232702412133</v>
      </c>
      <c r="BB172" s="20">
        <f t="shared" si="316"/>
        <v>-33.179963997068526</v>
      </c>
      <c r="BC172" s="20">
        <f t="shared" si="316"/>
        <v>-33.209545709047497</v>
      </c>
      <c r="BD172" s="20">
        <f t="shared" si="316"/>
        <v>-33.238977704987875</v>
      </c>
      <c r="BE172" s="20">
        <f t="shared" si="316"/>
        <v>-33.268259852203776</v>
      </c>
      <c r="BF172" s="20">
        <f t="shared" si="316"/>
        <v>-33.297392018684782</v>
      </c>
      <c r="BG172" s="20">
        <f t="shared" si="316"/>
        <v>-33.326374073096495</v>
      </c>
      <c r="BH172" s="20">
        <f t="shared" si="316"/>
        <v>-33.355205884781505</v>
      </c>
      <c r="BI172" s="20">
        <f t="shared" si="316"/>
        <v>-33.383887323759375</v>
      </c>
      <c r="BJ172" s="20">
        <f t="shared" si="316"/>
        <v>-33.412418260727918</v>
      </c>
      <c r="BK172" s="20">
        <f t="shared" si="316"/>
        <v>-0.51286728053490538</v>
      </c>
    </row>
    <row r="173" spans="3:63" x14ac:dyDescent="0.25">
      <c r="C173">
        <f t="shared" si="314"/>
        <v>15</v>
      </c>
      <c r="D173">
        <v>29</v>
      </c>
      <c r="E173">
        <v>2.65</v>
      </c>
      <c r="F173">
        <v>7.11</v>
      </c>
      <c r="I173" s="20">
        <f t="shared" si="313"/>
        <v>-20.984795950967722</v>
      </c>
      <c r="J173" s="20">
        <f t="shared" si="315"/>
        <v>-20.371730680408962</v>
      </c>
      <c r="K173" s="20">
        <f t="shared" si="315"/>
        <v>-28.280746671086241</v>
      </c>
      <c r="L173" s="20">
        <f t="shared" si="315"/>
        <v>-25.565883680470293</v>
      </c>
      <c r="M173" s="20">
        <f t="shared" si="315"/>
        <v>-25.467842820764016</v>
      </c>
      <c r="N173" s="20">
        <f t="shared" si="315"/>
        <v>-24.201302014659042</v>
      </c>
      <c r="O173" s="20">
        <f t="shared" si="315"/>
        <v>-24.245840333423807</v>
      </c>
      <c r="P173" s="20">
        <f t="shared" si="315"/>
        <v>-24.314216118873318</v>
      </c>
      <c r="Q173" s="20">
        <f t="shared" si="315"/>
        <v>-24.358578889302535</v>
      </c>
      <c r="R173" s="20">
        <f t="shared" si="315"/>
        <v>-10.438525806553708</v>
      </c>
      <c r="S173" s="20">
        <f t="shared" si="315"/>
        <v>28.456259463423201</v>
      </c>
      <c r="T173" s="20">
        <f t="shared" si="315"/>
        <v>28.49525422737765</v>
      </c>
      <c r="U173" s="20">
        <f t="shared" si="315"/>
        <v>22.794683238024856</v>
      </c>
      <c r="V173" s="20">
        <f t="shared" si="315"/>
        <v>28.758352230014925</v>
      </c>
      <c r="W173" s="20">
        <f t="shared" si="315"/>
        <v>28.758279500497373</v>
      </c>
      <c r="X173" s="20">
        <f t="shared" si="315"/>
        <v>28.564281015136437</v>
      </c>
      <c r="Y173" s="20">
        <f t="shared" si="315"/>
        <v>28.577295474584943</v>
      </c>
      <c r="Z173" s="20">
        <f t="shared" si="315"/>
        <v>28.595825502202658</v>
      </c>
      <c r="AA173" s="20">
        <f t="shared" si="315"/>
        <v>13.417994480007145</v>
      </c>
      <c r="AB173" s="20">
        <f t="shared" si="315"/>
        <v>-24.22398275858205</v>
      </c>
      <c r="AC173" s="20">
        <f t="shared" si="315"/>
        <v>-24.776159943134289</v>
      </c>
      <c r="AD173" s="20">
        <f t="shared" si="315"/>
        <v>-23.011777168269557</v>
      </c>
      <c r="AE173" s="20">
        <f t="shared" si="315"/>
        <v>-28.537870750898954</v>
      </c>
      <c r="AF173" s="20">
        <f t="shared" si="315"/>
        <v>-25.565750444519693</v>
      </c>
      <c r="AG173" s="20">
        <f t="shared" si="315"/>
        <v>-19.887043918474145</v>
      </c>
      <c r="AH173" s="20">
        <f t="shared" si="315"/>
        <v>-23.228838392280377</v>
      </c>
      <c r="AI173" s="20">
        <f t="shared" si="315"/>
        <v>-24.340642073739602</v>
      </c>
      <c r="AJ173" s="20">
        <f t="shared" si="315"/>
        <v>-23.012859678297254</v>
      </c>
      <c r="AK173" s="20">
        <f t="shared" si="315"/>
        <v>-24.849792879947639</v>
      </c>
      <c r="AL173" s="20">
        <f t="shared" si="315"/>
        <v>-24.829982509572925</v>
      </c>
      <c r="AM173" s="20">
        <f t="shared" si="315"/>
        <v>-24.655681437943606</v>
      </c>
      <c r="AN173" s="20">
        <f t="shared" si="315"/>
        <v>-24.772932213754508</v>
      </c>
      <c r="AO173" s="20">
        <f t="shared" si="315"/>
        <v>-24.888123978276795</v>
      </c>
      <c r="AP173" s="20">
        <f t="shared" si="316"/>
        <v>6.1813198856957561</v>
      </c>
      <c r="AQ173" s="20">
        <f t="shared" si="316"/>
        <v>-24.607412603979107</v>
      </c>
      <c r="AR173" s="20">
        <f t="shared" si="316"/>
        <v>18.913514905935404</v>
      </c>
      <c r="AS173" s="20">
        <f t="shared" si="316"/>
        <v>-25.591287324088007</v>
      </c>
      <c r="AT173" s="20">
        <f t="shared" si="316"/>
        <v>15.576474922452389</v>
      </c>
      <c r="AU173" s="20">
        <f t="shared" si="316"/>
        <v>-21.051262490809226</v>
      </c>
      <c r="AV173" s="20">
        <f t="shared" si="316"/>
        <v>-21.05204156495131</v>
      </c>
      <c r="AW173" s="20">
        <f t="shared" si="316"/>
        <v>-21.052429816866201</v>
      </c>
      <c r="AX173" s="20">
        <f t="shared" si="316"/>
        <v>-21.052818060803691</v>
      </c>
      <c r="AY173" s="20">
        <f t="shared" si="316"/>
        <v>-21.043539781271697</v>
      </c>
      <c r="AZ173" s="20">
        <f t="shared" si="316"/>
        <v>-21.043928207794373</v>
      </c>
      <c r="BA173" s="20">
        <f t="shared" si="316"/>
        <v>-21.04431662634288</v>
      </c>
      <c r="BB173" s="20">
        <f t="shared" si="316"/>
        <v>-21.044705036917073</v>
      </c>
      <c r="BC173" s="20">
        <f t="shared" si="316"/>
        <v>-21.045093439516791</v>
      </c>
      <c r="BD173" s="20">
        <f t="shared" si="316"/>
        <v>-21.045481834141903</v>
      </c>
      <c r="BE173" s="20">
        <f t="shared" si="316"/>
        <v>-21.045870220792253</v>
      </c>
      <c r="BF173" s="20">
        <f t="shared" si="316"/>
        <v>-21.046258599467691</v>
      </c>
      <c r="BG173" s="20">
        <f t="shared" si="316"/>
        <v>-21.046646970168084</v>
      </c>
      <c r="BH173" s="20">
        <f t="shared" si="316"/>
        <v>-21.047035332893273</v>
      </c>
      <c r="BI173" s="20">
        <f t="shared" si="316"/>
        <v>-21.047423687643107</v>
      </c>
      <c r="BJ173" s="20">
        <f t="shared" si="316"/>
        <v>-21.047812034417451</v>
      </c>
      <c r="BK173" s="20">
        <f t="shared" si="316"/>
        <v>-23.012807753509652</v>
      </c>
    </row>
    <row r="174" spans="3:63" x14ac:dyDescent="0.25">
      <c r="C174">
        <f t="shared" si="314"/>
        <v>16</v>
      </c>
      <c r="D174">
        <v>21</v>
      </c>
      <c r="E174">
        <v>5.34</v>
      </c>
      <c r="F174">
        <v>0.98</v>
      </c>
      <c r="I174" s="20">
        <f t="shared" si="313"/>
        <v>11.6900548779782</v>
      </c>
      <c r="J174" s="20">
        <f t="shared" si="315"/>
        <v>11.617440089557981</v>
      </c>
      <c r="K174" s="20">
        <f t="shared" si="315"/>
        <v>-17.7380020116262</v>
      </c>
      <c r="L174" s="20">
        <f t="shared" si="315"/>
        <v>12.331467051121535</v>
      </c>
      <c r="M174" s="20">
        <f t="shared" si="315"/>
        <v>12.314791598180259</v>
      </c>
      <c r="N174" s="20">
        <f t="shared" si="315"/>
        <v>12.115101686116924</v>
      </c>
      <c r="O174" s="20">
        <f t="shared" si="315"/>
        <v>12.121705091560544</v>
      </c>
      <c r="P174" s="20">
        <f t="shared" si="315"/>
        <v>12.131894276604095</v>
      </c>
      <c r="Q174" s="20">
        <f t="shared" si="315"/>
        <v>12.138539088038907</v>
      </c>
      <c r="R174" s="20">
        <f t="shared" si="315"/>
        <v>10.609175760293496</v>
      </c>
      <c r="S174" s="20">
        <f t="shared" si="315"/>
        <v>4.9023174848745095</v>
      </c>
      <c r="T174" s="20">
        <f t="shared" si="315"/>
        <v>4.9223128149959319</v>
      </c>
      <c r="U174" s="20">
        <f t="shared" si="315"/>
        <v>-10.285189611373104</v>
      </c>
      <c r="V174" s="20">
        <f t="shared" si="315"/>
        <v>-20.851785043848427</v>
      </c>
      <c r="W174" s="20">
        <f t="shared" si="315"/>
        <v>-20.851778361275041</v>
      </c>
      <c r="X174" s="20">
        <f t="shared" si="315"/>
        <v>-15.493105804753244</v>
      </c>
      <c r="Y174" s="20">
        <f t="shared" si="315"/>
        <v>-15.487988956472323</v>
      </c>
      <c r="Z174" s="20">
        <f t="shared" si="315"/>
        <v>-15.480563088447463</v>
      </c>
      <c r="AA174" s="20">
        <f t="shared" si="315"/>
        <v>6.8658867369087231</v>
      </c>
      <c r="AB174" s="20">
        <f t="shared" si="315"/>
        <v>12.118461134283521</v>
      </c>
      <c r="AC174" s="20">
        <f t="shared" si="315"/>
        <v>12.202479336164419</v>
      </c>
      <c r="AD174" s="20">
        <f t="shared" si="315"/>
        <v>11.947327129167014</v>
      </c>
      <c r="AE174" s="20">
        <f t="shared" si="315"/>
        <v>13.052712942132203</v>
      </c>
      <c r="AF174" s="20">
        <f t="shared" si="315"/>
        <v>12.331444247381386</v>
      </c>
      <c r="AG174" s="20">
        <f t="shared" si="315"/>
        <v>11.561392974648491</v>
      </c>
      <c r="AH174" s="20">
        <f t="shared" si="315"/>
        <v>11.976826772049964</v>
      </c>
      <c r="AI174" s="20">
        <f t="shared" si="315"/>
        <v>12.135849193828271</v>
      </c>
      <c r="AJ174" s="20">
        <f t="shared" si="315"/>
        <v>11.947473146087921</v>
      </c>
      <c r="AK174" s="20">
        <f t="shared" si="315"/>
        <v>12.214032393386553</v>
      </c>
      <c r="AL174" s="20">
        <f t="shared" si="315"/>
        <v>12.210915451617073</v>
      </c>
      <c r="AM174" s="20">
        <f t="shared" si="315"/>
        <v>12.18376256116307</v>
      </c>
      <c r="AN174" s="20">
        <f t="shared" si="315"/>
        <v>12.201974908940644</v>
      </c>
      <c r="AO174" s="20">
        <f t="shared" si="315"/>
        <v>12.220081766657612</v>
      </c>
      <c r="AP174" s="20">
        <f t="shared" si="316"/>
        <v>9.1201616480391738</v>
      </c>
      <c r="AQ174" s="20">
        <f t="shared" si="316"/>
        <v>12.176326849642127</v>
      </c>
      <c r="AR174" s="20">
        <f t="shared" si="316"/>
        <v>-13.882852839040634</v>
      </c>
      <c r="AS174" s="20">
        <f t="shared" si="316"/>
        <v>12.335822158500919</v>
      </c>
      <c r="AT174" s="20">
        <f t="shared" si="316"/>
        <v>-20.400948106017253</v>
      </c>
      <c r="AU174" s="20">
        <f t="shared" si="316"/>
        <v>11.698052423200044</v>
      </c>
      <c r="AV174" s="20">
        <f t="shared" si="316"/>
        <v>11.698146316526055</v>
      </c>
      <c r="AW174" s="20">
        <f t="shared" si="316"/>
        <v>11.698193109621851</v>
      </c>
      <c r="AX174" s="20">
        <f t="shared" si="316"/>
        <v>11.698239902633418</v>
      </c>
      <c r="AY174" s="20">
        <f t="shared" si="316"/>
        <v>11.697121879996068</v>
      </c>
      <c r="AZ174" s="20">
        <f t="shared" si="316"/>
        <v>11.697168674935444</v>
      </c>
      <c r="BA174" s="20">
        <f t="shared" si="316"/>
        <v>11.69721546979061</v>
      </c>
      <c r="BB174" s="20">
        <f t="shared" si="316"/>
        <v>11.697262264561568</v>
      </c>
      <c r="BC174" s="20">
        <f t="shared" si="316"/>
        <v>11.697309059248331</v>
      </c>
      <c r="BD174" s="20">
        <f t="shared" si="316"/>
        <v>11.697355853850871</v>
      </c>
      <c r="BE174" s="20">
        <f t="shared" si="316"/>
        <v>11.697402648369204</v>
      </c>
      <c r="BF174" s="20">
        <f t="shared" si="316"/>
        <v>11.697449442803325</v>
      </c>
      <c r="BG174" s="20">
        <f t="shared" si="316"/>
        <v>11.697496237153253</v>
      </c>
      <c r="BH174" s="20">
        <f t="shared" si="316"/>
        <v>11.697543031418954</v>
      </c>
      <c r="BI174" s="20">
        <f t="shared" si="316"/>
        <v>11.697589825600446</v>
      </c>
      <c r="BJ174" s="20">
        <f t="shared" si="316"/>
        <v>11.697636619697727</v>
      </c>
      <c r="BK174" s="20">
        <f t="shared" si="316"/>
        <v>11.947466141843154</v>
      </c>
    </row>
    <row r="175" spans="3:63" x14ac:dyDescent="0.25">
      <c r="C175">
        <f t="shared" si="314"/>
        <v>17</v>
      </c>
      <c r="D175">
        <v>19</v>
      </c>
      <c r="E175">
        <v>1.85</v>
      </c>
      <c r="F175">
        <v>5486.78</v>
      </c>
      <c r="I175" s="20">
        <f t="shared" si="313"/>
        <v>14.562859872869931</v>
      </c>
      <c r="J175" s="20">
        <f t="shared" si="315"/>
        <v>-15.858498279969108</v>
      </c>
      <c r="K175" s="20">
        <f t="shared" si="315"/>
        <v>-7.5686599556277612</v>
      </c>
      <c r="L175" s="20">
        <f t="shared" si="315"/>
        <v>-5.2362146896657462</v>
      </c>
      <c r="M175" s="20">
        <f t="shared" si="315"/>
        <v>-16.683689093253374</v>
      </c>
      <c r="N175" s="20">
        <f t="shared" si="315"/>
        <v>18.99465766797951</v>
      </c>
      <c r="O175" s="20">
        <f t="shared" si="315"/>
        <v>-10.86224760641829</v>
      </c>
      <c r="P175" s="20">
        <f t="shared" si="315"/>
        <v>13.554757306727552</v>
      </c>
      <c r="Q175" s="20">
        <f t="shared" si="315"/>
        <v>3.3373466370605587</v>
      </c>
      <c r="R175" s="20">
        <f t="shared" si="315"/>
        <v>18.681470789510353</v>
      </c>
      <c r="S175" s="20">
        <f t="shared" si="315"/>
        <v>18.999503798561314</v>
      </c>
      <c r="T175" s="20">
        <f t="shared" si="315"/>
        <v>13.333409076079818</v>
      </c>
      <c r="U175" s="20">
        <f t="shared" si="315"/>
        <v>18.782860980066076</v>
      </c>
      <c r="V175" s="20">
        <f t="shared" si="315"/>
        <v>-4.7868103156843524</v>
      </c>
      <c r="W175" s="20">
        <f t="shared" ref="J175:AO183" si="317">$D175*COS($E175+$F175*W$7)</f>
        <v>-5.0624709897992535</v>
      </c>
      <c r="X175" s="20">
        <f t="shared" si="317"/>
        <v>18.327528041952935</v>
      </c>
      <c r="Y175" s="20">
        <f t="shared" si="317"/>
        <v>-3.4541177839952932</v>
      </c>
      <c r="Z175" s="20">
        <f t="shared" si="317"/>
        <v>-0.53176230725828522</v>
      </c>
      <c r="AA175" s="20">
        <f t="shared" si="317"/>
        <v>16.421969054647693</v>
      </c>
      <c r="AB175" s="20">
        <f t="shared" si="317"/>
        <v>8.2725038447373862</v>
      </c>
      <c r="AC175" s="20">
        <f t="shared" si="317"/>
        <v>-18.028312026008418</v>
      </c>
      <c r="AD175" s="20">
        <f t="shared" si="317"/>
        <v>-7.863763208794543</v>
      </c>
      <c r="AE175" s="20">
        <f t="shared" si="317"/>
        <v>-4.0094413900756241</v>
      </c>
      <c r="AF175" s="20">
        <f t="shared" si="317"/>
        <v>-5.0988857942400632</v>
      </c>
      <c r="AG175" s="20">
        <f t="shared" si="317"/>
        <v>-17.861743732146891</v>
      </c>
      <c r="AH175" s="20">
        <f t="shared" si="317"/>
        <v>10.268058052072698</v>
      </c>
      <c r="AI175" s="20">
        <f t="shared" si="317"/>
        <v>16.531401391082152</v>
      </c>
      <c r="AJ175" s="20">
        <f t="shared" si="317"/>
        <v>-8.6733963899292732</v>
      </c>
      <c r="AK175" s="20">
        <f t="shared" si="317"/>
        <v>10.816678909598787</v>
      </c>
      <c r="AL175" s="20">
        <f t="shared" si="317"/>
        <v>18.969840859424671</v>
      </c>
      <c r="AM175" s="20">
        <f t="shared" si="317"/>
        <v>-16.892985282576902</v>
      </c>
      <c r="AN175" s="20">
        <f t="shared" si="317"/>
        <v>-18.769411853844922</v>
      </c>
      <c r="AO175" s="20">
        <f t="shared" si="317"/>
        <v>-18.645234912789647</v>
      </c>
      <c r="AP175" s="20">
        <f t="shared" si="316"/>
        <v>-12.624150615626478</v>
      </c>
      <c r="AQ175" s="20">
        <f t="shared" si="316"/>
        <v>7.1770525146595645</v>
      </c>
      <c r="AR175" s="20">
        <f t="shared" si="316"/>
        <v>-18.347101761743978</v>
      </c>
      <c r="AS175" s="20">
        <f t="shared" si="316"/>
        <v>-18.806046612491244</v>
      </c>
      <c r="AT175" s="20">
        <f t="shared" si="316"/>
        <v>-4.9758612145639374</v>
      </c>
      <c r="AU175" s="20">
        <f t="shared" si="316"/>
        <v>-18.856623984903585</v>
      </c>
      <c r="AV175" s="20">
        <f t="shared" si="316"/>
        <v>-18.77784454946239</v>
      </c>
      <c r="AW175" s="20">
        <f t="shared" si="316"/>
        <v>-18.73220897354506</v>
      </c>
      <c r="AX175" s="20">
        <f t="shared" si="316"/>
        <v>-18.682346366249295</v>
      </c>
      <c r="AY175" s="20">
        <f t="shared" si="316"/>
        <v>-18.707159150988737</v>
      </c>
      <c r="AZ175" s="20">
        <f t="shared" si="316"/>
        <v>-18.754964340701754</v>
      </c>
      <c r="BA175" s="20">
        <f t="shared" si="316"/>
        <v>-18.798537364155933</v>
      </c>
      <c r="BB175" s="20">
        <f t="shared" si="316"/>
        <v>-18.837868388846253</v>
      </c>
      <c r="BC175" s="20">
        <f t="shared" si="316"/>
        <v>-18.87294853949955</v>
      </c>
      <c r="BD175" s="20">
        <f t="shared" si="316"/>
        <v>-18.903769900076576</v>
      </c>
      <c r="BE175" s="20">
        <f t="shared" si="316"/>
        <v>-18.930325515558938</v>
      </c>
      <c r="BF175" s="20">
        <f t="shared" si="316"/>
        <v>-18.952609393518404</v>
      </c>
      <c r="BG175" s="20">
        <f t="shared" si="316"/>
        <v>-18.970616505468872</v>
      </c>
      <c r="BH175" s="20">
        <f t="shared" si="316"/>
        <v>-18.984342788001328</v>
      </c>
      <c r="BI175" s="20">
        <f t="shared" si="316"/>
        <v>-18.993785143700602</v>
      </c>
      <c r="BJ175" s="20">
        <f t="shared" si="316"/>
        <v>-18.998941441844543</v>
      </c>
      <c r="BK175" s="20">
        <f t="shared" si="316"/>
        <v>-8.6349886034860752</v>
      </c>
    </row>
    <row r="176" spans="3:63" x14ac:dyDescent="0.25">
      <c r="C176">
        <f t="shared" si="314"/>
        <v>18</v>
      </c>
      <c r="D176">
        <v>19</v>
      </c>
      <c r="E176">
        <v>4.97</v>
      </c>
      <c r="F176">
        <v>213.3</v>
      </c>
      <c r="I176" s="20">
        <f t="shared" si="313"/>
        <v>-18.999635686058667</v>
      </c>
      <c r="J176" s="20">
        <f t="shared" si="317"/>
        <v>-11.832769244313463</v>
      </c>
      <c r="K176" s="20">
        <f t="shared" si="317"/>
        <v>5.4386592057466672</v>
      </c>
      <c r="L176" s="20">
        <f t="shared" si="317"/>
        <v>4.8406515417866158</v>
      </c>
      <c r="M176" s="20">
        <f t="shared" si="317"/>
        <v>0.83886268147630072</v>
      </c>
      <c r="N176" s="20">
        <f t="shared" si="317"/>
        <v>-11.367143584588389</v>
      </c>
      <c r="O176" s="20">
        <f t="shared" si="317"/>
        <v>-12.601605432023966</v>
      </c>
      <c r="P176" s="20">
        <f t="shared" si="317"/>
        <v>-14.330552334761681</v>
      </c>
      <c r="Q176" s="20">
        <f t="shared" si="317"/>
        <v>-15.331053480710967</v>
      </c>
      <c r="R176" s="20">
        <f t="shared" si="317"/>
        <v>-15.1055072697618</v>
      </c>
      <c r="S176" s="20">
        <f t="shared" si="317"/>
        <v>4.4780890521481878</v>
      </c>
      <c r="T176" s="20">
        <f t="shared" si="317"/>
        <v>0.47064589376654048</v>
      </c>
      <c r="U176" s="20">
        <f t="shared" si="317"/>
        <v>-8.1144688756117542</v>
      </c>
      <c r="V176" s="20">
        <f t="shared" si="317"/>
        <v>0.59576018190938607</v>
      </c>
      <c r="W176" s="20">
        <f t="shared" si="317"/>
        <v>0.60685031167107273</v>
      </c>
      <c r="X176" s="20">
        <f t="shared" si="317"/>
        <v>18.590536975587924</v>
      </c>
      <c r="Y176" s="20">
        <f t="shared" si="317"/>
        <v>18.225381382708029</v>
      </c>
      <c r="Z176" s="20">
        <f t="shared" si="317"/>
        <v>17.496721338688687</v>
      </c>
      <c r="AA176" s="20">
        <f t="shared" si="317"/>
        <v>17.433287513879616</v>
      </c>
      <c r="AB176" s="20">
        <f t="shared" si="317"/>
        <v>-12.00565566842219</v>
      </c>
      <c r="AC176" s="20">
        <f t="shared" si="317"/>
        <v>-18.688655099989294</v>
      </c>
      <c r="AD176" s="20">
        <f t="shared" si="317"/>
        <v>18.922202340030971</v>
      </c>
      <c r="AE176" s="20">
        <f t="shared" si="317"/>
        <v>-4.1044670441759346</v>
      </c>
      <c r="AF176" s="20">
        <f t="shared" si="317"/>
        <v>4.8352865627580277</v>
      </c>
      <c r="AG176" s="20">
        <f t="shared" si="317"/>
        <v>0.46154015030483353</v>
      </c>
      <c r="AH176" s="20">
        <f t="shared" si="317"/>
        <v>17.00366350688914</v>
      </c>
      <c r="AI176" s="20">
        <f t="shared" si="317"/>
        <v>-14.938765930825959</v>
      </c>
      <c r="AJ176" s="20">
        <f t="shared" si="317"/>
        <v>18.919009475188577</v>
      </c>
      <c r="AK176" s="20">
        <f t="shared" si="317"/>
        <v>-17.984353336610866</v>
      </c>
      <c r="AL176" s="20">
        <f t="shared" si="317"/>
        <v>-18.213493785791275</v>
      </c>
      <c r="AM176" s="20">
        <f t="shared" si="317"/>
        <v>-18.969160584745978</v>
      </c>
      <c r="AN176" s="20">
        <f t="shared" si="317"/>
        <v>-18.710274257873099</v>
      </c>
      <c r="AO176" s="20">
        <f t="shared" si="317"/>
        <v>-17.458965047867888</v>
      </c>
      <c r="AP176" s="20">
        <f t="shared" si="316"/>
        <v>-14.439753504475316</v>
      </c>
      <c r="AQ176" s="20">
        <f t="shared" si="316"/>
        <v>-18.782115200591722</v>
      </c>
      <c r="AR176" s="20">
        <f t="shared" si="316"/>
        <v>18.653845186873589</v>
      </c>
      <c r="AS176" s="20">
        <f t="shared" si="316"/>
        <v>5.8572659524730009</v>
      </c>
      <c r="AT176" s="20">
        <f t="shared" si="316"/>
        <v>17.235502345154337</v>
      </c>
      <c r="AU176" s="20">
        <f t="shared" si="316"/>
        <v>-18.893383625629927</v>
      </c>
      <c r="AV176" s="20">
        <f t="shared" si="316"/>
        <v>-18.891015355832945</v>
      </c>
      <c r="AW176" s="20">
        <f t="shared" si="316"/>
        <v>-18.889825406038057</v>
      </c>
      <c r="AX176" s="20">
        <f t="shared" si="316"/>
        <v>-18.888629014117491</v>
      </c>
      <c r="AY176" s="20">
        <f t="shared" si="316"/>
        <v>-18.915451177483448</v>
      </c>
      <c r="AZ176" s="20">
        <f t="shared" si="316"/>
        <v>-18.914402359448044</v>
      </c>
      <c r="BA176" s="20">
        <f t="shared" si="316"/>
        <v>-18.913347090905315</v>
      </c>
      <c r="BB176" s="20">
        <f t="shared" si="316"/>
        <v>-18.912285372215148</v>
      </c>
      <c r="BC176" s="20">
        <f t="shared" si="316"/>
        <v>-18.911217203739625</v>
      </c>
      <c r="BD176" s="20">
        <f t="shared" si="316"/>
        <v>-18.910142585843033</v>
      </c>
      <c r="BE176" s="20">
        <f t="shared" si="316"/>
        <v>-18.909061518891857</v>
      </c>
      <c r="BF176" s="20">
        <f t="shared" si="316"/>
        <v>-18.907974003254783</v>
      </c>
      <c r="BG176" s="20">
        <f t="shared" si="316"/>
        <v>-18.906880039302685</v>
      </c>
      <c r="BH176" s="20">
        <f t="shared" si="316"/>
        <v>-18.905779627408645</v>
      </c>
      <c r="BI176" s="20">
        <f t="shared" si="316"/>
        <v>-18.904672767947957</v>
      </c>
      <c r="BJ176" s="20">
        <f t="shared" si="316"/>
        <v>-18.903559461298091</v>
      </c>
      <c r="BK176" s="20">
        <f t="shared" si="316"/>
        <v>18.919164096259866</v>
      </c>
    </row>
    <row r="177" spans="3:63" x14ac:dyDescent="0.25">
      <c r="C177">
        <f t="shared" si="314"/>
        <v>19</v>
      </c>
      <c r="D177">
        <v>17</v>
      </c>
      <c r="E177">
        <v>2.99</v>
      </c>
      <c r="F177">
        <v>6275.96</v>
      </c>
      <c r="I177" s="20">
        <f t="shared" si="313"/>
        <v>-16.871630155760986</v>
      </c>
      <c r="J177" s="20">
        <f t="shared" si="317"/>
        <v>-3.4994024889626743</v>
      </c>
      <c r="K177" s="20">
        <f t="shared" si="317"/>
        <v>-16.999211116798602</v>
      </c>
      <c r="L177" s="20">
        <f t="shared" si="317"/>
        <v>-16.805040954065731</v>
      </c>
      <c r="M177" s="20">
        <f t="shared" si="317"/>
        <v>-16.812489862079453</v>
      </c>
      <c r="N177" s="20">
        <f t="shared" si="317"/>
        <v>-15.75691776207557</v>
      </c>
      <c r="O177" s="20">
        <f t="shared" si="317"/>
        <v>16.284817260527387</v>
      </c>
      <c r="P177" s="20">
        <f t="shared" si="317"/>
        <v>-15.829387863012442</v>
      </c>
      <c r="Q177" s="20">
        <f t="shared" si="317"/>
        <v>16.312179471234131</v>
      </c>
      <c r="R177" s="20">
        <f t="shared" si="317"/>
        <v>-14.224246059547447</v>
      </c>
      <c r="S177" s="20">
        <f t="shared" si="317"/>
        <v>15.909612131655662</v>
      </c>
      <c r="T177" s="20">
        <f t="shared" si="317"/>
        <v>15.83954322776855</v>
      </c>
      <c r="U177" s="20">
        <f t="shared" si="317"/>
        <v>12.315558022170142</v>
      </c>
      <c r="V177" s="20">
        <f t="shared" si="317"/>
        <v>16.130238496602885</v>
      </c>
      <c r="W177" s="20">
        <f t="shared" si="317"/>
        <v>16.220089238698399</v>
      </c>
      <c r="X177" s="20">
        <f t="shared" si="317"/>
        <v>-16.959795550225234</v>
      </c>
      <c r="Y177" s="20">
        <f t="shared" si="317"/>
        <v>12.301824454766818</v>
      </c>
      <c r="Z177" s="20">
        <f t="shared" si="317"/>
        <v>-14.484038105386162</v>
      </c>
      <c r="AA177" s="20">
        <f t="shared" si="317"/>
        <v>2.1471747399282086</v>
      </c>
      <c r="AB177" s="20">
        <f t="shared" si="317"/>
        <v>1.1606369704016686</v>
      </c>
      <c r="AC177" s="20">
        <f t="shared" si="317"/>
        <v>1.3492573341814755</v>
      </c>
      <c r="AD177" s="20">
        <f t="shared" si="317"/>
        <v>-11.939936429858435</v>
      </c>
      <c r="AE177" s="20">
        <f t="shared" si="317"/>
        <v>-15.09382155638913</v>
      </c>
      <c r="AF177" s="20">
        <f t="shared" si="317"/>
        <v>-16.782365254802308</v>
      </c>
      <c r="AG177" s="20">
        <f t="shared" si="317"/>
        <v>16.851989205196027</v>
      </c>
      <c r="AH177" s="20">
        <f t="shared" si="317"/>
        <v>-11.486383520937714</v>
      </c>
      <c r="AI177" s="20">
        <f t="shared" si="317"/>
        <v>4.7009752070568389</v>
      </c>
      <c r="AJ177" s="20">
        <f t="shared" si="317"/>
        <v>-11.267539133508304</v>
      </c>
      <c r="AK177" s="20">
        <f t="shared" si="317"/>
        <v>-16.226024341485878</v>
      </c>
      <c r="AL177" s="20">
        <f t="shared" si="317"/>
        <v>-1.6881203395122659</v>
      </c>
      <c r="AM177" s="20">
        <f t="shared" si="317"/>
        <v>-10.25946845035455</v>
      </c>
      <c r="AN177" s="20">
        <f t="shared" si="317"/>
        <v>-1.8587525383146328</v>
      </c>
      <c r="AO177" s="20">
        <f t="shared" si="317"/>
        <v>6.5323371772976238</v>
      </c>
      <c r="AP177" s="20">
        <f t="shared" si="316"/>
        <v>-6.4663544054578264</v>
      </c>
      <c r="AQ177" s="20">
        <f t="shared" si="316"/>
        <v>4.8591735353090577</v>
      </c>
      <c r="AR177" s="20">
        <f t="shared" si="316"/>
        <v>-11.476873977477181</v>
      </c>
      <c r="AS177" s="20">
        <f t="shared" si="316"/>
        <v>-1.3830630479055612</v>
      </c>
      <c r="AT177" s="20">
        <f t="shared" si="316"/>
        <v>6.8801177561053493</v>
      </c>
      <c r="AU177" s="20">
        <f t="shared" si="316"/>
        <v>16.942386048218772</v>
      </c>
      <c r="AV177" s="20">
        <f t="shared" si="316"/>
        <v>16.980521923834544</v>
      </c>
      <c r="AW177" s="20">
        <f t="shared" si="316"/>
        <v>16.991993666773631</v>
      </c>
      <c r="AX177" s="20">
        <f t="shared" si="316"/>
        <v>16.998448762778555</v>
      </c>
      <c r="AY177" s="20">
        <f t="shared" si="316"/>
        <v>15.494347603867725</v>
      </c>
      <c r="AZ177" s="20">
        <f t="shared" si="316"/>
        <v>15.612241091196591</v>
      </c>
      <c r="BA177" s="20">
        <f t="shared" si="316"/>
        <v>15.725525284116483</v>
      </c>
      <c r="BB177" s="20">
        <f t="shared" si="316"/>
        <v>15.834166737064143</v>
      </c>
      <c r="BC177" s="20">
        <f t="shared" si="316"/>
        <v>15.938133375180264</v>
      </c>
      <c r="BD177" s="20">
        <f t="shared" si="316"/>
        <v>16.037394503777797</v>
      </c>
      <c r="BE177" s="20">
        <f t="shared" si="316"/>
        <v>16.131920817406161</v>
      </c>
      <c r="BF177" s="20">
        <f t="shared" si="316"/>
        <v>16.221684408501915</v>
      </c>
      <c r="BG177" s="20">
        <f t="shared" si="316"/>
        <v>16.306658775628382</v>
      </c>
      <c r="BH177" s="20">
        <f t="shared" si="316"/>
        <v>16.386818831299976</v>
      </c>
      <c r="BI177" s="20">
        <f t="shared" si="316"/>
        <v>16.462140909388413</v>
      </c>
      <c r="BJ177" s="20">
        <f t="shared" si="316"/>
        <v>16.532602772110689</v>
      </c>
      <c r="BK177" s="20">
        <f t="shared" si="316"/>
        <v>-11.300563457486454</v>
      </c>
    </row>
    <row r="178" spans="3:63" x14ac:dyDescent="0.25">
      <c r="C178">
        <f t="shared" si="314"/>
        <v>20</v>
      </c>
      <c r="D178">
        <v>16</v>
      </c>
      <c r="E178">
        <v>0.03</v>
      </c>
      <c r="F178">
        <v>2544.31</v>
      </c>
      <c r="I178" s="20">
        <f t="shared" si="313"/>
        <v>-11.862935368139741</v>
      </c>
      <c r="J178" s="20">
        <f t="shared" si="317"/>
        <v>12.917155818337774</v>
      </c>
      <c r="K178" s="20">
        <f t="shared" si="317"/>
        <v>15.932028911114344</v>
      </c>
      <c r="L178" s="20">
        <f t="shared" si="317"/>
        <v>15.992800539983801</v>
      </c>
      <c r="M178" s="20">
        <f t="shared" si="317"/>
        <v>-12.970341834722946</v>
      </c>
      <c r="N178" s="20">
        <f t="shared" si="317"/>
        <v>1.9164412872022376</v>
      </c>
      <c r="O178" s="20">
        <f t="shared" si="317"/>
        <v>14.39936448248528</v>
      </c>
      <c r="P178" s="20">
        <f t="shared" si="317"/>
        <v>7.373678966123598</v>
      </c>
      <c r="Q178" s="20">
        <f t="shared" si="317"/>
        <v>-8.0556576847619894</v>
      </c>
      <c r="R178" s="20">
        <f t="shared" si="317"/>
        <v>-15.959133144770712</v>
      </c>
      <c r="S178" s="20">
        <f t="shared" si="317"/>
        <v>15.682859930652269</v>
      </c>
      <c r="T178" s="20">
        <f t="shared" si="317"/>
        <v>-14.73953221918585</v>
      </c>
      <c r="U178" s="20">
        <f t="shared" si="317"/>
        <v>6.3635120988311469</v>
      </c>
      <c r="V178" s="20">
        <f t="shared" si="317"/>
        <v>-1.3624044338485244</v>
      </c>
      <c r="W178" s="20">
        <f t="shared" si="317"/>
        <v>-1.2513220104422682</v>
      </c>
      <c r="X178" s="20">
        <f t="shared" si="317"/>
        <v>-13.75236896652207</v>
      </c>
      <c r="Y178" s="20">
        <f t="shared" si="317"/>
        <v>-1.5562028772827934</v>
      </c>
      <c r="Z178" s="20">
        <f t="shared" si="317"/>
        <v>15.241441959116548</v>
      </c>
      <c r="AA178" s="20">
        <f t="shared" si="317"/>
        <v>14.677106516001716</v>
      </c>
      <c r="AB178" s="20">
        <f t="shared" si="317"/>
        <v>9.4079424194503662</v>
      </c>
      <c r="AC178" s="20">
        <f t="shared" si="317"/>
        <v>11.510146086432485</v>
      </c>
      <c r="AD178" s="20">
        <f t="shared" si="317"/>
        <v>-0.87088256157367161</v>
      </c>
      <c r="AE178" s="20">
        <f t="shared" si="317"/>
        <v>6.9539420124682927</v>
      </c>
      <c r="AF178" s="20">
        <f t="shared" si="317"/>
        <v>15.994375106809091</v>
      </c>
      <c r="AG178" s="20">
        <f t="shared" si="317"/>
        <v>-14.158246962648459</v>
      </c>
      <c r="AH178" s="20">
        <f t="shared" si="317"/>
        <v>-15.139052832342941</v>
      </c>
      <c r="AI178" s="20">
        <f t="shared" si="317"/>
        <v>-1.9171846758800442</v>
      </c>
      <c r="AJ178" s="20">
        <f t="shared" si="317"/>
        <v>-0.52000913258320813</v>
      </c>
      <c r="AK178" s="20">
        <f t="shared" si="317"/>
        <v>8.8119690624786635</v>
      </c>
      <c r="AL178" s="20">
        <f t="shared" si="317"/>
        <v>13.933720347482732</v>
      </c>
      <c r="AM178" s="20">
        <f t="shared" si="317"/>
        <v>-14.276723254729527</v>
      </c>
      <c r="AN178" s="20">
        <f t="shared" si="317"/>
        <v>10.62560633510847</v>
      </c>
      <c r="AO178" s="20">
        <f t="shared" si="317"/>
        <v>-5.2791004329767617</v>
      </c>
      <c r="AP178" s="20">
        <f t="shared" si="316"/>
        <v>-5.5983699022807478</v>
      </c>
      <c r="AQ178" s="20">
        <f t="shared" si="316"/>
        <v>0.41720903259346315</v>
      </c>
      <c r="AR178" s="20">
        <f t="shared" si="316"/>
        <v>2.0216730542192964</v>
      </c>
      <c r="AS178" s="20">
        <f t="shared" si="316"/>
        <v>12.28632417117176</v>
      </c>
      <c r="AT178" s="20">
        <f t="shared" si="316"/>
        <v>-15.289884087770353</v>
      </c>
      <c r="AU178" s="20">
        <f t="shared" si="316"/>
        <v>5.5641009500394514</v>
      </c>
      <c r="AV178" s="20">
        <f t="shared" si="316"/>
        <v>5.773233094002836</v>
      </c>
      <c r="AW178" s="20">
        <f t="shared" si="316"/>
        <v>5.8770388190006448</v>
      </c>
      <c r="AX178" s="20">
        <f t="shared" si="316"/>
        <v>5.9805593657460152</v>
      </c>
      <c r="AY178" s="20">
        <f t="shared" si="316"/>
        <v>3.4393939687718151</v>
      </c>
      <c r="AZ178" s="20">
        <f t="shared" si="316"/>
        <v>3.5481591465465918</v>
      </c>
      <c r="BA178" s="20">
        <f t="shared" si="316"/>
        <v>3.6567521529510567</v>
      </c>
      <c r="BB178" s="20">
        <f t="shared" si="316"/>
        <v>3.7651677186032195</v>
      </c>
      <c r="BC178" s="20">
        <f t="shared" si="316"/>
        <v>3.8734005827314677</v>
      </c>
      <c r="BD178" s="20">
        <f t="shared" si="316"/>
        <v>3.9814454934283003</v>
      </c>
      <c r="BE178" s="20">
        <f t="shared" si="316"/>
        <v>4.0892972079078183</v>
      </c>
      <c r="BF178" s="20">
        <f t="shared" si="316"/>
        <v>4.1969504927585826</v>
      </c>
      <c r="BG178" s="20">
        <f t="shared" si="316"/>
        <v>4.3044001241971195</v>
      </c>
      <c r="BH178" s="20">
        <f t="shared" si="316"/>
        <v>4.4116408883229425</v>
      </c>
      <c r="BI178" s="20">
        <f t="shared" si="316"/>
        <v>4.5186675813700123</v>
      </c>
      <c r="BJ178" s="20">
        <f t="shared" si="316"/>
        <v>4.6254750099599056</v>
      </c>
      <c r="BK178" s="20">
        <f t="shared" si="316"/>
        <v>-0.53684719873374143</v>
      </c>
    </row>
    <row r="179" spans="3:63" x14ac:dyDescent="0.25">
      <c r="C179">
        <f t="shared" si="314"/>
        <v>21</v>
      </c>
      <c r="D179">
        <v>16</v>
      </c>
      <c r="E179">
        <v>1.43</v>
      </c>
      <c r="F179">
        <v>2146.17</v>
      </c>
      <c r="I179" s="20">
        <f t="shared" si="313"/>
        <v>0.22155025487912614</v>
      </c>
      <c r="J179" s="20">
        <f t="shared" si="317"/>
        <v>4.8513015562887665</v>
      </c>
      <c r="K179" s="20">
        <f t="shared" si="317"/>
        <v>10.324762634427088</v>
      </c>
      <c r="L179" s="20">
        <f t="shared" si="317"/>
        <v>2.2453056935477878</v>
      </c>
      <c r="M179" s="20">
        <f t="shared" si="317"/>
        <v>12.053767312912273</v>
      </c>
      <c r="N179" s="20">
        <f t="shared" si="317"/>
        <v>6.0034859152168973</v>
      </c>
      <c r="O179" s="20">
        <f t="shared" si="317"/>
        <v>15.068140159176272</v>
      </c>
      <c r="P179" s="20">
        <f t="shared" si="317"/>
        <v>9.1954920554187218</v>
      </c>
      <c r="Q179" s="20">
        <f t="shared" si="317"/>
        <v>-3.7535951164203851</v>
      </c>
      <c r="R179" s="20">
        <f t="shared" si="317"/>
        <v>14.447011441198809</v>
      </c>
      <c r="S179" s="20">
        <f t="shared" si="317"/>
        <v>-12.914435708825993</v>
      </c>
      <c r="T179" s="20">
        <f t="shared" si="317"/>
        <v>14.943651835198434</v>
      </c>
      <c r="U179" s="20">
        <f t="shared" si="317"/>
        <v>13.883606187584132</v>
      </c>
      <c r="V179" s="20">
        <f t="shared" si="317"/>
        <v>-14.006859600507626</v>
      </c>
      <c r="W179" s="20">
        <f t="shared" si="317"/>
        <v>-14.052059086115992</v>
      </c>
      <c r="X179" s="20">
        <f t="shared" si="317"/>
        <v>-4.9877089125441652</v>
      </c>
      <c r="Y179" s="20">
        <f t="shared" si="317"/>
        <v>-14.312080153896323</v>
      </c>
      <c r="Z179" s="20">
        <f t="shared" si="317"/>
        <v>-12.411801982185651</v>
      </c>
      <c r="AA179" s="20">
        <f t="shared" si="317"/>
        <v>-13.062248935563064</v>
      </c>
      <c r="AB179" s="20">
        <f t="shared" si="317"/>
        <v>11.627927115047378</v>
      </c>
      <c r="AC179" s="20">
        <f t="shared" si="317"/>
        <v>-13.513362521487696</v>
      </c>
      <c r="AD179" s="20">
        <f t="shared" si="317"/>
        <v>-13.705736267906282</v>
      </c>
      <c r="AE179" s="20">
        <f t="shared" si="317"/>
        <v>-0.63928768262987812</v>
      </c>
      <c r="AF179" s="20">
        <f t="shared" si="317"/>
        <v>2.2918379258036277</v>
      </c>
      <c r="AG179" s="20">
        <f t="shared" si="317"/>
        <v>-6.4888414225534126</v>
      </c>
      <c r="AH179" s="20">
        <f t="shared" si="317"/>
        <v>15.97195657972132</v>
      </c>
      <c r="AI179" s="20">
        <f t="shared" si="317"/>
        <v>1.7076692728031524</v>
      </c>
      <c r="AJ179" s="20">
        <f t="shared" si="317"/>
        <v>-13.856235355631938</v>
      </c>
      <c r="AK179" s="20">
        <f t="shared" si="317"/>
        <v>7.3164930606774119</v>
      </c>
      <c r="AL179" s="20">
        <f t="shared" si="317"/>
        <v>1.2048496943964242</v>
      </c>
      <c r="AM179" s="20">
        <f t="shared" si="317"/>
        <v>4.1374308496437502</v>
      </c>
      <c r="AN179" s="20">
        <f t="shared" si="317"/>
        <v>-14.038469512257674</v>
      </c>
      <c r="AO179" s="20">
        <f t="shared" si="317"/>
        <v>15.186542070461535</v>
      </c>
      <c r="AP179" s="20">
        <f t="shared" si="316"/>
        <v>14.795958715433883</v>
      </c>
      <c r="AQ179" s="20">
        <f t="shared" si="316"/>
        <v>14.989289277522182</v>
      </c>
      <c r="AR179" s="20">
        <f t="shared" si="316"/>
        <v>-1.5385408962026772</v>
      </c>
      <c r="AS179" s="20">
        <f t="shared" si="316"/>
        <v>-6.5293017086051641</v>
      </c>
      <c r="AT179" s="20">
        <f t="shared" si="316"/>
        <v>-14.73541478845133</v>
      </c>
      <c r="AU179" s="20">
        <f t="shared" si="316"/>
        <v>-13.378696962296159</v>
      </c>
      <c r="AV179" s="20">
        <f t="shared" si="316"/>
        <v>-13.481231365740779</v>
      </c>
      <c r="AW179" s="20">
        <f t="shared" si="316"/>
        <v>-13.531632185177207</v>
      </c>
      <c r="AX179" s="20">
        <f t="shared" si="316"/>
        <v>-13.581565811185278</v>
      </c>
      <c r="AY179" s="20">
        <f t="shared" si="316"/>
        <v>-12.264399693085203</v>
      </c>
      <c r="AZ179" s="20">
        <f t="shared" si="316"/>
        <v>-12.324564965699352</v>
      </c>
      <c r="BA179" s="20">
        <f t="shared" si="316"/>
        <v>-12.384304720114327</v>
      </c>
      <c r="BB179" s="20">
        <f t="shared" si="316"/>
        <v>-12.443616893754061</v>
      </c>
      <c r="BC179" s="20">
        <f t="shared" si="316"/>
        <v>-12.502499438805295</v>
      </c>
      <c r="BD179" s="20">
        <f t="shared" si="316"/>
        <v>-12.560950322287704</v>
      </c>
      <c r="BE179" s="20">
        <f t="shared" si="316"/>
        <v>-12.618967526124957</v>
      </c>
      <c r="BF179" s="20">
        <f t="shared" si="316"/>
        <v>-12.676549047213802</v>
      </c>
      <c r="BG179" s="20">
        <f t="shared" si="316"/>
        <v>-12.733692897493388</v>
      </c>
      <c r="BH179" s="20">
        <f t="shared" si="316"/>
        <v>-12.790397104014026</v>
      </c>
      <c r="BI179" s="20">
        <f t="shared" si="316"/>
        <v>-12.84665970900477</v>
      </c>
      <c r="BJ179" s="20">
        <f t="shared" si="316"/>
        <v>-12.90247876994183</v>
      </c>
      <c r="BK179" s="20">
        <f t="shared" si="316"/>
        <v>-13.849124149654617</v>
      </c>
    </row>
    <row r="180" spans="3:63" x14ac:dyDescent="0.25">
      <c r="C180">
        <f t="shared" si="314"/>
        <v>22</v>
      </c>
      <c r="D180">
        <v>15</v>
      </c>
      <c r="E180">
        <v>1.21</v>
      </c>
      <c r="F180">
        <v>10977.08</v>
      </c>
      <c r="I180" s="20">
        <f t="shared" si="313"/>
        <v>5.0303896480664338</v>
      </c>
      <c r="J180" s="20">
        <f t="shared" si="317"/>
        <v>-11.816074448755444</v>
      </c>
      <c r="K180" s="20">
        <f t="shared" si="317"/>
        <v>14.541501269200573</v>
      </c>
      <c r="L180" s="20">
        <f t="shared" si="317"/>
        <v>5.295291018289956</v>
      </c>
      <c r="M180" s="20">
        <f t="shared" si="317"/>
        <v>-14.091539725822418</v>
      </c>
      <c r="N180" s="20">
        <f t="shared" si="317"/>
        <v>-11.909322291724981</v>
      </c>
      <c r="O180" s="20">
        <f t="shared" si="317"/>
        <v>-3.766455552743083</v>
      </c>
      <c r="P180" s="20">
        <f t="shared" si="317"/>
        <v>-8.8068683188866093</v>
      </c>
      <c r="Q180" s="20">
        <f t="shared" si="317"/>
        <v>14.50407123097728</v>
      </c>
      <c r="R180" s="20">
        <f t="shared" si="317"/>
        <v>-14.966207625941953</v>
      </c>
      <c r="S180" s="20">
        <f t="shared" si="317"/>
        <v>-11.057498101889079</v>
      </c>
      <c r="T180" s="20">
        <f t="shared" si="317"/>
        <v>10.419786384246786</v>
      </c>
      <c r="U180" s="20">
        <f t="shared" si="317"/>
        <v>12.361815980422925</v>
      </c>
      <c r="V180" s="20">
        <f t="shared" si="317"/>
        <v>14.995243875250743</v>
      </c>
      <c r="W180" s="20">
        <f t="shared" si="317"/>
        <v>14.999822079238427</v>
      </c>
      <c r="X180" s="20">
        <f t="shared" si="317"/>
        <v>14.979683470882211</v>
      </c>
      <c r="Y180" s="20">
        <f t="shared" si="317"/>
        <v>-9.915910366808502</v>
      </c>
      <c r="Z180" s="20">
        <f t="shared" si="317"/>
        <v>-13.641741487190062</v>
      </c>
      <c r="AA180" s="20">
        <f t="shared" si="317"/>
        <v>14.962581085624542</v>
      </c>
      <c r="AB180" s="20">
        <f t="shared" si="317"/>
        <v>14.355648906488195</v>
      </c>
      <c r="AC180" s="20">
        <f t="shared" si="317"/>
        <v>-4.4899954654617531</v>
      </c>
      <c r="AD180" s="20">
        <f t="shared" si="317"/>
        <v>2.1866550060984058</v>
      </c>
      <c r="AE180" s="20">
        <f t="shared" si="317"/>
        <v>13.923145966933708</v>
      </c>
      <c r="AF180" s="20">
        <f t="shared" si="317"/>
        <v>5.5055750097762379</v>
      </c>
      <c r="AG180" s="20">
        <f t="shared" si="317"/>
        <v>-5.6138509550595854</v>
      </c>
      <c r="AH180" s="20">
        <f t="shared" si="317"/>
        <v>-2.2162585993895672</v>
      </c>
      <c r="AI180" s="20">
        <f t="shared" si="317"/>
        <v>1.0569184395373068</v>
      </c>
      <c r="AJ180" s="20">
        <f t="shared" si="317"/>
        <v>0.77357674399298093</v>
      </c>
      <c r="AK180" s="20">
        <f t="shared" si="317"/>
        <v>12.510100987654411</v>
      </c>
      <c r="AL180" s="20">
        <f t="shared" si="317"/>
        <v>-13.065596908390146</v>
      </c>
      <c r="AM180" s="20">
        <f t="shared" si="317"/>
        <v>7.5802901081517479E-3</v>
      </c>
      <c r="AN180" s="20">
        <f t="shared" si="317"/>
        <v>-8.8926290650706683</v>
      </c>
      <c r="AO180" s="20">
        <f t="shared" si="317"/>
        <v>-14.566434901881198</v>
      </c>
      <c r="AP180" s="20">
        <f t="shared" si="316"/>
        <v>1.5926179943623906</v>
      </c>
      <c r="AQ180" s="20">
        <f t="shared" si="316"/>
        <v>14.818338886205428</v>
      </c>
      <c r="AR180" s="20">
        <f t="shared" si="316"/>
        <v>-0.15585786596695483</v>
      </c>
      <c r="AS180" s="20">
        <f t="shared" si="316"/>
        <v>-8.8646558704550298</v>
      </c>
      <c r="AT180" s="20">
        <f t="shared" si="316"/>
        <v>12.107056274199948</v>
      </c>
      <c r="AU180" s="20">
        <f t="shared" si="316"/>
        <v>-10.817254543985028</v>
      </c>
      <c r="AV180" s="20">
        <f t="shared" si="316"/>
        <v>-10.171308090143864</v>
      </c>
      <c r="AW180" s="20">
        <f t="shared" si="316"/>
        <v>-9.8354321915210043</v>
      </c>
      <c r="AX180" s="20">
        <f t="shared" si="316"/>
        <v>-9.4906734093402925</v>
      </c>
      <c r="AY180" s="20">
        <f t="shared" si="316"/>
        <v>-14.789588476892311</v>
      </c>
      <c r="AZ180" s="20">
        <f t="shared" si="316"/>
        <v>-14.707678615716553</v>
      </c>
      <c r="BA180" s="20">
        <f t="shared" si="316"/>
        <v>-14.612485495198063</v>
      </c>
      <c r="BB180" s="20">
        <f t="shared" si="316"/>
        <v>-14.504095089128853</v>
      </c>
      <c r="BC180" s="20">
        <f t="shared" si="316"/>
        <v>-14.382605290447064</v>
      </c>
      <c r="BD180" s="20">
        <f t="shared" si="316"/>
        <v>-14.248125822825099</v>
      </c>
      <c r="BE180" s="20">
        <f t="shared" si="316"/>
        <v>-14.100778141571606</v>
      </c>
      <c r="BF180" s="20">
        <f t="shared" si="316"/>
        <v>-13.940695323938719</v>
      </c>
      <c r="BG180" s="20">
        <f t="shared" si="316"/>
        <v>-13.768021948934623</v>
      </c>
      <c r="BH180" s="20">
        <f t="shared" si="316"/>
        <v>-13.582913966745359</v>
      </c>
      <c r="BI180" s="20">
        <f t="shared" si="316"/>
        <v>-13.385538557890314</v>
      </c>
      <c r="BJ180" s="20">
        <f t="shared" si="316"/>
        <v>-13.176073982229264</v>
      </c>
      <c r="BK180" s="20">
        <f t="shared" si="316"/>
        <v>0.84162023004997977</v>
      </c>
    </row>
    <row r="181" spans="3:63" x14ac:dyDescent="0.25">
      <c r="C181">
        <f t="shared" si="314"/>
        <v>23</v>
      </c>
      <c r="D181">
        <v>12</v>
      </c>
      <c r="E181">
        <v>2.83</v>
      </c>
      <c r="F181">
        <v>1748.02</v>
      </c>
      <c r="I181" s="20">
        <f t="shared" si="313"/>
        <v>8.6739636704187966</v>
      </c>
      <c r="J181" s="20">
        <f t="shared" si="317"/>
        <v>-3.8097117741138233</v>
      </c>
      <c r="K181" s="20">
        <f t="shared" si="317"/>
        <v>-2.8933287862618702</v>
      </c>
      <c r="L181" s="20">
        <f t="shared" si="317"/>
        <v>-11.422158114482908</v>
      </c>
      <c r="M181" s="20">
        <f t="shared" si="317"/>
        <v>5.6476459856925993</v>
      </c>
      <c r="N181" s="20">
        <f t="shared" si="317"/>
        <v>7.2558066264124772</v>
      </c>
      <c r="O181" s="20">
        <f t="shared" si="317"/>
        <v>11.670997545409982</v>
      </c>
      <c r="P181" s="20">
        <f t="shared" si="317"/>
        <v>8.1395602598117236</v>
      </c>
      <c r="Q181" s="20">
        <f t="shared" si="317"/>
        <v>0.64638329436686892</v>
      </c>
      <c r="R181" s="20">
        <f t="shared" si="317"/>
        <v>-8.2042827052410416</v>
      </c>
      <c r="S181" s="20">
        <f t="shared" si="317"/>
        <v>5.7874350869129376</v>
      </c>
      <c r="T181" s="20">
        <f t="shared" si="317"/>
        <v>-11.363214661513307</v>
      </c>
      <c r="U181" s="20">
        <f t="shared" si="317"/>
        <v>11.927786400455217</v>
      </c>
      <c r="V181" s="20">
        <f t="shared" si="317"/>
        <v>9.4183579722489608</v>
      </c>
      <c r="W181" s="20">
        <f t="shared" si="317"/>
        <v>9.3826627662089006</v>
      </c>
      <c r="X181" s="20">
        <f t="shared" si="317"/>
        <v>11.972611882873895</v>
      </c>
      <c r="Y181" s="20">
        <f t="shared" si="317"/>
        <v>9.0904182275499341</v>
      </c>
      <c r="Z181" s="20">
        <f t="shared" si="317"/>
        <v>-0.88939868017040136</v>
      </c>
      <c r="AA181" s="20">
        <f t="shared" si="317"/>
        <v>7.5627858786723765</v>
      </c>
      <c r="AB181" s="20">
        <f t="shared" si="317"/>
        <v>10.089161097861655</v>
      </c>
      <c r="AC181" s="20">
        <f t="shared" si="317"/>
        <v>-3.8564278470097171</v>
      </c>
      <c r="AD181" s="20">
        <f t="shared" si="317"/>
        <v>10.285030742673117</v>
      </c>
      <c r="AE181" s="20">
        <f t="shared" si="317"/>
        <v>-4.3407900791017653</v>
      </c>
      <c r="AF181" s="20">
        <f t="shared" si="317"/>
        <v>-11.413322148779304</v>
      </c>
      <c r="AG181" s="20">
        <f t="shared" si="317"/>
        <v>2.9868336410843632</v>
      </c>
      <c r="AH181" s="20">
        <f t="shared" si="317"/>
        <v>-10.814828908686275</v>
      </c>
      <c r="AI181" s="20">
        <f t="shared" si="317"/>
        <v>3.9323272832602241</v>
      </c>
      <c r="AJ181" s="20">
        <f t="shared" si="317"/>
        <v>10.190633569821999</v>
      </c>
      <c r="AK181" s="20">
        <f t="shared" si="317"/>
        <v>-11.991520514241644</v>
      </c>
      <c r="AL181" s="20">
        <f t="shared" si="317"/>
        <v>-11.217897314505594</v>
      </c>
      <c r="AM181" s="20">
        <f t="shared" si="317"/>
        <v>11.98208958643308</v>
      </c>
      <c r="AN181" s="20">
        <f t="shared" si="317"/>
        <v>-3.2531441673650505</v>
      </c>
      <c r="AO181" s="20">
        <f t="shared" si="317"/>
        <v>-9.9436126906706885</v>
      </c>
      <c r="AP181" s="20">
        <f t="shared" si="316"/>
        <v>4.9501178013565408</v>
      </c>
      <c r="AQ181" s="20">
        <f t="shared" si="316"/>
        <v>8.0989953710446869</v>
      </c>
      <c r="AR181" s="20">
        <f t="shared" si="316"/>
        <v>0.62548916738129157</v>
      </c>
      <c r="AS181" s="20">
        <f t="shared" si="316"/>
        <v>-11.873284262617892</v>
      </c>
      <c r="AT181" s="20">
        <f t="shared" si="316"/>
        <v>-5.6606162587009479</v>
      </c>
      <c r="AU181" s="20">
        <f t="shared" si="316"/>
        <v>11.981906105331046</v>
      </c>
      <c r="AV181" s="20">
        <f t="shared" si="316"/>
        <v>11.975027927558866</v>
      </c>
      <c r="AW181" s="20">
        <f t="shared" si="316"/>
        <v>11.971187724196305</v>
      </c>
      <c r="AX181" s="20">
        <f t="shared" si="316"/>
        <v>11.967073332635549</v>
      </c>
      <c r="AY181" s="20">
        <f t="shared" si="316"/>
        <v>11.990281699988682</v>
      </c>
      <c r="AZ181" s="20">
        <f t="shared" si="316"/>
        <v>11.992455213727073</v>
      </c>
      <c r="BA181" s="20">
        <f t="shared" si="316"/>
        <v>11.994354052156478</v>
      </c>
      <c r="BB181" s="20">
        <f t="shared" si="316"/>
        <v>11.995978171785875</v>
      </c>
      <c r="BC181" s="20">
        <f t="shared" si="316"/>
        <v>11.997327535416414</v>
      </c>
      <c r="BD181" s="20">
        <f t="shared" si="316"/>
        <v>11.998402112142257</v>
      </c>
      <c r="BE181" s="20">
        <f t="shared" si="316"/>
        <v>11.999201877351286</v>
      </c>
      <c r="BF181" s="20">
        <f t="shared" si="316"/>
        <v>11.999726812725678</v>
      </c>
      <c r="BG181" s="20">
        <f t="shared" si="316"/>
        <v>11.999976906242303</v>
      </c>
      <c r="BH181" s="20">
        <f t="shared" si="316"/>
        <v>11.999952152173016</v>
      </c>
      <c r="BI181" s="20">
        <f t="shared" si="316"/>
        <v>11.99965255108479</v>
      </c>
      <c r="BJ181" s="20">
        <f t="shared" si="316"/>
        <v>11.999078109839685</v>
      </c>
      <c r="BK181" s="20">
        <f t="shared" si="316"/>
        <v>10.195214788015136</v>
      </c>
    </row>
    <row r="182" spans="3:63" x14ac:dyDescent="0.25">
      <c r="C182">
        <f t="shared" si="314"/>
        <v>24</v>
      </c>
      <c r="D182">
        <v>12</v>
      </c>
      <c r="E182">
        <v>3.26</v>
      </c>
      <c r="F182">
        <v>5088.63</v>
      </c>
      <c r="I182" s="20">
        <f t="shared" si="313"/>
        <v>-0.49886968497281858</v>
      </c>
      <c r="J182" s="20">
        <f t="shared" si="317"/>
        <v>-4.2989574297720976</v>
      </c>
      <c r="K182" s="20">
        <f t="shared" si="317"/>
        <v>-11.694428024872598</v>
      </c>
      <c r="L182" s="20">
        <f t="shared" si="317"/>
        <v>-11.915976440377113</v>
      </c>
      <c r="M182" s="20">
        <f t="shared" si="317"/>
        <v>-3.1002327198350037</v>
      </c>
      <c r="N182" s="20">
        <f t="shared" si="317"/>
        <v>11.46966280011916</v>
      </c>
      <c r="O182" s="20">
        <f t="shared" si="317"/>
        <v>-7.9741606998231562</v>
      </c>
      <c r="P182" s="20">
        <f t="shared" si="317"/>
        <v>7.4628108066234571</v>
      </c>
      <c r="Q182" s="20">
        <f t="shared" si="317"/>
        <v>5.2979373401497067</v>
      </c>
      <c r="R182" s="20">
        <f t="shared" si="317"/>
        <v>-11.7598841655537</v>
      </c>
      <c r="S182" s="20">
        <f t="shared" si="317"/>
        <v>-10.788204512745647</v>
      </c>
      <c r="T182" s="20">
        <f t="shared" si="317"/>
        <v>-8.8229938116346904</v>
      </c>
      <c r="U182" s="20">
        <f t="shared" si="317"/>
        <v>8.6042324189103567</v>
      </c>
      <c r="V182" s="20">
        <f t="shared" si="317"/>
        <v>11.893513570891926</v>
      </c>
      <c r="W182" s="20">
        <f t="shared" si="317"/>
        <v>11.914581365904988</v>
      </c>
      <c r="X182" s="20">
        <f t="shared" si="317"/>
        <v>-6.0279275908703003</v>
      </c>
      <c r="Y182" s="20">
        <f t="shared" si="317"/>
        <v>11.702216053654181</v>
      </c>
      <c r="Z182" s="20">
        <f t="shared" si="317"/>
        <v>-9.5767760251079697</v>
      </c>
      <c r="AA182" s="20">
        <f t="shared" si="317"/>
        <v>-8.2714429395732125</v>
      </c>
      <c r="AB182" s="20">
        <f t="shared" si="317"/>
        <v>3.0310922349730776</v>
      </c>
      <c r="AC182" s="20">
        <f t="shared" si="317"/>
        <v>-1.1187451639590591</v>
      </c>
      <c r="AD182" s="20">
        <f t="shared" si="317"/>
        <v>11.984558730982625</v>
      </c>
      <c r="AE182" s="20">
        <f t="shared" si="317"/>
        <v>6.9010719889095968</v>
      </c>
      <c r="AF182" s="20">
        <f t="shared" si="317"/>
        <v>-11.925561983594845</v>
      </c>
      <c r="AG182" s="20">
        <f t="shared" si="317"/>
        <v>-6.2083791781445701</v>
      </c>
      <c r="AH182" s="20">
        <f t="shared" si="317"/>
        <v>-9.8980129393277672</v>
      </c>
      <c r="AI182" s="20">
        <f t="shared" si="317"/>
        <v>11.469288959654255</v>
      </c>
      <c r="AJ182" s="20">
        <f t="shared" si="317"/>
        <v>11.999719786416417</v>
      </c>
      <c r="AK182" s="20">
        <f t="shared" si="317"/>
        <v>5.3554548737084424</v>
      </c>
      <c r="AL182" s="20">
        <f t="shared" si="317"/>
        <v>-5.5919197137599426</v>
      </c>
      <c r="AM182" s="20">
        <f t="shared" si="317"/>
        <v>-7.6599942328748245</v>
      </c>
      <c r="AN182" s="20">
        <f t="shared" si="317"/>
        <v>0.71821044424259139</v>
      </c>
      <c r="AO182" s="20">
        <f t="shared" si="317"/>
        <v>8.9354583689453726</v>
      </c>
      <c r="AP182" s="20">
        <f t="shared" si="316"/>
        <v>8.6022869706419964</v>
      </c>
      <c r="AQ182" s="20">
        <f t="shared" si="316"/>
        <v>11.99977251344778</v>
      </c>
      <c r="AR182" s="20">
        <f t="shared" si="316"/>
        <v>11.739480305403227</v>
      </c>
      <c r="AS182" s="20">
        <f t="shared" si="316"/>
        <v>-1.4590799696062882</v>
      </c>
      <c r="AT182" s="20">
        <f t="shared" ref="AT182:BK182" si="318">$D182*COS($E182+$F182*AT$7)</f>
        <v>-9.6500917534631832</v>
      </c>
      <c r="AU182" s="20">
        <f t="shared" si="318"/>
        <v>8.6283995935023619</v>
      </c>
      <c r="AV182" s="20">
        <f t="shared" si="318"/>
        <v>8.391920571987729</v>
      </c>
      <c r="AW182" s="20">
        <f t="shared" si="318"/>
        <v>8.2716073115304205</v>
      </c>
      <c r="AX182" s="20">
        <f t="shared" si="318"/>
        <v>8.1496885737246494</v>
      </c>
      <c r="AY182" s="20">
        <f t="shared" si="318"/>
        <v>10.580430878131637</v>
      </c>
      <c r="AZ182" s="20">
        <f t="shared" si="318"/>
        <v>10.500528781134513</v>
      </c>
      <c r="BA182" s="20">
        <f t="shared" si="318"/>
        <v>10.418588584349759</v>
      </c>
      <c r="BB182" s="20">
        <f t="shared" si="318"/>
        <v>10.334626191957172</v>
      </c>
      <c r="BC182" s="20">
        <f t="shared" si="318"/>
        <v>10.248657900634353</v>
      </c>
      <c r="BD182" s="20">
        <f t="shared" si="318"/>
        <v>10.160700396394327</v>
      </c>
      <c r="BE182" s="20">
        <f t="shared" si="318"/>
        <v>10.070770751345805</v>
      </c>
      <c r="BF182" s="20">
        <f t="shared" si="318"/>
        <v>9.9788864203802792</v>
      </c>
      <c r="BG182" s="20">
        <f t="shared" si="318"/>
        <v>9.8850652377839374</v>
      </c>
      <c r="BH182" s="20">
        <f t="shared" si="318"/>
        <v>9.7893254137759271</v>
      </c>
      <c r="BI182" s="20">
        <f t="shared" si="318"/>
        <v>9.6916855309746239</v>
      </c>
      <c r="BJ182" s="20">
        <f t="shared" si="318"/>
        <v>9.5921645407898737</v>
      </c>
      <c r="BK182" s="20">
        <f t="shared" si="318"/>
        <v>11.999520479819227</v>
      </c>
    </row>
    <row r="183" spans="3:63" x14ac:dyDescent="0.25">
      <c r="C183">
        <f t="shared" si="314"/>
        <v>25</v>
      </c>
      <c r="D183">
        <v>12</v>
      </c>
      <c r="E183">
        <v>5.27</v>
      </c>
      <c r="F183">
        <v>1194.45</v>
      </c>
      <c r="I183" s="20">
        <f t="shared" si="313"/>
        <v>-9.0089613763016292</v>
      </c>
      <c r="J183" s="20">
        <f t="shared" si="317"/>
        <v>4.3146745620388165</v>
      </c>
      <c r="K183" s="20">
        <f t="shared" si="317"/>
        <v>11.591724440539227</v>
      </c>
      <c r="L183" s="20">
        <f t="shared" si="317"/>
        <v>6.349927298468339</v>
      </c>
      <c r="M183" s="20">
        <f t="shared" si="317"/>
        <v>-7.1437694566770276</v>
      </c>
      <c r="N183" s="20">
        <f t="shared" si="317"/>
        <v>-8.7895551215453622</v>
      </c>
      <c r="O183" s="20">
        <f t="shared" si="317"/>
        <v>-11.534036178742298</v>
      </c>
      <c r="P183" s="20">
        <f t="shared" si="317"/>
        <v>-10.832522367939264</v>
      </c>
      <c r="Q183" s="20">
        <f t="shared" si="317"/>
        <v>-7.2954369788603621</v>
      </c>
      <c r="R183" s="20">
        <f t="shared" si="317"/>
        <v>5.6979193399831543</v>
      </c>
      <c r="S183" s="20">
        <f t="shared" si="317"/>
        <v>3.6363529044347862</v>
      </c>
      <c r="T183" s="20">
        <f t="shared" si="317"/>
        <v>11.971201614287649</v>
      </c>
      <c r="U183" s="20">
        <f t="shared" si="317"/>
        <v>4.275295244250052</v>
      </c>
      <c r="V183" s="20">
        <f t="shared" ref="J183:AO191" si="319">$D183*COS($E183+$F183*V$7)</f>
        <v>-11.346384671504364</v>
      </c>
      <c r="W183" s="20">
        <f t="shared" si="319"/>
        <v>-11.359098617904703</v>
      </c>
      <c r="X183" s="20">
        <f t="shared" si="319"/>
        <v>-7.7590030021893153</v>
      </c>
      <c r="Y183" s="20">
        <f t="shared" si="319"/>
        <v>-10.918301176339998</v>
      </c>
      <c r="Z183" s="20">
        <f t="shared" si="319"/>
        <v>-11.735951859999808</v>
      </c>
      <c r="AA183" s="20">
        <f t="shared" si="319"/>
        <v>8.5762390563243649</v>
      </c>
      <c r="AB183" s="20">
        <f t="shared" si="319"/>
        <v>-10.472130057164215</v>
      </c>
      <c r="AC183" s="20">
        <f t="shared" si="319"/>
        <v>-8.2558901504299502</v>
      </c>
      <c r="AD183" s="20">
        <f t="shared" si="319"/>
        <v>-11.976024567301295</v>
      </c>
      <c r="AE183" s="20">
        <f t="shared" si="319"/>
        <v>3.4923133975929472</v>
      </c>
      <c r="AF183" s="20">
        <f t="shared" si="319"/>
        <v>6.3332696719080142</v>
      </c>
      <c r="AG183" s="20">
        <f t="shared" si="319"/>
        <v>4.5774978328137195</v>
      </c>
      <c r="AH183" s="20">
        <f t="shared" si="319"/>
        <v>5.210009186564581</v>
      </c>
      <c r="AI183" s="20">
        <f t="shared" si="319"/>
        <v>-8.9739660557550636</v>
      </c>
      <c r="AJ183" s="20">
        <f t="shared" si="319"/>
        <v>-11.983201583009489</v>
      </c>
      <c r="AK183" s="20">
        <f t="shared" si="319"/>
        <v>-11.999133488650809</v>
      </c>
      <c r="AL183" s="20">
        <f t="shared" si="319"/>
        <v>-11.735475032298085</v>
      </c>
      <c r="AM183" s="20">
        <f t="shared" si="319"/>
        <v>6.5314066811977689</v>
      </c>
      <c r="AN183" s="20">
        <f t="shared" si="319"/>
        <v>-7.9373454992303865</v>
      </c>
      <c r="AO183" s="20">
        <f t="shared" si="319"/>
        <v>-10.838099319210606</v>
      </c>
      <c r="AP183" s="20">
        <f t="shared" ref="AP183:BK192" si="320">$D183*COS($E183+$F183*AP$7)</f>
        <v>0.70909456598417275</v>
      </c>
      <c r="AQ183" s="20">
        <f t="shared" si="320"/>
        <v>10.723250474673563</v>
      </c>
      <c r="AR183" s="20">
        <f t="shared" si="320"/>
        <v>11.954345626155785</v>
      </c>
      <c r="AS183" s="20">
        <f t="shared" si="320"/>
        <v>9.1713095348305789</v>
      </c>
      <c r="AT183" s="20">
        <f t="shared" si="320"/>
        <v>5.8827084831127516</v>
      </c>
      <c r="AU183" s="20">
        <f t="shared" si="320"/>
        <v>-3.4355243714883796</v>
      </c>
      <c r="AV183" s="20">
        <f t="shared" si="320"/>
        <v>-3.3600041873777027</v>
      </c>
      <c r="AW183" s="20">
        <f t="shared" si="320"/>
        <v>-3.322313289906222</v>
      </c>
      <c r="AX183" s="20">
        <f t="shared" si="320"/>
        <v>-3.2845868623948768</v>
      </c>
      <c r="AY183" s="20">
        <f t="shared" si="320"/>
        <v>-4.1754466384707607</v>
      </c>
      <c r="AZ183" s="20">
        <f t="shared" si="320"/>
        <v>-4.1386338789416603</v>
      </c>
      <c r="BA183" s="20">
        <f t="shared" si="320"/>
        <v>-4.1017768593398092</v>
      </c>
      <c r="BB183" s="20">
        <f t="shared" si="320"/>
        <v>-4.0648759738280473</v>
      </c>
      <c r="BC183" s="20">
        <f t="shared" si="320"/>
        <v>-4.0279316170376944</v>
      </c>
      <c r="BD183" s="20">
        <f t="shared" si="320"/>
        <v>-3.9909441840654463</v>
      </c>
      <c r="BE183" s="20">
        <f t="shared" si="320"/>
        <v>-3.953914070468675</v>
      </c>
      <c r="BF183" s="20">
        <f t="shared" si="320"/>
        <v>-3.9168416722608703</v>
      </c>
      <c r="BG183" s="20">
        <f t="shared" si="320"/>
        <v>-3.8797273859077306</v>
      </c>
      <c r="BH183" s="20">
        <f t="shared" si="320"/>
        <v>-3.8425716083232437</v>
      </c>
      <c r="BI183" s="20">
        <f t="shared" si="320"/>
        <v>-3.8053747368651187</v>
      </c>
      <c r="BJ183" s="20">
        <f t="shared" si="320"/>
        <v>-3.7681371693300543</v>
      </c>
      <c r="BK183" s="20">
        <f t="shared" si="320"/>
        <v>-11.982886360870436</v>
      </c>
    </row>
    <row r="184" spans="3:63" x14ac:dyDescent="0.25">
      <c r="C184">
        <f t="shared" si="314"/>
        <v>26</v>
      </c>
      <c r="D184">
        <v>12</v>
      </c>
      <c r="E184">
        <v>2.08</v>
      </c>
      <c r="F184">
        <v>4694</v>
      </c>
      <c r="I184" s="20">
        <f t="shared" si="313"/>
        <v>11.218832915044942</v>
      </c>
      <c r="J184" s="20">
        <f t="shared" si="319"/>
        <v>1.7715360758376124</v>
      </c>
      <c r="K184" s="20">
        <f t="shared" si="319"/>
        <v>11.601130209084058</v>
      </c>
      <c r="L184" s="20">
        <f t="shared" si="319"/>
        <v>-5.8497852280123128</v>
      </c>
      <c r="M184" s="20">
        <f t="shared" si="319"/>
        <v>-10.387615615800804</v>
      </c>
      <c r="N184" s="20">
        <f t="shared" si="319"/>
        <v>-5.6645554504307674</v>
      </c>
      <c r="O184" s="20">
        <f t="shared" si="319"/>
        <v>11.715410486747993</v>
      </c>
      <c r="P184" s="20">
        <f t="shared" si="319"/>
        <v>-10.454061655504193</v>
      </c>
      <c r="Q184" s="20">
        <f t="shared" si="319"/>
        <v>-2.7003274825685626</v>
      </c>
      <c r="R184" s="20">
        <f t="shared" si="319"/>
        <v>-8.4994136437863368</v>
      </c>
      <c r="S184" s="20">
        <f t="shared" si="319"/>
        <v>-11.98893715864808</v>
      </c>
      <c r="T184" s="20">
        <f t="shared" si="319"/>
        <v>-0.25607284708368927</v>
      </c>
      <c r="U184" s="20">
        <f t="shared" si="319"/>
        <v>-2.6178644359370944</v>
      </c>
      <c r="V184" s="20">
        <f t="shared" si="319"/>
        <v>10.981736729716889</v>
      </c>
      <c r="W184" s="20">
        <f t="shared" si="319"/>
        <v>10.918662516798548</v>
      </c>
      <c r="X184" s="20">
        <f t="shared" si="319"/>
        <v>-11.750964776384665</v>
      </c>
      <c r="Y184" s="20">
        <f t="shared" si="319"/>
        <v>-0.55608815826551072</v>
      </c>
      <c r="Z184" s="20">
        <f t="shared" si="319"/>
        <v>7.5513729757027175</v>
      </c>
      <c r="AA184" s="20">
        <f t="shared" si="319"/>
        <v>11.999375847516227</v>
      </c>
      <c r="AB184" s="20">
        <f t="shared" si="319"/>
        <v>5.1822434812932929</v>
      </c>
      <c r="AC184" s="20">
        <f t="shared" si="319"/>
        <v>-11.099166211225356</v>
      </c>
      <c r="AD184" s="20">
        <f t="shared" si="319"/>
        <v>0.68503156993448344</v>
      </c>
      <c r="AE184" s="20">
        <f t="shared" si="319"/>
        <v>3.6188206804501046</v>
      </c>
      <c r="AF184" s="20">
        <f t="shared" si="319"/>
        <v>-5.7823386605853688</v>
      </c>
      <c r="AG184" s="20">
        <f t="shared" si="319"/>
        <v>-6.032915777661584</v>
      </c>
      <c r="AH184" s="20">
        <f t="shared" si="319"/>
        <v>-11.54816095765946</v>
      </c>
      <c r="AI184" s="20">
        <f t="shared" si="319"/>
        <v>-9.9578205042736805</v>
      </c>
      <c r="AJ184" s="20">
        <f t="shared" si="319"/>
        <v>0.19943088037979795</v>
      </c>
      <c r="AK184" s="20">
        <f t="shared" si="319"/>
        <v>10.605328591656834</v>
      </c>
      <c r="AL184" s="20">
        <f t="shared" si="319"/>
        <v>11.112643703388533</v>
      </c>
      <c r="AM184" s="20">
        <f t="shared" si="319"/>
        <v>-1.68720552875449</v>
      </c>
      <c r="AN184" s="20">
        <f t="shared" si="319"/>
        <v>-11.631160868380171</v>
      </c>
      <c r="AO184" s="20">
        <f t="shared" si="319"/>
        <v>-6.8991705674083876</v>
      </c>
      <c r="AP184" s="20">
        <f t="shared" si="320"/>
        <v>-7.9778766786837378</v>
      </c>
      <c r="AQ184" s="20">
        <f t="shared" si="320"/>
        <v>-9.5369331202389844</v>
      </c>
      <c r="AR184" s="20">
        <f t="shared" si="320"/>
        <v>-3.0947336924315763</v>
      </c>
      <c r="AS184" s="20">
        <f t="shared" si="320"/>
        <v>-11.835592347479059</v>
      </c>
      <c r="AT184" s="20">
        <f t="shared" si="320"/>
        <v>11.671981795842173</v>
      </c>
      <c r="AU184" s="20">
        <f t="shared" si="320"/>
        <v>-3.1142665985219775</v>
      </c>
      <c r="AV184" s="20">
        <f t="shared" si="320"/>
        <v>-3.4120422566497428</v>
      </c>
      <c r="AW184" s="20">
        <f t="shared" si="320"/>
        <v>-3.5596086626656902</v>
      </c>
      <c r="AX184" s="20">
        <f t="shared" si="320"/>
        <v>-3.7065871706596978</v>
      </c>
      <c r="AY184" s="20">
        <f t="shared" si="320"/>
        <v>-8.3573144966869434E-2</v>
      </c>
      <c r="AZ184" s="20">
        <f t="shared" si="320"/>
        <v>-0.2377759176715829</v>
      </c>
      <c r="BA184" s="20">
        <f t="shared" si="320"/>
        <v>-0.39193941976963376</v>
      </c>
      <c r="BB184" s="20">
        <f t="shared" si="320"/>
        <v>-0.54603818991778807</v>
      </c>
      <c r="BC184" s="20">
        <f t="shared" si="320"/>
        <v>-0.70004677746449528</v>
      </c>
      <c r="BD184" s="20">
        <f t="shared" si="320"/>
        <v>-0.85393974665054428</v>
      </c>
      <c r="BE184" s="20">
        <f t="shared" si="320"/>
        <v>-1.0076916808140701</v>
      </c>
      <c r="BF184" s="20">
        <f t="shared" si="320"/>
        <v>-1.161277186585596</v>
      </c>
      <c r="BG184" s="20">
        <f t="shared" si="320"/>
        <v>-1.3146708980829729</v>
      </c>
      <c r="BH184" s="20">
        <f t="shared" si="320"/>
        <v>-1.4678474810997402</v>
      </c>
      <c r="BI184" s="20">
        <f t="shared" si="320"/>
        <v>-1.6207816372899559</v>
      </c>
      <c r="BJ184" s="20">
        <f t="shared" si="320"/>
        <v>-1.7734481083470965</v>
      </c>
      <c r="BK184" s="20">
        <f t="shared" si="320"/>
        <v>0.22273841150022822</v>
      </c>
    </row>
    <row r="185" spans="3:63" x14ac:dyDescent="0.25">
      <c r="C185">
        <f t="shared" si="314"/>
        <v>27</v>
      </c>
      <c r="D185">
        <v>11</v>
      </c>
      <c r="E185">
        <v>0.77</v>
      </c>
      <c r="F185">
        <v>553.57000000000005</v>
      </c>
      <c r="I185" s="20">
        <f t="shared" si="313"/>
        <v>1.6948363276924894</v>
      </c>
      <c r="J185" s="20">
        <f t="shared" si="319"/>
        <v>-8.93696772495381</v>
      </c>
      <c r="K185" s="20">
        <f t="shared" si="319"/>
        <v>-0.9502986837069336</v>
      </c>
      <c r="L185" s="20">
        <f t="shared" si="319"/>
        <v>7.8970173657203766</v>
      </c>
      <c r="M185" s="20">
        <f t="shared" si="319"/>
        <v>10.744267651189171</v>
      </c>
      <c r="N185" s="20">
        <f t="shared" si="319"/>
        <v>10.940339055142021</v>
      </c>
      <c r="O185" s="20">
        <f t="shared" si="319"/>
        <v>10.929485951306411</v>
      </c>
      <c r="P185" s="20">
        <f t="shared" si="319"/>
        <v>9.9097316712001984</v>
      </c>
      <c r="Q185" s="20">
        <f t="shared" si="319"/>
        <v>8.6357103076357973</v>
      </c>
      <c r="R185" s="20">
        <f t="shared" si="319"/>
        <v>-4.1986430115658493</v>
      </c>
      <c r="S185" s="20">
        <f t="shared" si="319"/>
        <v>8.1029102332380845</v>
      </c>
      <c r="T185" s="20">
        <f t="shared" si="319"/>
        <v>10.803013158865316</v>
      </c>
      <c r="U185" s="20">
        <f t="shared" si="319"/>
        <v>-4.3405996918136429</v>
      </c>
      <c r="V185" s="20">
        <f t="shared" si="319"/>
        <v>5.2977668933435691</v>
      </c>
      <c r="W185" s="20">
        <f t="shared" si="319"/>
        <v>5.2831501873221685</v>
      </c>
      <c r="X185" s="20">
        <f t="shared" si="319"/>
        <v>7.1193987345405496</v>
      </c>
      <c r="Y185" s="20">
        <f t="shared" si="319"/>
        <v>5.2744749431857585</v>
      </c>
      <c r="Z185" s="20">
        <f t="shared" si="319"/>
        <v>2.232671466942906</v>
      </c>
      <c r="AA185" s="20">
        <f t="shared" si="319"/>
        <v>1.765265125736373</v>
      </c>
      <c r="AB185" s="20">
        <f t="shared" si="319"/>
        <v>10.99977189435001</v>
      </c>
      <c r="AC185" s="20">
        <f t="shared" si="319"/>
        <v>-10.282667281182574</v>
      </c>
      <c r="AD185" s="20">
        <f t="shared" si="319"/>
        <v>8.6025960591362516</v>
      </c>
      <c r="AE185" s="20">
        <f t="shared" si="319"/>
        <v>10.999773379445172</v>
      </c>
      <c r="AF185" s="20">
        <f t="shared" si="319"/>
        <v>7.9028179114377624</v>
      </c>
      <c r="AG185" s="20">
        <f t="shared" si="319"/>
        <v>8.3324527344831836</v>
      </c>
      <c r="AH185" s="20">
        <f t="shared" si="319"/>
        <v>-0.7416835464210576</v>
      </c>
      <c r="AI185" s="20">
        <f t="shared" si="319"/>
        <v>9.2051030041009465</v>
      </c>
      <c r="AJ185" s="20">
        <f t="shared" si="319"/>
        <v>8.5697579893327767</v>
      </c>
      <c r="AK185" s="20">
        <f t="shared" si="319"/>
        <v>-10.998057285401819</v>
      </c>
      <c r="AL185" s="20">
        <f t="shared" si="319"/>
        <v>-10.960969103826686</v>
      </c>
      <c r="AM185" s="20">
        <f t="shared" si="319"/>
        <v>-6.1135716372651592</v>
      </c>
      <c r="AN185" s="20">
        <f t="shared" si="319"/>
        <v>-10.216101262844925</v>
      </c>
      <c r="AO185" s="20">
        <f t="shared" si="319"/>
        <v>-10.737619241812306</v>
      </c>
      <c r="AP185" s="20">
        <f t="shared" si="320"/>
        <v>9.3619778393758537</v>
      </c>
      <c r="AQ185" s="20">
        <f t="shared" si="320"/>
        <v>-3.7074703508612843</v>
      </c>
      <c r="AR185" s="20">
        <f t="shared" si="320"/>
        <v>1.1366570214757343</v>
      </c>
      <c r="AS185" s="20">
        <f t="shared" si="320"/>
        <v>6.7099711845198868</v>
      </c>
      <c r="AT185" s="20">
        <f t="shared" si="320"/>
        <v>10.987698841167639</v>
      </c>
      <c r="AU185" s="20">
        <f t="shared" si="320"/>
        <v>4.4218537494810706</v>
      </c>
      <c r="AV185" s="20">
        <f t="shared" si="320"/>
        <v>4.4524637587453544</v>
      </c>
      <c r="AW185" s="20">
        <f t="shared" si="320"/>
        <v>4.4677033834931201</v>
      </c>
      <c r="AX185" s="20">
        <f t="shared" si="320"/>
        <v>4.4829327458420183</v>
      </c>
      <c r="AY185" s="20">
        <f t="shared" si="320"/>
        <v>4.116329553126933</v>
      </c>
      <c r="AZ185" s="20">
        <f t="shared" si="320"/>
        <v>4.1317850346793064</v>
      </c>
      <c r="BA185" s="20">
        <f t="shared" si="320"/>
        <v>4.1472310254435563</v>
      </c>
      <c r="BB185" s="20">
        <f t="shared" si="320"/>
        <v>4.1626674899399152</v>
      </c>
      <c r="BC185" s="20">
        <f t="shared" si="320"/>
        <v>4.1780943927106433</v>
      </c>
      <c r="BD185" s="20">
        <f t="shared" si="320"/>
        <v>4.1935116983197425</v>
      </c>
      <c r="BE185" s="20">
        <f t="shared" si="320"/>
        <v>4.2089193713533746</v>
      </c>
      <c r="BF185" s="20">
        <f t="shared" si="320"/>
        <v>4.2243173764198927</v>
      </c>
      <c r="BG185" s="20">
        <f t="shared" si="320"/>
        <v>4.2397056781497557</v>
      </c>
      <c r="BH185" s="20">
        <f t="shared" si="320"/>
        <v>4.2550842411957426</v>
      </c>
      <c r="BI185" s="20">
        <f t="shared" si="320"/>
        <v>4.2704530302330062</v>
      </c>
      <c r="BJ185" s="20">
        <f t="shared" si="320"/>
        <v>4.2858120099591464</v>
      </c>
      <c r="BK185" s="20">
        <f t="shared" si="320"/>
        <v>8.5713376631481548</v>
      </c>
    </row>
    <row r="186" spans="3:63" x14ac:dyDescent="0.25">
      <c r="C186">
        <f t="shared" si="314"/>
        <v>28</v>
      </c>
      <c r="D186">
        <v>10</v>
      </c>
      <c r="E186">
        <v>1.3</v>
      </c>
      <c r="F186">
        <v>6286.6</v>
      </c>
      <c r="I186" s="20">
        <f t="shared" si="313"/>
        <v>3.8992915251942812</v>
      </c>
      <c r="J186" s="20">
        <f t="shared" si="319"/>
        <v>9.3542982644608248</v>
      </c>
      <c r="K186" s="20">
        <f t="shared" si="319"/>
        <v>-8.4376718571957952</v>
      </c>
      <c r="L186" s="20">
        <f t="shared" si="319"/>
        <v>2.6749882862458736</v>
      </c>
      <c r="M186" s="20">
        <f t="shared" si="319"/>
        <v>2.7492717982293637</v>
      </c>
      <c r="N186" s="20">
        <f t="shared" si="319"/>
        <v>-1.2766644655805348</v>
      </c>
      <c r="O186" s="20">
        <f t="shared" si="319"/>
        <v>-5.1729524496528869</v>
      </c>
      <c r="P186" s="20">
        <f t="shared" si="319"/>
        <v>-1.2678541435189692</v>
      </c>
      <c r="Q186" s="20">
        <f t="shared" si="319"/>
        <v>-5.0325716350635119</v>
      </c>
      <c r="R186" s="20">
        <f t="shared" si="319"/>
        <v>5.6765902065075755</v>
      </c>
      <c r="S186" s="20">
        <f t="shared" si="319"/>
        <v>9.99739002741644</v>
      </c>
      <c r="T186" s="20">
        <f t="shared" si="319"/>
        <v>9.9971831564392684</v>
      </c>
      <c r="U186" s="20">
        <f t="shared" si="319"/>
        <v>7.4243215499283046</v>
      </c>
      <c r="V186" s="20">
        <f t="shared" si="319"/>
        <v>8.5577546496682384</v>
      </c>
      <c r="W186" s="20">
        <f t="shared" si="319"/>
        <v>8.4674468184750253</v>
      </c>
      <c r="X186" s="20">
        <f t="shared" si="319"/>
        <v>6.334968615233322</v>
      </c>
      <c r="Y186" s="20">
        <f t="shared" si="319"/>
        <v>1.4008268730857649</v>
      </c>
      <c r="Z186" s="20">
        <f t="shared" si="319"/>
        <v>0.75806492976758277</v>
      </c>
      <c r="AA186" s="20">
        <f t="shared" si="319"/>
        <v>-8.2787744634100182</v>
      </c>
      <c r="AB186" s="20">
        <f t="shared" si="319"/>
        <v>-9.8269238110616328</v>
      </c>
      <c r="AC186" s="20">
        <f t="shared" si="319"/>
        <v>-9.9257753492864147</v>
      </c>
      <c r="AD186" s="20">
        <f t="shared" si="319"/>
        <v>-4.164148633832597</v>
      </c>
      <c r="AE186" s="20">
        <f t="shared" si="319"/>
        <v>1.2879694964162467</v>
      </c>
      <c r="AF186" s="20">
        <f t="shared" si="319"/>
        <v>2.7578109294061957</v>
      </c>
      <c r="AG186" s="20">
        <f t="shared" si="319"/>
        <v>-4.5408570616290191</v>
      </c>
      <c r="AH186" s="20">
        <f t="shared" si="319"/>
        <v>9.219064136141558</v>
      </c>
      <c r="AI186" s="20">
        <f t="shared" si="319"/>
        <v>-9.9933235347851017</v>
      </c>
      <c r="AJ186" s="20">
        <f t="shared" si="319"/>
        <v>-4.6508928091540893</v>
      </c>
      <c r="AK186" s="20">
        <f t="shared" si="319"/>
        <v>4.7673570363650555</v>
      </c>
      <c r="AL186" s="20">
        <f t="shared" si="319"/>
        <v>9.9534346583161515</v>
      </c>
      <c r="AM186" s="20">
        <f t="shared" si="319"/>
        <v>-6.5157823234228482</v>
      </c>
      <c r="AN186" s="20">
        <f t="shared" si="319"/>
        <v>-9.5195310694440156</v>
      </c>
      <c r="AO186" s="20">
        <f t="shared" si="319"/>
        <v>-9.7921943440616523</v>
      </c>
      <c r="AP186" s="20">
        <f t="shared" si="320"/>
        <v>7.675810936842681</v>
      </c>
      <c r="AQ186" s="20">
        <f t="shared" si="320"/>
        <v>8.7379315392751309</v>
      </c>
      <c r="AR186" s="20">
        <f t="shared" si="320"/>
        <v>9.8166006771380605</v>
      </c>
      <c r="AS186" s="20">
        <f t="shared" si="320"/>
        <v>-9.8048784330739771</v>
      </c>
      <c r="AT186" s="20">
        <f t="shared" si="320"/>
        <v>5.2362676232879677</v>
      </c>
      <c r="AU186" s="20">
        <f t="shared" si="320"/>
        <v>-5.6538356302212147</v>
      </c>
      <c r="AV186" s="20">
        <f t="shared" si="320"/>
        <v>-5.3656546036123025</v>
      </c>
      <c r="AW186" s="20">
        <f t="shared" si="320"/>
        <v>-5.2196239779172053</v>
      </c>
      <c r="AX186" s="20">
        <f t="shared" si="320"/>
        <v>-5.0720471022558824</v>
      </c>
      <c r="AY186" s="20">
        <f t="shared" si="320"/>
        <v>-8.09423445248928</v>
      </c>
      <c r="AZ186" s="20">
        <f t="shared" si="320"/>
        <v>-7.9919686298679657</v>
      </c>
      <c r="BA186" s="20">
        <f t="shared" si="320"/>
        <v>-7.8873352839771211</v>
      </c>
      <c r="BB186" s="20">
        <f t="shared" si="320"/>
        <v>-7.7803654111697877</v>
      </c>
      <c r="BC186" s="20">
        <f t="shared" si="320"/>
        <v>-7.6710906999662551</v>
      </c>
      <c r="BD186" s="20">
        <f t="shared" si="320"/>
        <v>-7.5595435216681794</v>
      </c>
      <c r="BE186" s="20">
        <f t="shared" si="320"/>
        <v>-7.4457569207668044</v>
      </c>
      <c r="BF186" s="20">
        <f t="shared" si="320"/>
        <v>-7.329764605155372</v>
      </c>
      <c r="BG186" s="20">
        <f t="shared" si="320"/>
        <v>-7.2116009361430251</v>
      </c>
      <c r="BH186" s="20">
        <f t="shared" si="320"/>
        <v>-7.0913009182762607</v>
      </c>
      <c r="BI186" s="20">
        <f t="shared" si="320"/>
        <v>-6.9689001889688953</v>
      </c>
      <c r="BJ186" s="20">
        <f t="shared" si="320"/>
        <v>-6.8444350079442842</v>
      </c>
      <c r="BK186" s="20">
        <f t="shared" si="320"/>
        <v>-4.627845302479864</v>
      </c>
    </row>
    <row r="187" spans="3:63" x14ac:dyDescent="0.25">
      <c r="C187">
        <f t="shared" si="314"/>
        <v>29</v>
      </c>
      <c r="D187">
        <v>10</v>
      </c>
      <c r="E187">
        <v>4.24</v>
      </c>
      <c r="F187">
        <v>1349.87</v>
      </c>
      <c r="I187" s="20">
        <f t="shared" si="313"/>
        <v>-9.9763216408283011</v>
      </c>
      <c r="J187" s="20">
        <f t="shared" si="319"/>
        <v>-8.1002148871823625</v>
      </c>
      <c r="K187" s="20">
        <f t="shared" si="319"/>
        <v>-9.240080600699029</v>
      </c>
      <c r="L187" s="20">
        <f t="shared" si="319"/>
        <v>-4.5501493014330467</v>
      </c>
      <c r="M187" s="20">
        <f t="shared" si="319"/>
        <v>-9.6831921127315024</v>
      </c>
      <c r="N187" s="20">
        <f t="shared" si="319"/>
        <v>7.9803197646074695</v>
      </c>
      <c r="O187" s="20">
        <f t="shared" si="319"/>
        <v>9.9322910662765818</v>
      </c>
      <c r="P187" s="20">
        <f t="shared" si="319"/>
        <v>7.6344111005327573</v>
      </c>
      <c r="Q187" s="20">
        <f t="shared" si="319"/>
        <v>3.2838142707917299</v>
      </c>
      <c r="R187" s="20">
        <f t="shared" si="319"/>
        <v>3.6073605111674469</v>
      </c>
      <c r="S187" s="20">
        <f t="shared" si="319"/>
        <v>-0.57181998292453673</v>
      </c>
      <c r="T187" s="20">
        <f t="shared" si="319"/>
        <v>9.6131383249635398</v>
      </c>
      <c r="U187" s="20">
        <f t="shared" si="319"/>
        <v>7.4536597795248172</v>
      </c>
      <c r="V187" s="20">
        <f t="shared" si="319"/>
        <v>2.7666317715742932</v>
      </c>
      <c r="W187" s="20">
        <f t="shared" si="319"/>
        <v>2.8021276621981377</v>
      </c>
      <c r="X187" s="20">
        <f t="shared" si="319"/>
        <v>-1.9068949400449284</v>
      </c>
      <c r="Y187" s="20">
        <f t="shared" si="319"/>
        <v>3.0049624645879658</v>
      </c>
      <c r="Z187" s="20">
        <f t="shared" si="319"/>
        <v>8.5536358336958056</v>
      </c>
      <c r="AA187" s="20">
        <f t="shared" si="319"/>
        <v>-3.8810209282348955</v>
      </c>
      <c r="AB187" s="20">
        <f t="shared" si="319"/>
        <v>9.2977881193462757</v>
      </c>
      <c r="AC187" s="20">
        <f t="shared" si="319"/>
        <v>9.9506952269927833</v>
      </c>
      <c r="AD187" s="20">
        <f t="shared" si="319"/>
        <v>0.63716718040586651</v>
      </c>
      <c r="AE187" s="20">
        <f t="shared" si="319"/>
        <v>6.9629120258302439</v>
      </c>
      <c r="AF187" s="20">
        <f t="shared" si="319"/>
        <v>-4.5665965184531396</v>
      </c>
      <c r="AG187" s="20">
        <f t="shared" si="319"/>
        <v>8.0202494886370062</v>
      </c>
      <c r="AH187" s="20">
        <f t="shared" si="319"/>
        <v>6.6212037809863835</v>
      </c>
      <c r="AI187" s="20">
        <f t="shared" si="319"/>
        <v>5.2336090766190235</v>
      </c>
      <c r="AJ187" s="20">
        <f t="shared" si="319"/>
        <v>0.75334337248047045</v>
      </c>
      <c r="AK187" s="20">
        <f t="shared" si="319"/>
        <v>5.14244055142533</v>
      </c>
      <c r="AL187" s="20">
        <f t="shared" si="319"/>
        <v>7.1136360965608691</v>
      </c>
      <c r="AM187" s="20">
        <f t="shared" si="319"/>
        <v>1.6156522876137422</v>
      </c>
      <c r="AN187" s="20">
        <f t="shared" si="319"/>
        <v>9.9827823530027651</v>
      </c>
      <c r="AO187" s="20">
        <f t="shared" si="319"/>
        <v>0.52264144010584312</v>
      </c>
      <c r="AP187" s="20">
        <f t="shared" si="320"/>
        <v>-8.915727857396373</v>
      </c>
      <c r="AQ187" s="20">
        <f t="shared" si="320"/>
        <v>-4.2271023241828871</v>
      </c>
      <c r="AR187" s="20">
        <f t="shared" si="320"/>
        <v>2.0121555986866105E-2</v>
      </c>
      <c r="AS187" s="20">
        <f t="shared" si="320"/>
        <v>-1.1916173418201941</v>
      </c>
      <c r="AT187" s="20">
        <f t="shared" si="320"/>
        <v>1.7712990266268456</v>
      </c>
      <c r="AU187" s="20">
        <f t="shared" si="320"/>
        <v>-7.6459728137004346</v>
      </c>
      <c r="AV187" s="20">
        <f t="shared" si="320"/>
        <v>-7.5979680633375803</v>
      </c>
      <c r="AW187" s="20">
        <f t="shared" si="320"/>
        <v>-7.5738879668765415</v>
      </c>
      <c r="AX187" s="20">
        <f t="shared" si="320"/>
        <v>-7.5497044224808709</v>
      </c>
      <c r="AY187" s="20">
        <f t="shared" si="320"/>
        <v>-8.0985763133990645</v>
      </c>
      <c r="AZ187" s="20">
        <f t="shared" si="320"/>
        <v>-8.0768408509041993</v>
      </c>
      <c r="BA187" s="20">
        <f t="shared" si="320"/>
        <v>-8.0549950708936784</v>
      </c>
      <c r="BB187" s="20">
        <f t="shared" si="320"/>
        <v>-8.0330392717480468</v>
      </c>
      <c r="BC187" s="20">
        <f t="shared" si="320"/>
        <v>-8.0109737533504592</v>
      </c>
      <c r="BD187" s="20">
        <f t="shared" si="320"/>
        <v>-7.9887988170829267</v>
      </c>
      <c r="BE187" s="20">
        <f t="shared" si="320"/>
        <v>-7.9665147658216942</v>
      </c>
      <c r="BF187" s="20">
        <f t="shared" si="320"/>
        <v>-7.9441219039334303</v>
      </c>
      <c r="BG187" s="20">
        <f t="shared" si="320"/>
        <v>-7.9216205372709547</v>
      </c>
      <c r="BH187" s="20">
        <f t="shared" si="320"/>
        <v>-7.8990109731691849</v>
      </c>
      <c r="BI187" s="20">
        <f t="shared" si="320"/>
        <v>-7.8762935204408544</v>
      </c>
      <c r="BJ187" s="20">
        <f t="shared" si="320"/>
        <v>-7.8534684893722053</v>
      </c>
      <c r="BK187" s="20">
        <f t="shared" si="320"/>
        <v>0.74777274111812841</v>
      </c>
    </row>
    <row r="188" spans="3:63" x14ac:dyDescent="0.25">
      <c r="C188">
        <f t="shared" si="314"/>
        <v>30</v>
      </c>
      <c r="D188">
        <v>9</v>
      </c>
      <c r="E188">
        <v>2.7</v>
      </c>
      <c r="F188">
        <v>242.73</v>
      </c>
      <c r="I188" s="20">
        <f t="shared" si="313"/>
        <v>8.740853761372966</v>
      </c>
      <c r="J188" s="20">
        <f t="shared" si="319"/>
        <v>2.665822047357441</v>
      </c>
      <c r="K188" s="20">
        <f t="shared" si="319"/>
        <v>8.7843207696847454</v>
      </c>
      <c r="L188" s="20">
        <f t="shared" si="319"/>
        <v>-8.1366492781535502</v>
      </c>
      <c r="M188" s="20">
        <f t="shared" si="319"/>
        <v>-6.9726813535832877</v>
      </c>
      <c r="N188" s="20">
        <f t="shared" si="319"/>
        <v>8.1489735782969657</v>
      </c>
      <c r="O188" s="20">
        <f t="shared" si="319"/>
        <v>8.4757088974574124</v>
      </c>
      <c r="P188" s="20">
        <f t="shared" si="319"/>
        <v>8.8280069915831803</v>
      </c>
      <c r="Q188" s="20">
        <f t="shared" si="319"/>
        <v>8.9552304121632105</v>
      </c>
      <c r="R188" s="20">
        <f t="shared" si="319"/>
        <v>-8.223365977525658</v>
      </c>
      <c r="S188" s="20">
        <f t="shared" si="319"/>
        <v>8.9087009772278449</v>
      </c>
      <c r="T188" s="20">
        <f t="shared" si="319"/>
        <v>8.955033116758603</v>
      </c>
      <c r="U188" s="20">
        <f t="shared" si="319"/>
        <v>-8.9700881347999921</v>
      </c>
      <c r="V188" s="20">
        <f t="shared" si="319"/>
        <v>-8.6357322767687368</v>
      </c>
      <c r="W188" s="20">
        <f t="shared" si="319"/>
        <v>-8.6374147506786336</v>
      </c>
      <c r="X188" s="20">
        <f t="shared" si="319"/>
        <v>-8.4394375315391965</v>
      </c>
      <c r="Y188" s="20">
        <f t="shared" si="319"/>
        <v>-8.6848442897949685</v>
      </c>
      <c r="Z188" s="20">
        <f t="shared" si="319"/>
        <v>-8.9171844882753728</v>
      </c>
      <c r="AA188" s="20">
        <f t="shared" si="319"/>
        <v>5.9407014327480221</v>
      </c>
      <c r="AB188" s="20">
        <f t="shared" si="319"/>
        <v>8.3246439185667143</v>
      </c>
      <c r="AC188" s="20">
        <f t="shared" si="319"/>
        <v>6.1029610942963375</v>
      </c>
      <c r="AD188" s="20">
        <f t="shared" si="319"/>
        <v>-8.6270874396021835</v>
      </c>
      <c r="AE188" s="20">
        <f t="shared" si="319"/>
        <v>6.183175013491069</v>
      </c>
      <c r="AF188" s="20">
        <f t="shared" si="319"/>
        <v>-8.1353707437592657</v>
      </c>
      <c r="AG188" s="20">
        <f t="shared" si="319"/>
        <v>-4.2513306553964512</v>
      </c>
      <c r="AH188" s="20">
        <f t="shared" si="319"/>
        <v>-6.8123475670252276</v>
      </c>
      <c r="AI188" s="20">
        <f t="shared" si="319"/>
        <v>8.9136167086039713</v>
      </c>
      <c r="AJ188" s="20">
        <f t="shared" si="319"/>
        <v>-8.6216994811620928</v>
      </c>
      <c r="AK188" s="20">
        <f t="shared" si="319"/>
        <v>4.9149998819187362</v>
      </c>
      <c r="AL188" s="20">
        <f t="shared" si="319"/>
        <v>5.2505722436283602</v>
      </c>
      <c r="AM188" s="20">
        <f t="shared" si="319"/>
        <v>7.6516030776168309</v>
      </c>
      <c r="AN188" s="20">
        <f t="shared" si="319"/>
        <v>6.1511517908922544</v>
      </c>
      <c r="AO188" s="20">
        <f t="shared" si="319"/>
        <v>4.2355787133785183</v>
      </c>
      <c r="AP188" s="20">
        <f t="shared" si="320"/>
        <v>-7.2430234383643857</v>
      </c>
      <c r="AQ188" s="20">
        <f t="shared" si="320"/>
        <v>8.1164536778753558</v>
      </c>
      <c r="AR188" s="20">
        <f t="shared" si="320"/>
        <v>1.8323010707843919</v>
      </c>
      <c r="AS188" s="20">
        <f t="shared" si="320"/>
        <v>-8.3642186165524439</v>
      </c>
      <c r="AT188" s="20">
        <f t="shared" si="320"/>
        <v>2.4236744446049019</v>
      </c>
      <c r="AU188" s="20">
        <f t="shared" si="320"/>
        <v>8.9275272398340633</v>
      </c>
      <c r="AV188" s="20">
        <f t="shared" si="320"/>
        <v>8.9290392636494076</v>
      </c>
      <c r="AW188" s="20">
        <f t="shared" si="320"/>
        <v>8.9297868767371487</v>
      </c>
      <c r="AX188" s="20">
        <f t="shared" si="320"/>
        <v>8.930530546091564</v>
      </c>
      <c r="AY188" s="20">
        <f t="shared" si="320"/>
        <v>8.911684616055668</v>
      </c>
      <c r="AZ188" s="20">
        <f t="shared" si="320"/>
        <v>8.9125184813461935</v>
      </c>
      <c r="BA188" s="20">
        <f t="shared" si="320"/>
        <v>8.9133484105297676</v>
      </c>
      <c r="BB188" s="20">
        <f t="shared" si="320"/>
        <v>8.9141744032398691</v>
      </c>
      <c r="BC188" s="20">
        <f t="shared" si="320"/>
        <v>8.914996459111709</v>
      </c>
      <c r="BD188" s="20">
        <f t="shared" si="320"/>
        <v>8.9158145777822266</v>
      </c>
      <c r="BE188" s="20">
        <f t="shared" si="320"/>
        <v>8.9166287588901181</v>
      </c>
      <c r="BF188" s="20">
        <f t="shared" si="320"/>
        <v>8.9174390020758079</v>
      </c>
      <c r="BG188" s="20">
        <f t="shared" si="320"/>
        <v>8.9182453069814613</v>
      </c>
      <c r="BH188" s="20">
        <f t="shared" si="320"/>
        <v>8.9190476732509882</v>
      </c>
      <c r="BI188" s="20">
        <f t="shared" si="320"/>
        <v>8.9198461005300249</v>
      </c>
      <c r="BJ188" s="20">
        <f t="shared" si="320"/>
        <v>8.9206405884659592</v>
      </c>
      <c r="BK188" s="20">
        <f t="shared" si="320"/>
        <v>-8.6219587988755109</v>
      </c>
    </row>
    <row r="189" spans="3:63" x14ac:dyDescent="0.25">
      <c r="C189">
        <f t="shared" si="314"/>
        <v>31</v>
      </c>
      <c r="D189">
        <v>9</v>
      </c>
      <c r="E189">
        <v>5.64</v>
      </c>
      <c r="F189">
        <v>951.72</v>
      </c>
      <c r="I189" s="20">
        <f t="shared" si="313"/>
        <v>5.6607451789323955</v>
      </c>
      <c r="J189" s="20">
        <f t="shared" si="319"/>
        <v>-8.9999082823192591</v>
      </c>
      <c r="K189" s="20">
        <f t="shared" si="319"/>
        <v>-7.6606530112653868</v>
      </c>
      <c r="L189" s="20">
        <f t="shared" si="319"/>
        <v>7.2017049696552506</v>
      </c>
      <c r="M189" s="20">
        <f t="shared" si="319"/>
        <v>-0.22282080564511014</v>
      </c>
      <c r="N189" s="20">
        <f t="shared" si="319"/>
        <v>8.3510241799791398</v>
      </c>
      <c r="O189" s="20">
        <f t="shared" si="319"/>
        <v>8.9996999628782319</v>
      </c>
      <c r="P189" s="20">
        <f t="shared" si="319"/>
        <v>7.5820110166038335</v>
      </c>
      <c r="Q189" s="20">
        <f t="shared" si="319"/>
        <v>5.2679741161194116</v>
      </c>
      <c r="R189" s="20">
        <f t="shared" si="319"/>
        <v>4.2241265196066746E-2</v>
      </c>
      <c r="S189" s="20">
        <f t="shared" si="319"/>
        <v>-3.3285555520983574</v>
      </c>
      <c r="T189" s="20">
        <f t="shared" si="319"/>
        <v>-8.7401311546087079</v>
      </c>
      <c r="U189" s="20">
        <f t="shared" si="319"/>
        <v>1.8861103771324257</v>
      </c>
      <c r="V189" s="20">
        <f t="shared" si="319"/>
        <v>-8.9377521650027223</v>
      </c>
      <c r="W189" s="20">
        <f t="shared" si="319"/>
        <v>-8.9404751938220546</v>
      </c>
      <c r="X189" s="20">
        <f t="shared" si="319"/>
        <v>-8.1377581443945282</v>
      </c>
      <c r="Y189" s="20">
        <f t="shared" si="319"/>
        <v>-8.9628903025240483</v>
      </c>
      <c r="Z189" s="20">
        <f t="shared" si="319"/>
        <v>-8.2268629702841203</v>
      </c>
      <c r="AA189" s="20">
        <f t="shared" si="319"/>
        <v>1.1246671608153436</v>
      </c>
      <c r="AB189" s="20">
        <f t="shared" si="319"/>
        <v>8.834852679099793</v>
      </c>
      <c r="AC189" s="20">
        <f t="shared" si="319"/>
        <v>-1.2424156380141207</v>
      </c>
      <c r="AD189" s="20">
        <f t="shared" si="319"/>
        <v>-8.2042017693956897</v>
      </c>
      <c r="AE189" s="20">
        <f t="shared" si="319"/>
        <v>-8.3225129440816303</v>
      </c>
      <c r="AF189" s="20">
        <f t="shared" si="319"/>
        <v>7.1946665204953906</v>
      </c>
      <c r="AG189" s="20">
        <f t="shared" si="319"/>
        <v>8.9962126418173067</v>
      </c>
      <c r="AH189" s="20">
        <f t="shared" si="319"/>
        <v>-2.9561727960455286</v>
      </c>
      <c r="AI189" s="20">
        <f t="shared" si="319"/>
        <v>6.314904680497655</v>
      </c>
      <c r="AJ189" s="20">
        <f t="shared" si="319"/>
        <v>-8.2343062751115284</v>
      </c>
      <c r="AK189" s="20">
        <f t="shared" si="319"/>
        <v>4.4573841517026151</v>
      </c>
      <c r="AL189" s="20">
        <f t="shared" si="319"/>
        <v>3.0094799694772338</v>
      </c>
      <c r="AM189" s="20">
        <f t="shared" si="319"/>
        <v>-8.3935613125333344</v>
      </c>
      <c r="AN189" s="20">
        <f t="shared" si="319"/>
        <v>-1.4973616465050259</v>
      </c>
      <c r="AO189" s="20">
        <f t="shared" si="319"/>
        <v>6.8328277734629843</v>
      </c>
      <c r="AP189" s="20">
        <f t="shared" si="320"/>
        <v>-4.3524759892983536</v>
      </c>
      <c r="AQ189" s="20">
        <f t="shared" si="320"/>
        <v>-8.9873993816613567</v>
      </c>
      <c r="AR189" s="20">
        <f t="shared" si="320"/>
        <v>-0.41540075391628112</v>
      </c>
      <c r="AS189" s="20">
        <f t="shared" si="320"/>
        <v>8.3092389394138042</v>
      </c>
      <c r="AT189" s="20">
        <f t="shared" si="320"/>
        <v>6.8051583034197698</v>
      </c>
      <c r="AU189" s="20">
        <f t="shared" si="320"/>
        <v>2.0952193147182792</v>
      </c>
      <c r="AV189" s="20">
        <f t="shared" si="320"/>
        <v>2.0494279755743028</v>
      </c>
      <c r="AW189" s="20">
        <f t="shared" si="320"/>
        <v>2.0265861425978358</v>
      </c>
      <c r="AX189" s="20">
        <f t="shared" si="320"/>
        <v>2.003730550117786</v>
      </c>
      <c r="AY189" s="20">
        <f t="shared" si="320"/>
        <v>2.5457352100758688</v>
      </c>
      <c r="AZ189" s="20">
        <f t="shared" si="320"/>
        <v>2.5232332943490601</v>
      </c>
      <c r="BA189" s="20">
        <f t="shared" si="320"/>
        <v>2.5007142471336365</v>
      </c>
      <c r="BB189" s="20">
        <f t="shared" si="320"/>
        <v>2.4781782213225751</v>
      </c>
      <c r="BC189" s="20">
        <f t="shared" si="320"/>
        <v>2.4556253699241282</v>
      </c>
      <c r="BD189" s="20">
        <f t="shared" si="320"/>
        <v>2.4330558460609071</v>
      </c>
      <c r="BE189" s="20">
        <f t="shared" si="320"/>
        <v>2.4104698029687222</v>
      </c>
      <c r="BF189" s="20">
        <f t="shared" si="320"/>
        <v>2.3878673939954176</v>
      </c>
      <c r="BG189" s="20">
        <f t="shared" si="320"/>
        <v>2.3652487726000162</v>
      </c>
      <c r="BH189" s="20">
        <f t="shared" si="320"/>
        <v>2.3426140923514893</v>
      </c>
      <c r="BI189" s="20">
        <f t="shared" si="320"/>
        <v>2.3199635069282118</v>
      </c>
      <c r="BJ189" s="20">
        <f t="shared" si="320"/>
        <v>2.2972971701161766</v>
      </c>
      <c r="BK189" s="20">
        <f t="shared" si="320"/>
        <v>-8.2328748564771175</v>
      </c>
    </row>
    <row r="190" spans="3:63" x14ac:dyDescent="0.25">
      <c r="C190">
        <f t="shared" si="314"/>
        <v>32</v>
      </c>
      <c r="D190">
        <v>8</v>
      </c>
      <c r="E190">
        <v>5.3</v>
      </c>
      <c r="F190">
        <v>2352.87</v>
      </c>
      <c r="I190" s="20">
        <f t="shared" si="313"/>
        <v>-6.0462935431776978</v>
      </c>
      <c r="J190" s="20">
        <f t="shared" si="319"/>
        <v>7.8989157024544854</v>
      </c>
      <c r="K190" s="20">
        <f t="shared" si="319"/>
        <v>-5.0488931243842661</v>
      </c>
      <c r="L190" s="20">
        <f t="shared" si="319"/>
        <v>4.4349946894332861</v>
      </c>
      <c r="M190" s="20">
        <f t="shared" si="319"/>
        <v>-7.8467133825751096</v>
      </c>
      <c r="N190" s="20">
        <f t="shared" si="319"/>
        <v>7.9994885438413341</v>
      </c>
      <c r="O190" s="20">
        <f t="shared" si="319"/>
        <v>4.7459950231056593</v>
      </c>
      <c r="P190" s="20">
        <f t="shared" si="319"/>
        <v>-5.6927892299555758</v>
      </c>
      <c r="Q190" s="20">
        <f t="shared" si="319"/>
        <v>-7.9079848321623434</v>
      </c>
      <c r="R190" s="20">
        <f t="shared" si="319"/>
        <v>-6.3806803223261328</v>
      </c>
      <c r="S190" s="20">
        <f t="shared" si="319"/>
        <v>7.4794947924141724</v>
      </c>
      <c r="T190" s="20">
        <f t="shared" si="319"/>
        <v>-7.2796498536988246</v>
      </c>
      <c r="U190" s="20">
        <f t="shared" si="319"/>
        <v>-7.596976307360487</v>
      </c>
      <c r="V190" s="20">
        <f t="shared" si="319"/>
        <v>1.0727646340646961</v>
      </c>
      <c r="W190" s="20">
        <f t="shared" si="319"/>
        <v>1.0216737117389485</v>
      </c>
      <c r="X190" s="20">
        <f t="shared" si="319"/>
        <v>-5.0196172947784321</v>
      </c>
      <c r="Y190" s="20">
        <f t="shared" si="319"/>
        <v>-7.9972760436215822</v>
      </c>
      <c r="Z190" s="20">
        <f t="shared" si="319"/>
        <v>-2.668622969885972</v>
      </c>
      <c r="AA190" s="20">
        <f t="shared" si="319"/>
        <v>-6.7065154443973327</v>
      </c>
      <c r="AB190" s="20">
        <f t="shared" si="319"/>
        <v>7.0901889757267762</v>
      </c>
      <c r="AC190" s="20">
        <f t="shared" si="319"/>
        <v>7.6361711731801378</v>
      </c>
      <c r="AD190" s="20">
        <f t="shared" si="319"/>
        <v>-1.3547825837537932</v>
      </c>
      <c r="AE190" s="20">
        <f t="shared" si="319"/>
        <v>-3.3938482539031876</v>
      </c>
      <c r="AF190" s="20">
        <f t="shared" si="319"/>
        <v>4.4135264968497543</v>
      </c>
      <c r="AG190" s="20">
        <f t="shared" si="319"/>
        <v>2.5867921412624666</v>
      </c>
      <c r="AH190" s="20">
        <f t="shared" si="319"/>
        <v>7.2421309757898893</v>
      </c>
      <c r="AI190" s="20">
        <f t="shared" si="319"/>
        <v>-7.7982994031387571</v>
      </c>
      <c r="AJ190" s="20">
        <f t="shared" si="319"/>
        <v>-1.5145401110808729</v>
      </c>
      <c r="AK190" s="20">
        <f t="shared" si="319"/>
        <v>1.9808357201731093</v>
      </c>
      <c r="AL190" s="20">
        <f t="shared" si="319"/>
        <v>5.0814911044322155</v>
      </c>
      <c r="AM190" s="20">
        <f t="shared" si="319"/>
        <v>-7.8232629816750059</v>
      </c>
      <c r="AN190" s="20">
        <f t="shared" si="319"/>
        <v>7.4481388392733683</v>
      </c>
      <c r="AO190" s="20">
        <f t="shared" si="319"/>
        <v>-4.5178764674234664</v>
      </c>
      <c r="AP190" s="20">
        <f t="shared" si="320"/>
        <v>-2.9054966950328893</v>
      </c>
      <c r="AQ190" s="20">
        <f t="shared" si="320"/>
        <v>-5.3813702985220644</v>
      </c>
      <c r="AR190" s="20">
        <f t="shared" si="320"/>
        <v>7.7858318824020802</v>
      </c>
      <c r="AS190" s="20">
        <f t="shared" si="320"/>
        <v>7.4644105834772532</v>
      </c>
      <c r="AT190" s="20">
        <f t="shared" si="320"/>
        <v>-2.0792182101843588</v>
      </c>
      <c r="AU190" s="20">
        <f t="shared" si="320"/>
        <v>1.9323721030056269</v>
      </c>
      <c r="AV190" s="20">
        <f t="shared" si="320"/>
        <v>2.0325528135761046</v>
      </c>
      <c r="AW190" s="20">
        <f t="shared" si="320"/>
        <v>2.0823537044614326</v>
      </c>
      <c r="AX190" s="20">
        <f t="shared" si="320"/>
        <v>2.1320681844695328</v>
      </c>
      <c r="AY190" s="20">
        <f t="shared" si="320"/>
        <v>0.92479321558427341</v>
      </c>
      <c r="AZ190" s="20">
        <f t="shared" si="320"/>
        <v>0.97596263967592278</v>
      </c>
      <c r="BA190" s="20">
        <f t="shared" si="320"/>
        <v>1.0270915645058241</v>
      </c>
      <c r="BB190" s="20">
        <f t="shared" si="320"/>
        <v>1.0781778683907124</v>
      </c>
      <c r="BC190" s="20">
        <f t="shared" si="320"/>
        <v>1.1292194314157276</v>
      </c>
      <c r="BD190" s="20">
        <f t="shared" si="320"/>
        <v>1.1802141355226095</v>
      </c>
      <c r="BE190" s="20">
        <f t="shared" si="320"/>
        <v>1.2311598645979269</v>
      </c>
      <c r="BF190" s="20">
        <f t="shared" si="320"/>
        <v>1.2820545045601033</v>
      </c>
      <c r="BG190" s="20">
        <f t="shared" si="320"/>
        <v>1.3328959434479304</v>
      </c>
      <c r="BH190" s="20">
        <f t="shared" si="320"/>
        <v>1.3836820715078704</v>
      </c>
      <c r="BI190" s="20">
        <f t="shared" si="320"/>
        <v>1.4344107812813798</v>
      </c>
      <c r="BJ190" s="20">
        <f t="shared" si="320"/>
        <v>1.4850799676925872</v>
      </c>
      <c r="BK190" s="20">
        <f t="shared" si="320"/>
        <v>-1.5068904511555019</v>
      </c>
    </row>
    <row r="191" spans="3:63" x14ac:dyDescent="0.25">
      <c r="C191">
        <f t="shared" si="314"/>
        <v>33</v>
      </c>
      <c r="D191">
        <v>6</v>
      </c>
      <c r="E191">
        <v>2.65</v>
      </c>
      <c r="F191">
        <v>9437.76</v>
      </c>
      <c r="I191" s="20">
        <f t="shared" si="313"/>
        <v>-3.3176279185133879</v>
      </c>
      <c r="J191" s="20">
        <f t="shared" si="319"/>
        <v>5.9093980065610072</v>
      </c>
      <c r="K191" s="20">
        <f t="shared" si="319"/>
        <v>-3.7969322277699034</v>
      </c>
      <c r="L191" s="20">
        <f t="shared" si="319"/>
        <v>-5.2894931752697154</v>
      </c>
      <c r="M191" s="20">
        <f t="shared" si="319"/>
        <v>5.2334341649708049</v>
      </c>
      <c r="N191" s="20">
        <f t="shared" si="319"/>
        <v>5.9999250095604717</v>
      </c>
      <c r="O191" s="20">
        <f t="shared" si="319"/>
        <v>-5.0470978187521425</v>
      </c>
      <c r="P191" s="20">
        <f t="shared" si="319"/>
        <v>-5.9996017397182149</v>
      </c>
      <c r="Q191" s="20">
        <f t="shared" si="319"/>
        <v>4.9394768046816893</v>
      </c>
      <c r="R191" s="20">
        <f t="shared" si="319"/>
        <v>1.227748683991623</v>
      </c>
      <c r="S191" s="20">
        <f t="shared" si="319"/>
        <v>-4.7275111408934176</v>
      </c>
      <c r="T191" s="20">
        <f t="shared" si="319"/>
        <v>4.703313171464079</v>
      </c>
      <c r="U191" s="20">
        <f t="shared" ref="J191:AP192" si="321">$D191*COS($E191+$F191*U$7)</f>
        <v>5.960276321611012</v>
      </c>
      <c r="V191" s="20">
        <f t="shared" si="321"/>
        <v>5.1309997395003961</v>
      </c>
      <c r="W191" s="20">
        <f t="shared" si="321"/>
        <v>5.0489329607398261</v>
      </c>
      <c r="X191" s="20">
        <f t="shared" si="321"/>
        <v>5.4216422988372424</v>
      </c>
      <c r="Y191" s="20">
        <f t="shared" si="321"/>
        <v>-5.9644557094782078</v>
      </c>
      <c r="Z191" s="20">
        <f t="shared" si="321"/>
        <v>-1.3089795838579712</v>
      </c>
      <c r="AA191" s="20">
        <f t="shared" si="321"/>
        <v>-4.6899965295613155</v>
      </c>
      <c r="AB191" s="20">
        <f t="shared" si="321"/>
        <v>-1.8900384195945055</v>
      </c>
      <c r="AC191" s="20">
        <f t="shared" si="321"/>
        <v>2.6444854711979109</v>
      </c>
      <c r="AD191" s="20">
        <f t="shared" si="321"/>
        <v>5.5741144701920344</v>
      </c>
      <c r="AE191" s="20">
        <f t="shared" si="321"/>
        <v>-5.9866592838655013</v>
      </c>
      <c r="AF191" s="20">
        <f t="shared" si="321"/>
        <v>-5.2524621049197009</v>
      </c>
      <c r="AG191" s="20">
        <f t="shared" si="321"/>
        <v>5.4768367500398911</v>
      </c>
      <c r="AH191" s="20">
        <f t="shared" si="321"/>
        <v>-2.5565027151331243</v>
      </c>
      <c r="AI191" s="20">
        <f t="shared" si="321"/>
        <v>3.6924076895306142</v>
      </c>
      <c r="AJ191" s="20">
        <f t="shared" si="321"/>
        <v>5.3750715308945978</v>
      </c>
      <c r="AK191" s="20">
        <f t="shared" si="321"/>
        <v>3.7947324788565759</v>
      </c>
      <c r="AL191" s="20">
        <f t="shared" si="321"/>
        <v>-5.2699441781702046</v>
      </c>
      <c r="AM191" s="20">
        <f t="shared" si="321"/>
        <v>3.6842708012671617</v>
      </c>
      <c r="AN191" s="20">
        <f t="shared" si="321"/>
        <v>1.0281035519224038</v>
      </c>
      <c r="AO191" s="20">
        <f t="shared" si="321"/>
        <v>-4.8940602406196705</v>
      </c>
      <c r="AP191" s="20">
        <f t="shared" si="321"/>
        <v>5.7082850259059752</v>
      </c>
      <c r="AQ191" s="20">
        <f t="shared" si="320"/>
        <v>-5.9456229471991202</v>
      </c>
      <c r="AR191" s="20">
        <f t="shared" si="320"/>
        <v>-5.4929121249216193</v>
      </c>
      <c r="AS191" s="20">
        <f t="shared" si="320"/>
        <v>2.3655053691485834</v>
      </c>
      <c r="AT191" s="20">
        <f t="shared" si="320"/>
        <v>3.6544603605828718</v>
      </c>
      <c r="AU191" s="20">
        <f t="shared" si="320"/>
        <v>5.751093593301202</v>
      </c>
      <c r="AV191" s="20">
        <f t="shared" si="320"/>
        <v>5.6547327788850623</v>
      </c>
      <c r="AW191" s="20">
        <f t="shared" si="320"/>
        <v>5.6010177807424126</v>
      </c>
      <c r="AX191" s="20">
        <f t="shared" si="320"/>
        <v>5.5435633974690237</v>
      </c>
      <c r="AY191" s="20">
        <f t="shared" si="320"/>
        <v>5.8490498769409527</v>
      </c>
      <c r="AZ191" s="20">
        <f t="shared" si="320"/>
        <v>5.8816506359286489</v>
      </c>
      <c r="BA191" s="20">
        <f t="shared" si="320"/>
        <v>5.9103246519934727</v>
      </c>
      <c r="BB191" s="20">
        <f t="shared" si="320"/>
        <v>5.9350527816166512</v>
      </c>
      <c r="BC191" s="20">
        <f t="shared" si="320"/>
        <v>5.9558185156556993</v>
      </c>
      <c r="BD191" s="20">
        <f t="shared" si="320"/>
        <v>5.9726079903665408</v>
      </c>
      <c r="BE191" s="20">
        <f t="shared" si="320"/>
        <v>5.9854099966592056</v>
      </c>
      <c r="BF191" s="20">
        <f t="shared" si="320"/>
        <v>5.9942159875814216</v>
      </c>
      <c r="BG191" s="20">
        <f t="shared" si="320"/>
        <v>5.9990200840245986</v>
      </c>
      <c r="BH191" s="20">
        <f t="shared" si="320"/>
        <v>5.9998190786490397</v>
      </c>
      <c r="BI191" s="20">
        <f t="shared" si="320"/>
        <v>5.9966124380251387</v>
      </c>
      <c r="BJ191" s="20">
        <f t="shared" si="320"/>
        <v>5.9894023029895891</v>
      </c>
      <c r="BK191" s="20">
        <f t="shared" si="320"/>
        <v>5.3854440930344918</v>
      </c>
    </row>
    <row r="192" spans="3:63" x14ac:dyDescent="0.25">
      <c r="C192">
        <f t="shared" si="314"/>
        <v>34</v>
      </c>
      <c r="D192">
        <v>6</v>
      </c>
      <c r="E192">
        <v>4.67</v>
      </c>
      <c r="F192">
        <v>4690.4799999999996</v>
      </c>
      <c r="I192" s="20">
        <f t="shared" si="313"/>
        <v>-4.2627626501250884</v>
      </c>
      <c r="J192" s="20">
        <f t="shared" si="321"/>
        <v>1.5119232257435657</v>
      </c>
      <c r="K192" s="20">
        <f t="shared" si="321"/>
        <v>-4.5549876940518246</v>
      </c>
      <c r="L192" s="20">
        <f t="shared" si="321"/>
        <v>-0.25425772354308879</v>
      </c>
      <c r="M192" s="20">
        <f t="shared" si="321"/>
        <v>5.9983163652608873</v>
      </c>
      <c r="N192" s="20">
        <f t="shared" si="321"/>
        <v>5.0413281737087132</v>
      </c>
      <c r="O192" s="20">
        <f t="shared" si="321"/>
        <v>-4.4882722870998322</v>
      </c>
      <c r="P192" s="20">
        <f t="shared" si="321"/>
        <v>3.1258128625323804</v>
      </c>
      <c r="Q192" s="20">
        <f t="shared" si="321"/>
        <v>4.0366892056102266</v>
      </c>
      <c r="R192" s="20">
        <f t="shared" si="321"/>
        <v>5.005140538577038</v>
      </c>
      <c r="S192" s="20">
        <f t="shared" si="321"/>
        <v>3.7328261471191855</v>
      </c>
      <c r="T192" s="20">
        <f t="shared" si="321"/>
        <v>4.6022084955959821</v>
      </c>
      <c r="U192" s="20">
        <f t="shared" si="321"/>
        <v>1.0716160523162281</v>
      </c>
      <c r="V192" s="20">
        <f t="shared" si="321"/>
        <v>-2.9881534139649615</v>
      </c>
      <c r="W192" s="20">
        <f t="shared" si="321"/>
        <v>-2.92109313037375</v>
      </c>
      <c r="X192" s="20">
        <f t="shared" si="321"/>
        <v>-4.2412410795648885</v>
      </c>
      <c r="Y192" s="20">
        <f t="shared" si="321"/>
        <v>-3.5314623492757349</v>
      </c>
      <c r="Z192" s="20">
        <f t="shared" si="321"/>
        <v>5.7224544436552733</v>
      </c>
      <c r="AA192" s="20">
        <f t="shared" si="321"/>
        <v>2.7558879996754295</v>
      </c>
      <c r="AB192" s="20">
        <f t="shared" si="321"/>
        <v>0.36120598012121624</v>
      </c>
      <c r="AC192" s="20">
        <f t="shared" si="321"/>
        <v>5.9458373400520186</v>
      </c>
      <c r="AD192" s="20">
        <f t="shared" si="321"/>
        <v>-3.0238029924710181</v>
      </c>
      <c r="AE192" s="20">
        <f t="shared" si="321"/>
        <v>-5.0899223928162005</v>
      </c>
      <c r="AF192" s="20">
        <f t="shared" si="321"/>
        <v>-0.29274311424163041</v>
      </c>
      <c r="AG192" s="20">
        <f t="shared" si="321"/>
        <v>0.80969196122434794</v>
      </c>
      <c r="AH192" s="20">
        <f t="shared" si="321"/>
        <v>5.8781012824312775</v>
      </c>
      <c r="AI192" s="20">
        <f t="shared" si="321"/>
        <v>5.9800417644633708</v>
      </c>
      <c r="AJ192" s="20">
        <f t="shared" si="321"/>
        <v>-2.8116729800742304</v>
      </c>
      <c r="AK192" s="20">
        <f t="shared" si="321"/>
        <v>-5.9952203732381966</v>
      </c>
      <c r="AL192" s="20">
        <f t="shared" si="321"/>
        <v>-3.667475710828386</v>
      </c>
      <c r="AM192" s="20">
        <f t="shared" si="321"/>
        <v>3.6860280659071694</v>
      </c>
      <c r="AN192" s="20">
        <f t="shared" si="321"/>
        <v>5.7733644296770184</v>
      </c>
      <c r="AO192" s="20">
        <f t="shared" si="321"/>
        <v>0.50584765254280839</v>
      </c>
      <c r="AP192" s="20">
        <f t="shared" si="320"/>
        <v>4.371677607389139</v>
      </c>
      <c r="AQ192" s="20">
        <f t="shared" si="320"/>
        <v>2.3346794396714232</v>
      </c>
      <c r="AR192" s="20">
        <f t="shared" si="320"/>
        <v>-5.9284452355550572</v>
      </c>
      <c r="AS192" s="20">
        <f t="shared" si="320"/>
        <v>5.5567478996852415</v>
      </c>
      <c r="AT192" s="20">
        <f t="shared" si="320"/>
        <v>-5.9967734840253559</v>
      </c>
      <c r="AU192" s="20">
        <f t="shared" si="320"/>
        <v>-0.937850921495474</v>
      </c>
      <c r="AV192" s="20">
        <f t="shared" si="320"/>
        <v>-0.78484953607390295</v>
      </c>
      <c r="AW192" s="20">
        <f t="shared" si="320"/>
        <v>-0.70839796096636731</v>
      </c>
      <c r="AX192" s="20">
        <f t="shared" si="320"/>
        <v>-0.6318295636369905</v>
      </c>
      <c r="AY192" s="20">
        <f t="shared" si="320"/>
        <v>-2.4044344827038229</v>
      </c>
      <c r="AZ192" s="20">
        <f t="shared" si="320"/>
        <v>-2.3336446321900319</v>
      </c>
      <c r="BA192" s="20">
        <f t="shared" si="320"/>
        <v>-2.2624699393050682</v>
      </c>
      <c r="BB192" s="20">
        <f t="shared" si="320"/>
        <v>-2.1909221414994091</v>
      </c>
      <c r="BC192" s="20">
        <f t="shared" si="320"/>
        <v>-2.1190130377517971</v>
      </c>
      <c r="BD192" s="20">
        <f t="shared" si="320"/>
        <v>-2.0467544866247342</v>
      </c>
      <c r="BE192" s="20">
        <f t="shared" si="320"/>
        <v>-1.974158404307766</v>
      </c>
      <c r="BF192" s="20">
        <f t="shared" si="320"/>
        <v>-1.9012367626528555</v>
      </c>
      <c r="BG192" s="20">
        <f t="shared" si="320"/>
        <v>-1.8280015872005821</v>
      </c>
      <c r="BH192" s="20">
        <f t="shared" si="320"/>
        <v>-1.7544649551958789</v>
      </c>
      <c r="BI192" s="20">
        <f t="shared" si="320"/>
        <v>-1.6806389935976602</v>
      </c>
      <c r="BJ192" s="20">
        <f t="shared" si="320"/>
        <v>-1.6065358770778249</v>
      </c>
      <c r="BK192" s="20">
        <f t="shared" si="320"/>
        <v>-2.8219565329939149</v>
      </c>
    </row>
    <row r="193" spans="2:63" x14ac:dyDescent="0.25">
      <c r="C193" s="214" t="s">
        <v>283</v>
      </c>
      <c r="D193" s="214"/>
      <c r="E193" s="214"/>
      <c r="F193" s="214"/>
    </row>
    <row r="194" spans="2:63" x14ac:dyDescent="0.25">
      <c r="B194">
        <v>420</v>
      </c>
      <c r="C194" s="17"/>
      <c r="D194" s="17" t="s">
        <v>261</v>
      </c>
      <c r="E194" s="17" t="s">
        <v>259</v>
      </c>
      <c r="F194" s="17" t="s">
        <v>260</v>
      </c>
    </row>
    <row r="195" spans="2:63" x14ac:dyDescent="0.25">
      <c r="C195">
        <f t="shared" si="314"/>
        <v>1</v>
      </c>
      <c r="D195">
        <v>52919</v>
      </c>
      <c r="E195">
        <v>0</v>
      </c>
      <c r="F195">
        <v>0</v>
      </c>
      <c r="I195" s="20">
        <f t="shared" ref="I195:X214" si="322">$D195*COS($E195+$F195*I$7)</f>
        <v>52919</v>
      </c>
      <c r="J195" s="20">
        <f t="shared" si="322"/>
        <v>52919</v>
      </c>
      <c r="K195" s="20">
        <f t="shared" si="322"/>
        <v>52919</v>
      </c>
      <c r="L195" s="20">
        <f t="shared" si="322"/>
        <v>52919</v>
      </c>
      <c r="M195" s="20">
        <f t="shared" si="322"/>
        <v>52919</v>
      </c>
      <c r="N195" s="20">
        <f t="shared" si="322"/>
        <v>52919</v>
      </c>
      <c r="O195" s="20">
        <f t="shared" si="322"/>
        <v>52919</v>
      </c>
      <c r="P195" s="20">
        <f t="shared" si="322"/>
        <v>52919</v>
      </c>
      <c r="Q195" s="20">
        <f t="shared" si="322"/>
        <v>52919</v>
      </c>
      <c r="R195" s="20">
        <f t="shared" si="322"/>
        <v>52919</v>
      </c>
      <c r="S195" s="20">
        <f t="shared" si="322"/>
        <v>52919</v>
      </c>
      <c r="T195" s="20">
        <f t="shared" si="322"/>
        <v>52919</v>
      </c>
      <c r="U195" s="20">
        <f t="shared" si="322"/>
        <v>52919</v>
      </c>
      <c r="V195" s="20">
        <f t="shared" si="322"/>
        <v>52919</v>
      </c>
      <c r="W195" s="20">
        <f t="shared" si="322"/>
        <v>52919</v>
      </c>
      <c r="X195" s="20">
        <f t="shared" si="322"/>
        <v>52919</v>
      </c>
      <c r="Y195" s="20">
        <f t="shared" ref="J195:AO203" si="323">$D195*COS($E195+$F195*Y$7)</f>
        <v>52919</v>
      </c>
      <c r="Z195" s="20">
        <f t="shared" si="323"/>
        <v>52919</v>
      </c>
      <c r="AA195" s="20">
        <f t="shared" si="323"/>
        <v>52919</v>
      </c>
      <c r="AB195" s="20">
        <f t="shared" si="323"/>
        <v>52919</v>
      </c>
      <c r="AC195" s="20">
        <f t="shared" si="323"/>
        <v>52919</v>
      </c>
      <c r="AD195" s="20">
        <f t="shared" si="323"/>
        <v>52919</v>
      </c>
      <c r="AE195" s="20">
        <f t="shared" si="323"/>
        <v>52919</v>
      </c>
      <c r="AF195" s="20">
        <f t="shared" si="323"/>
        <v>52919</v>
      </c>
      <c r="AG195" s="20">
        <f t="shared" si="323"/>
        <v>52919</v>
      </c>
      <c r="AH195" s="20">
        <f t="shared" si="323"/>
        <v>52919</v>
      </c>
      <c r="AI195" s="20">
        <f t="shared" si="323"/>
        <v>52919</v>
      </c>
      <c r="AJ195" s="20">
        <f t="shared" si="323"/>
        <v>52919</v>
      </c>
      <c r="AK195" s="20">
        <f t="shared" si="323"/>
        <v>52919</v>
      </c>
      <c r="AL195" s="20">
        <f t="shared" si="323"/>
        <v>52919</v>
      </c>
      <c r="AM195" s="20">
        <f t="shared" si="323"/>
        <v>52919</v>
      </c>
      <c r="AN195" s="20">
        <f t="shared" si="323"/>
        <v>52919</v>
      </c>
      <c r="AO195" s="20">
        <f t="shared" si="323"/>
        <v>52919</v>
      </c>
      <c r="AP195" s="20">
        <f t="shared" ref="AP195:BK206" si="324">$D195*COS($E195+$F195*AP$7)</f>
        <v>52919</v>
      </c>
      <c r="AQ195" s="20">
        <f t="shared" si="324"/>
        <v>52919</v>
      </c>
      <c r="AR195" s="20">
        <f t="shared" si="324"/>
        <v>52919</v>
      </c>
      <c r="AS195" s="20">
        <f t="shared" si="324"/>
        <v>52919</v>
      </c>
      <c r="AT195" s="20">
        <f t="shared" si="324"/>
        <v>52919</v>
      </c>
      <c r="AU195" s="20">
        <f t="shared" si="324"/>
        <v>52919</v>
      </c>
      <c r="AV195" s="20">
        <f t="shared" si="324"/>
        <v>52919</v>
      </c>
      <c r="AW195" s="20">
        <f t="shared" si="324"/>
        <v>52919</v>
      </c>
      <c r="AX195" s="20">
        <f t="shared" si="324"/>
        <v>52919</v>
      </c>
      <c r="AY195" s="20">
        <f t="shared" si="324"/>
        <v>52919</v>
      </c>
      <c r="AZ195" s="20">
        <f t="shared" si="324"/>
        <v>52919</v>
      </c>
      <c r="BA195" s="20">
        <f t="shared" si="324"/>
        <v>52919</v>
      </c>
      <c r="BB195" s="20">
        <f t="shared" si="324"/>
        <v>52919</v>
      </c>
      <c r="BC195" s="20">
        <f t="shared" si="324"/>
        <v>52919</v>
      </c>
      <c r="BD195" s="20">
        <f t="shared" si="324"/>
        <v>52919</v>
      </c>
      <c r="BE195" s="20">
        <f t="shared" si="324"/>
        <v>52919</v>
      </c>
      <c r="BF195" s="20">
        <f t="shared" si="324"/>
        <v>52919</v>
      </c>
      <c r="BG195" s="20">
        <f t="shared" si="324"/>
        <v>52919</v>
      </c>
      <c r="BH195" s="20">
        <f t="shared" si="324"/>
        <v>52919</v>
      </c>
      <c r="BI195" s="20">
        <f t="shared" si="324"/>
        <v>52919</v>
      </c>
      <c r="BJ195" s="20">
        <f t="shared" si="324"/>
        <v>52919</v>
      </c>
      <c r="BK195" s="20">
        <f t="shared" si="324"/>
        <v>52919</v>
      </c>
    </row>
    <row r="196" spans="2:63" x14ac:dyDescent="0.25">
      <c r="C196">
        <f t="shared" si="314"/>
        <v>2</v>
      </c>
      <c r="D196">
        <v>8720</v>
      </c>
      <c r="E196">
        <v>1.0721000000000001</v>
      </c>
      <c r="F196">
        <v>6283.0757999999996</v>
      </c>
      <c r="I196" s="20">
        <f t="shared" si="322"/>
        <v>4138.7078684926182</v>
      </c>
      <c r="J196" s="20">
        <f t="shared" si="323"/>
        <v>7888.1116907918567</v>
      </c>
      <c r="K196" s="20">
        <f t="shared" si="323"/>
        <v>-3134.0633540154158</v>
      </c>
      <c r="L196" s="20">
        <f t="shared" si="323"/>
        <v>4170.6107616678255</v>
      </c>
      <c r="M196" s="20">
        <f t="shared" si="323"/>
        <v>4202.6687477825717</v>
      </c>
      <c r="N196" s="20">
        <f t="shared" si="323"/>
        <v>473.42042661511942</v>
      </c>
      <c r="O196" s="20">
        <f t="shared" si="323"/>
        <v>-5798.2273870488107</v>
      </c>
      <c r="P196" s="20">
        <f t="shared" si="323"/>
        <v>511.81451488656728</v>
      </c>
      <c r="Q196" s="20">
        <f t="shared" si="323"/>
        <v>-5714.4406131263586</v>
      </c>
      <c r="R196" s="20">
        <f t="shared" si="323"/>
        <v>4020.0948130495253</v>
      </c>
      <c r="S196" s="20">
        <f t="shared" si="323"/>
        <v>3490.9671842154512</v>
      </c>
      <c r="T196" s="20">
        <f t="shared" si="323"/>
        <v>3526.1724874456968</v>
      </c>
      <c r="U196" s="20">
        <f t="shared" si="323"/>
        <v>-8719.8411121101071</v>
      </c>
      <c r="V196" s="20">
        <f t="shared" si="323"/>
        <v>521.98613791947344</v>
      </c>
      <c r="W196" s="20">
        <f t="shared" si="323"/>
        <v>372.1827659768789</v>
      </c>
      <c r="X196" s="20">
        <f t="shared" si="323"/>
        <v>2003.8384257557902</v>
      </c>
      <c r="Y196" s="20">
        <f t="shared" si="323"/>
        <v>-7605.989315841899</v>
      </c>
      <c r="Z196" s="20">
        <f t="shared" si="323"/>
        <v>6523.6699810000882</v>
      </c>
      <c r="AA196" s="20">
        <f t="shared" si="323"/>
        <v>-3870.7858233897036</v>
      </c>
      <c r="AB196" s="20">
        <f t="shared" si="323"/>
        <v>-8131.9130552389088</v>
      </c>
      <c r="AC196" s="20">
        <f t="shared" si="323"/>
        <v>-8270.1702375917866</v>
      </c>
      <c r="AD196" s="20">
        <f t="shared" si="323"/>
        <v>-2428.4068199849471</v>
      </c>
      <c r="AE196" s="20">
        <f t="shared" si="323"/>
        <v>4272.9972688918915</v>
      </c>
      <c r="AF196" s="20">
        <f t="shared" si="323"/>
        <v>4236.3223026867972</v>
      </c>
      <c r="AG196" s="20">
        <f t="shared" si="323"/>
        <v>-4474.8064216715738</v>
      </c>
      <c r="AH196" s="20">
        <f t="shared" si="323"/>
        <v>8460.8709841687123</v>
      </c>
      <c r="AI196" s="20">
        <f t="shared" si="323"/>
        <v>-8621.8990132382351</v>
      </c>
      <c r="AJ196" s="20">
        <f t="shared" si="323"/>
        <v>-2878.5999088315393</v>
      </c>
      <c r="AK196" s="20">
        <f t="shared" si="323"/>
        <v>5617.943267392523</v>
      </c>
      <c r="AL196" s="20">
        <f t="shared" si="323"/>
        <v>8333.0996589925435</v>
      </c>
      <c r="AM196" s="20">
        <f t="shared" si="323"/>
        <v>-4279.0641800635804</v>
      </c>
      <c r="AN196" s="20">
        <f t="shared" si="323"/>
        <v>-7602.5532670802031</v>
      </c>
      <c r="AO196" s="20">
        <f t="shared" si="323"/>
        <v>-8719.9998729720064</v>
      </c>
      <c r="AP196" s="20">
        <f t="shared" si="324"/>
        <v>3883.4423773902899</v>
      </c>
      <c r="AQ196" s="20">
        <f t="shared" si="324"/>
        <v>6652.3509309843666</v>
      </c>
      <c r="AR196" s="20">
        <f t="shared" si="324"/>
        <v>921.33994980809825</v>
      </c>
      <c r="AS196" s="20">
        <f t="shared" si="324"/>
        <v>-7938.1708089984259</v>
      </c>
      <c r="AT196" s="20">
        <f t="shared" si="324"/>
        <v>152.23547313635967</v>
      </c>
      <c r="AU196" s="20">
        <f t="shared" si="324"/>
        <v>-5594.3843924441144</v>
      </c>
      <c r="AV196" s="20">
        <f t="shared" si="324"/>
        <v>-5360.217036547826</v>
      </c>
      <c r="AW196" s="20">
        <f t="shared" si="324"/>
        <v>-5241.114116590471</v>
      </c>
      <c r="AX196" s="20">
        <f t="shared" si="324"/>
        <v>-5120.4603207039017</v>
      </c>
      <c r="AY196" s="20">
        <f t="shared" si="324"/>
        <v>-7514.0084408839393</v>
      </c>
      <c r="AZ196" s="20">
        <f t="shared" si="324"/>
        <v>-7436.786029179907</v>
      </c>
      <c r="BA196" s="20">
        <f t="shared" si="324"/>
        <v>-7357.3630295499443</v>
      </c>
      <c r="BB196" s="20">
        <f t="shared" si="324"/>
        <v>-7275.7629437182322</v>
      </c>
      <c r="BC196" s="20">
        <f t="shared" si="324"/>
        <v>-7192.0099176211834</v>
      </c>
      <c r="BD196" s="20">
        <f t="shared" si="324"/>
        <v>-7106.1287342630876</v>
      </c>
      <c r="BE196" s="20">
        <f t="shared" si="324"/>
        <v>-7018.1448063818389</v>
      </c>
      <c r="BF196" s="20">
        <f t="shared" si="324"/>
        <v>-6928.0841689297158</v>
      </c>
      <c r="BG196" s="20">
        <f t="shared" si="324"/>
        <v>-6835.9734713693497</v>
      </c>
      <c r="BH196" s="20">
        <f t="shared" si="324"/>
        <v>-6741.8399697878367</v>
      </c>
      <c r="BI196" s="20">
        <f t="shared" si="324"/>
        <v>-6645.7115188321304</v>
      </c>
      <c r="BJ196" s="20">
        <f t="shared" si="324"/>
        <v>-6547.6165634657618</v>
      </c>
      <c r="BK196" s="20">
        <f t="shared" si="324"/>
        <v>-2857.1872943073495</v>
      </c>
    </row>
    <row r="197" spans="2:63" x14ac:dyDescent="0.25">
      <c r="C197">
        <f t="shared" si="314"/>
        <v>3</v>
      </c>
      <c r="D197">
        <v>309</v>
      </c>
      <c r="E197">
        <v>0.86699999999999999</v>
      </c>
      <c r="F197">
        <v>12566.152</v>
      </c>
      <c r="I197" s="20">
        <f t="shared" si="322"/>
        <v>197.99512636167574</v>
      </c>
      <c r="J197" s="20">
        <f t="shared" si="323"/>
        <v>-171.17861535818494</v>
      </c>
      <c r="K197" s="20">
        <f t="shared" si="323"/>
        <v>-264.61904936834998</v>
      </c>
      <c r="L197" s="20">
        <f t="shared" si="323"/>
        <v>199.95903832834264</v>
      </c>
      <c r="M197" s="20">
        <f t="shared" si="323"/>
        <v>201.92671737633663</v>
      </c>
      <c r="N197" s="20">
        <f t="shared" si="323"/>
        <v>-56.825833958028774</v>
      </c>
      <c r="O197" s="20">
        <f t="shared" si="323"/>
        <v>283.44255177923492</v>
      </c>
      <c r="P197" s="20">
        <f t="shared" si="323"/>
        <v>-54.144859449071845</v>
      </c>
      <c r="Q197" s="20">
        <f t="shared" si="323"/>
        <v>280.20195028539302</v>
      </c>
      <c r="R197" s="20">
        <f t="shared" si="323"/>
        <v>190.60618854105275</v>
      </c>
      <c r="S197" s="20">
        <f t="shared" si="323"/>
        <v>156.30042932073124</v>
      </c>
      <c r="T197" s="20">
        <f t="shared" si="323"/>
        <v>158.64524225397815</v>
      </c>
      <c r="U197" s="20">
        <f t="shared" si="323"/>
        <v>85.70796662983858</v>
      </c>
      <c r="V197" s="20">
        <f t="shared" si="323"/>
        <v>-53.176845834037778</v>
      </c>
      <c r="W197" s="20">
        <f t="shared" si="323"/>
        <v>-63.615618307706463</v>
      </c>
      <c r="X197" s="20">
        <f t="shared" si="323"/>
        <v>-212.00987520022369</v>
      </c>
      <c r="Y197" s="20">
        <f t="shared" si="323"/>
        <v>-205.98029183906647</v>
      </c>
      <c r="Z197" s="20">
        <f t="shared" si="323"/>
        <v>-283.13469836005015</v>
      </c>
      <c r="AA197" s="20">
        <f t="shared" si="323"/>
        <v>-289.19235407835737</v>
      </c>
      <c r="AB197" s="20">
        <f t="shared" si="323"/>
        <v>-133.04701405385501</v>
      </c>
      <c r="AC197" s="20">
        <f t="shared" si="323"/>
        <v>-106.42225882500652</v>
      </c>
      <c r="AD197" s="20">
        <f t="shared" si="323"/>
        <v>-233.77454275094689</v>
      </c>
      <c r="AE197" s="20">
        <f t="shared" si="323"/>
        <v>206.20485891243564</v>
      </c>
      <c r="AF197" s="20">
        <f t="shared" si="323"/>
        <v>203.98171025155338</v>
      </c>
      <c r="AG197" s="20">
        <f t="shared" si="323"/>
        <v>218.22540961906105</v>
      </c>
      <c r="AH197" s="20">
        <f t="shared" si="323"/>
        <v>217.83602829840211</v>
      </c>
      <c r="AI197" s="20">
        <f t="shared" si="323"/>
        <v>-2.0677595650773606</v>
      </c>
      <c r="AJ197" s="20">
        <f t="shared" si="323"/>
        <v>-254.26574218155977</v>
      </c>
      <c r="AK197" s="20">
        <f t="shared" si="323"/>
        <v>276.29050566104894</v>
      </c>
      <c r="AL197" s="20">
        <f t="shared" si="323"/>
        <v>-92.617340075972322</v>
      </c>
      <c r="AM197" s="20">
        <f t="shared" si="323"/>
        <v>-299.28850212375113</v>
      </c>
      <c r="AN197" s="20">
        <f t="shared" si="323"/>
        <v>-206.07550039809109</v>
      </c>
      <c r="AO197" s="20">
        <f t="shared" si="323"/>
        <v>89.32175999685731</v>
      </c>
      <c r="AP197" s="20">
        <f t="shared" si="324"/>
        <v>181.94690845970149</v>
      </c>
      <c r="AQ197" s="20">
        <f t="shared" si="324"/>
        <v>-277.11009381444455</v>
      </c>
      <c r="AR197" s="20">
        <f t="shared" si="324"/>
        <v>-149.4307869523513</v>
      </c>
      <c r="AS197" s="20">
        <f t="shared" si="324"/>
        <v>-164.07976928432598</v>
      </c>
      <c r="AT197" s="20">
        <f t="shared" si="324"/>
        <v>-78.804224475414912</v>
      </c>
      <c r="AU197" s="20">
        <f t="shared" si="324"/>
        <v>275.30924872755753</v>
      </c>
      <c r="AV197" s="20">
        <f t="shared" si="324"/>
        <v>264.97526519668673</v>
      </c>
      <c r="AW197" s="20">
        <f t="shared" si="324"/>
        <v>259.3505512347997</v>
      </c>
      <c r="AX197" s="20">
        <f t="shared" si="324"/>
        <v>253.41888665977942</v>
      </c>
      <c r="AY197" s="20">
        <f t="shared" si="324"/>
        <v>302.02763691479367</v>
      </c>
      <c r="AZ197" s="20">
        <f t="shared" si="324"/>
        <v>304.09406426992734</v>
      </c>
      <c r="BA197" s="20">
        <f t="shared" si="324"/>
        <v>305.80058547088703</v>
      </c>
      <c r="BB197" s="20">
        <f t="shared" si="324"/>
        <v>307.14518078906042</v>
      </c>
      <c r="BC197" s="20">
        <f t="shared" si="324"/>
        <v>308.1262588480073</v>
      </c>
      <c r="BD197" s="20">
        <f t="shared" si="324"/>
        <v>308.74265850690443</v>
      </c>
      <c r="BE197" s="20">
        <f t="shared" si="324"/>
        <v>308.99365023480681</v>
      </c>
      <c r="BF197" s="20">
        <f t="shared" si="324"/>
        <v>308.8789369740669</v>
      </c>
      <c r="BG197" s="20">
        <f t="shared" si="324"/>
        <v>308.39865449191342</v>
      </c>
      <c r="BH197" s="20">
        <f t="shared" si="324"/>
        <v>307.5533712197639</v>
      </c>
      <c r="BI197" s="20">
        <f t="shared" si="324"/>
        <v>306.34408758047789</v>
      </c>
      <c r="BJ197" s="20">
        <f t="shared" si="324"/>
        <v>304.77223480430712</v>
      </c>
      <c r="BK197" s="20">
        <f t="shared" si="324"/>
        <v>-253.34918813387335</v>
      </c>
    </row>
    <row r="198" spans="2:63" x14ac:dyDescent="0.25">
      <c r="C198">
        <f t="shared" si="314"/>
        <v>4</v>
      </c>
      <c r="D198">
        <v>27</v>
      </c>
      <c r="E198">
        <v>0.05</v>
      </c>
      <c r="F198">
        <v>3.52</v>
      </c>
      <c r="I198" s="20">
        <f t="shared" si="322"/>
        <v>26.905342902598004</v>
      </c>
      <c r="J198" s="20">
        <f t="shared" si="323"/>
        <v>26.868620763291688</v>
      </c>
      <c r="K198" s="20">
        <f t="shared" si="323"/>
        <v>24.124356982931872</v>
      </c>
      <c r="L198" s="20">
        <f t="shared" si="323"/>
        <v>26.966257030664089</v>
      </c>
      <c r="M198" s="20">
        <f t="shared" si="323"/>
        <v>26.970843002338597</v>
      </c>
      <c r="N198" s="20">
        <f t="shared" si="323"/>
        <v>26.999728062269959</v>
      </c>
      <c r="O198" s="20">
        <f t="shared" si="323"/>
        <v>26.999534658516701</v>
      </c>
      <c r="P198" s="20">
        <f t="shared" si="323"/>
        <v>26.99913476228587</v>
      </c>
      <c r="Q198" s="20">
        <f t="shared" si="323"/>
        <v>26.99880757260809</v>
      </c>
      <c r="R198" s="20">
        <f t="shared" si="323"/>
        <v>25.778114234787964</v>
      </c>
      <c r="S198" s="20">
        <f t="shared" si="323"/>
        <v>5.7028731723357788</v>
      </c>
      <c r="T198" s="20">
        <f t="shared" si="323"/>
        <v>5.795669925384888</v>
      </c>
      <c r="U198" s="20">
        <f t="shared" si="323"/>
        <v>-16.760560909165939</v>
      </c>
      <c r="V198" s="20">
        <f t="shared" si="323"/>
        <v>11.369688520710966</v>
      </c>
      <c r="W198" s="20">
        <f t="shared" si="323"/>
        <v>11.369924530175988</v>
      </c>
      <c r="X198" s="20">
        <f t="shared" si="323"/>
        <v>-12.648722578521797</v>
      </c>
      <c r="Y198" s="20">
        <f t="shared" si="323"/>
        <v>-12.617792308874371</v>
      </c>
      <c r="Z198" s="20">
        <f t="shared" si="323"/>
        <v>-12.572888505116961</v>
      </c>
      <c r="AA198" s="20">
        <f t="shared" si="323"/>
        <v>0.38257217599077026</v>
      </c>
      <c r="AB198" s="20">
        <f t="shared" si="323"/>
        <v>26.999636128440635</v>
      </c>
      <c r="AC198" s="20">
        <f t="shared" si="323"/>
        <v>26.992971269321643</v>
      </c>
      <c r="AD198" s="20">
        <f t="shared" si="323"/>
        <v>26.987422899734494</v>
      </c>
      <c r="AE198" s="20">
        <f t="shared" si="323"/>
        <v>26.435332418332091</v>
      </c>
      <c r="AF198" s="20">
        <f t="shared" si="323"/>
        <v>26.966263532774359</v>
      </c>
      <c r="AG198" s="20">
        <f t="shared" si="323"/>
        <v>26.836264958987531</v>
      </c>
      <c r="AH198" s="20">
        <f t="shared" si="323"/>
        <v>26.991972918988193</v>
      </c>
      <c r="AI198" s="20">
        <f t="shared" si="323"/>
        <v>26.998946341258151</v>
      </c>
      <c r="AJ198" s="20">
        <f t="shared" si="323"/>
        <v>26.987447911426298</v>
      </c>
      <c r="AK198" s="20">
        <f t="shared" si="323"/>
        <v>26.991395570332443</v>
      </c>
      <c r="AL198" s="20">
        <f t="shared" si="323"/>
        <v>26.99183644226644</v>
      </c>
      <c r="AM198" s="20">
        <f t="shared" si="323"/>
        <v>26.995184854049317</v>
      </c>
      <c r="AN198" s="20">
        <f t="shared" si="323"/>
        <v>26.993036423513033</v>
      </c>
      <c r="AO198" s="20">
        <f t="shared" si="323"/>
        <v>26.990506669720322</v>
      </c>
      <c r="AP198" s="20">
        <f t="shared" si="324"/>
        <v>22.425924728530493</v>
      </c>
      <c r="AQ198" s="20">
        <f t="shared" si="324"/>
        <v>26.995948021226837</v>
      </c>
      <c r="AR198" s="20">
        <f t="shared" si="324"/>
        <v>2.3233577415836248</v>
      </c>
      <c r="AS198" s="20">
        <f t="shared" si="324"/>
        <v>26.96500364703121</v>
      </c>
      <c r="AT198" s="20">
        <f t="shared" si="324"/>
        <v>20.595885698579011</v>
      </c>
      <c r="AU198" s="20">
        <f t="shared" si="324"/>
        <v>26.909026485213452</v>
      </c>
      <c r="AV198" s="20">
        <f t="shared" si="324"/>
        <v>26.909069304695937</v>
      </c>
      <c r="AW198" s="20">
        <f t="shared" si="324"/>
        <v>26.909090640704495</v>
      </c>
      <c r="AX198" s="20">
        <f t="shared" si="324"/>
        <v>26.909111974213836</v>
      </c>
      <c r="AY198" s="20">
        <f t="shared" si="324"/>
        <v>26.908601580968469</v>
      </c>
      <c r="AZ198" s="20">
        <f t="shared" si="324"/>
        <v>26.908622971690498</v>
      </c>
      <c r="BA198" s="20">
        <f t="shared" si="324"/>
        <v>26.90864435991336</v>
      </c>
      <c r="BB198" s="20">
        <f t="shared" si="324"/>
        <v>26.908665745637045</v>
      </c>
      <c r="BC198" s="20">
        <f t="shared" si="324"/>
        <v>26.908687128861551</v>
      </c>
      <c r="BD198" s="20">
        <f t="shared" si="324"/>
        <v>26.908708509586877</v>
      </c>
      <c r="BE198" s="20">
        <f t="shared" si="324"/>
        <v>26.908729887813024</v>
      </c>
      <c r="BF198" s="20">
        <f t="shared" si="324"/>
        <v>26.90875126353999</v>
      </c>
      <c r="BG198" s="20">
        <f t="shared" si="324"/>
        <v>26.908772636767768</v>
      </c>
      <c r="BH198" s="20">
        <f t="shared" si="324"/>
        <v>26.908794007496358</v>
      </c>
      <c r="BI198" s="20">
        <f t="shared" si="324"/>
        <v>26.908815375725762</v>
      </c>
      <c r="BJ198" s="20">
        <f t="shared" si="324"/>
        <v>26.908836741455975</v>
      </c>
      <c r="BK198" s="20">
        <f t="shared" si="324"/>
        <v>26.987446712212435</v>
      </c>
    </row>
    <row r="199" spans="2:63" x14ac:dyDescent="0.25">
      <c r="C199">
        <f t="shared" si="314"/>
        <v>5</v>
      </c>
      <c r="D199">
        <v>16</v>
      </c>
      <c r="E199">
        <v>5.19</v>
      </c>
      <c r="F199">
        <v>26.3</v>
      </c>
      <c r="I199" s="20">
        <f t="shared" si="322"/>
        <v>-7.9749096541680791</v>
      </c>
      <c r="J199" s="20">
        <f t="shared" si="323"/>
        <v>-9.4694334098440738</v>
      </c>
      <c r="K199" s="20">
        <f t="shared" si="323"/>
        <v>9.3052903024277409</v>
      </c>
      <c r="L199" s="20">
        <f t="shared" si="323"/>
        <v>7.354541541544509</v>
      </c>
      <c r="M199" s="20">
        <f t="shared" si="323"/>
        <v>6.9780714353838249</v>
      </c>
      <c r="N199" s="20">
        <f t="shared" si="323"/>
        <v>2.1941069837185245</v>
      </c>
      <c r="O199" s="20">
        <f t="shared" si="323"/>
        <v>2.3577496643616849</v>
      </c>
      <c r="P199" s="20">
        <f t="shared" si="323"/>
        <v>2.6098406209991603</v>
      </c>
      <c r="Q199" s="20">
        <f t="shared" si="323"/>
        <v>2.7739434358159749</v>
      </c>
      <c r="R199" s="20">
        <f t="shared" si="323"/>
        <v>-13.36973688555884</v>
      </c>
      <c r="S199" s="20">
        <f t="shared" si="323"/>
        <v>9.2630783450939305</v>
      </c>
      <c r="T199" s="20">
        <f t="shared" si="323"/>
        <v>8.9170465975339646</v>
      </c>
      <c r="U199" s="20">
        <f t="shared" si="323"/>
        <v>15.478348016330768</v>
      </c>
      <c r="V199" s="20">
        <f t="shared" si="323"/>
        <v>15.017561857410993</v>
      </c>
      <c r="W199" s="20">
        <f t="shared" si="323"/>
        <v>15.017959304592004</v>
      </c>
      <c r="X199" s="20">
        <f t="shared" si="323"/>
        <v>-2.1100035620898532</v>
      </c>
      <c r="Y199" s="20">
        <f t="shared" si="323"/>
        <v>-1.9563045609109417</v>
      </c>
      <c r="Z199" s="20">
        <f t="shared" si="323"/>
        <v>-1.7330330346259468</v>
      </c>
      <c r="AA199" s="20">
        <f t="shared" si="323"/>
        <v>-1.8814656415401771</v>
      </c>
      <c r="AB199" s="20">
        <f t="shared" si="323"/>
        <v>2.277384154490651</v>
      </c>
      <c r="AC199" s="20">
        <f t="shared" si="323"/>
        <v>4.3373525263165051</v>
      </c>
      <c r="AD199" s="20">
        <f t="shared" si="323"/>
        <v>-1.9794075220331524</v>
      </c>
      <c r="AE199" s="20">
        <f t="shared" si="323"/>
        <v>15.967264986120009</v>
      </c>
      <c r="AF199" s="20">
        <f t="shared" si="323"/>
        <v>7.3540299548251227</v>
      </c>
      <c r="AG199" s="20">
        <f t="shared" si="323"/>
        <v>-10.540865241144841</v>
      </c>
      <c r="AH199" s="20">
        <f t="shared" si="323"/>
        <v>-1.2493388682608775</v>
      </c>
      <c r="AI199" s="20">
        <f t="shared" si="323"/>
        <v>2.707542524995683</v>
      </c>
      <c r="AJ199" s="20">
        <f t="shared" si="323"/>
        <v>-1.9758049503443158</v>
      </c>
      <c r="AK199" s="20">
        <f t="shared" si="323"/>
        <v>4.6160781398379012</v>
      </c>
      <c r="AL199" s="20">
        <f t="shared" si="323"/>
        <v>4.5410123716306297</v>
      </c>
      <c r="AM199" s="20">
        <f t="shared" si="323"/>
        <v>3.883095085574142</v>
      </c>
      <c r="AN199" s="20">
        <f t="shared" si="323"/>
        <v>4.325152735556764</v>
      </c>
      <c r="AO199" s="20">
        <f t="shared" si="323"/>
        <v>4.7614765133224388</v>
      </c>
      <c r="AP199" s="20">
        <f t="shared" si="324"/>
        <v>14.715254119918836</v>
      </c>
      <c r="AQ199" s="20">
        <f t="shared" si="324"/>
        <v>3.7017767321067838</v>
      </c>
      <c r="AR199" s="20">
        <f t="shared" si="324"/>
        <v>14.861151053201748</v>
      </c>
      <c r="AS199" s="20">
        <f t="shared" si="324"/>
        <v>7.4520790396691643</v>
      </c>
      <c r="AT199" s="20">
        <f t="shared" si="324"/>
        <v>-15.467524278094981</v>
      </c>
      <c r="AU199" s="20">
        <f t="shared" si="324"/>
        <v>-7.8036331717794649</v>
      </c>
      <c r="AV199" s="20">
        <f t="shared" si="324"/>
        <v>-7.801614958134901</v>
      </c>
      <c r="AW199" s="20">
        <f t="shared" si="324"/>
        <v>-7.800609088670714</v>
      </c>
      <c r="AX199" s="20">
        <f t="shared" si="324"/>
        <v>-7.7996031787620064</v>
      </c>
      <c r="AY199" s="20">
        <f t="shared" si="324"/>
        <v>-7.8236257580891744</v>
      </c>
      <c r="AZ199" s="20">
        <f t="shared" si="324"/>
        <v>-7.8226207753607788</v>
      </c>
      <c r="BA199" s="20">
        <f t="shared" si="324"/>
        <v>-7.821615752073761</v>
      </c>
      <c r="BB199" s="20">
        <f t="shared" si="324"/>
        <v>-7.8206106882333071</v>
      </c>
      <c r="BC199" s="20">
        <f t="shared" si="324"/>
        <v>-7.8196055838446412</v>
      </c>
      <c r="BD199" s="20">
        <f t="shared" si="324"/>
        <v>-7.818600438912986</v>
      </c>
      <c r="BE199" s="20">
        <f t="shared" si="324"/>
        <v>-7.8175952534435282</v>
      </c>
      <c r="BF199" s="20">
        <f t="shared" si="324"/>
        <v>-7.8165900274415048</v>
      </c>
      <c r="BG199" s="20">
        <f t="shared" si="324"/>
        <v>-7.8155847609121025</v>
      </c>
      <c r="BH199" s="20">
        <f t="shared" si="324"/>
        <v>-7.8145794538605591</v>
      </c>
      <c r="BI199" s="20">
        <f t="shared" si="324"/>
        <v>-7.8135741062920605</v>
      </c>
      <c r="BJ199" s="20">
        <f t="shared" si="324"/>
        <v>-7.8125687182118337</v>
      </c>
      <c r="BK199" s="20">
        <f t="shared" si="324"/>
        <v>-1.9759777639015161</v>
      </c>
    </row>
    <row r="200" spans="2:63" x14ac:dyDescent="0.25">
      <c r="C200">
        <f t="shared" si="314"/>
        <v>6</v>
      </c>
      <c r="D200">
        <v>16</v>
      </c>
      <c r="E200">
        <v>3.68</v>
      </c>
      <c r="F200">
        <v>155.41999999999999</v>
      </c>
      <c r="I200" s="20">
        <f t="shared" si="322"/>
        <v>-9.7486245738507069</v>
      </c>
      <c r="J200" s="20">
        <f t="shared" si="323"/>
        <v>-15.476840422034245</v>
      </c>
      <c r="K200" s="20">
        <f t="shared" si="323"/>
        <v>-9.703038898821351</v>
      </c>
      <c r="L200" s="20">
        <f t="shared" si="323"/>
        <v>-13.736422939873627</v>
      </c>
      <c r="M200" s="20">
        <f t="shared" si="323"/>
        <v>-14.841474774388949</v>
      </c>
      <c r="N200" s="20">
        <f t="shared" si="323"/>
        <v>-1.592570196791903</v>
      </c>
      <c r="O200" s="20">
        <f t="shared" si="323"/>
        <v>-2.5611329425668479</v>
      </c>
      <c r="P200" s="20">
        <f t="shared" si="323"/>
        <v>-4.0361487259720183</v>
      </c>
      <c r="Q200" s="20">
        <f t="shared" si="323"/>
        <v>-4.97990024022012</v>
      </c>
      <c r="R200" s="20">
        <f t="shared" si="323"/>
        <v>12.190103536335661</v>
      </c>
      <c r="S200" s="20">
        <f t="shared" si="323"/>
        <v>-5.7481194291195346</v>
      </c>
      <c r="T200" s="20">
        <f t="shared" si="323"/>
        <v>-3.3691278122725143</v>
      </c>
      <c r="U200" s="20">
        <f t="shared" si="323"/>
        <v>7.3091163150190264</v>
      </c>
      <c r="V200" s="20">
        <f t="shared" si="323"/>
        <v>13.118929668100471</v>
      </c>
      <c r="W200" s="20">
        <f t="shared" si="323"/>
        <v>13.115031023698343</v>
      </c>
      <c r="X200" s="20">
        <f t="shared" si="323"/>
        <v>-12.459016994745264</v>
      </c>
      <c r="Y200" s="20">
        <f t="shared" si="323"/>
        <v>-11.864403870790486</v>
      </c>
      <c r="Z200" s="20">
        <f t="shared" si="323"/>
        <v>-10.933380651730756</v>
      </c>
      <c r="AA200" s="20">
        <f t="shared" si="323"/>
        <v>-14.895961136350584</v>
      </c>
      <c r="AB200" s="20">
        <f t="shared" si="323"/>
        <v>-2.0862578693805238</v>
      </c>
      <c r="AC200" s="20">
        <f t="shared" si="323"/>
        <v>-12.622564204198063</v>
      </c>
      <c r="AD200" s="20">
        <f t="shared" si="323"/>
        <v>15.875969994071596</v>
      </c>
      <c r="AE200" s="20">
        <f t="shared" si="323"/>
        <v>-7.3502218791576599</v>
      </c>
      <c r="AF200" s="20">
        <f t="shared" si="323"/>
        <v>-13.738168164475747</v>
      </c>
      <c r="AG200" s="20">
        <f t="shared" si="323"/>
        <v>-15.498098579204084</v>
      </c>
      <c r="AH200" s="20">
        <f t="shared" si="323"/>
        <v>14.763947207102499</v>
      </c>
      <c r="AI200" s="20">
        <f t="shared" si="323"/>
        <v>-4.5998955266061383</v>
      </c>
      <c r="AJ200" s="20">
        <f t="shared" si="323"/>
        <v>15.873289589572748</v>
      </c>
      <c r="AK200" s="20">
        <f t="shared" si="323"/>
        <v>-13.602347299365915</v>
      </c>
      <c r="AL200" s="20">
        <f t="shared" si="323"/>
        <v>-13.352916611573674</v>
      </c>
      <c r="AM200" s="20">
        <f t="shared" si="323"/>
        <v>-10.734411670832914</v>
      </c>
      <c r="AN200" s="20">
        <f t="shared" si="323"/>
        <v>-12.57640497967162</v>
      </c>
      <c r="AO200" s="20">
        <f t="shared" si="323"/>
        <v>-14.053849632459864</v>
      </c>
      <c r="AP200" s="20">
        <f t="shared" si="324"/>
        <v>13.831314955401629</v>
      </c>
      <c r="AQ200" s="20">
        <f t="shared" si="324"/>
        <v>-9.8916835171655642</v>
      </c>
      <c r="AR200" s="20">
        <f t="shared" si="324"/>
        <v>-15.939651793977548</v>
      </c>
      <c r="AS200" s="20">
        <f t="shared" si="324"/>
        <v>-13.391777123146055</v>
      </c>
      <c r="AT200" s="20">
        <f t="shared" si="324"/>
        <v>10.219194723698156</v>
      </c>
      <c r="AU200" s="20">
        <f t="shared" si="324"/>
        <v>-8.8011307613667551</v>
      </c>
      <c r="AV200" s="20">
        <f t="shared" si="324"/>
        <v>-8.7897188501200709</v>
      </c>
      <c r="AW200" s="20">
        <f t="shared" si="324"/>
        <v>-8.7840291508626827</v>
      </c>
      <c r="AX200" s="20">
        <f t="shared" si="324"/>
        <v>-8.7783378611292875</v>
      </c>
      <c r="AY200" s="20">
        <f t="shared" si="324"/>
        <v>-8.9138796928417161</v>
      </c>
      <c r="AZ200" s="20">
        <f t="shared" si="324"/>
        <v>-8.908225070647708</v>
      </c>
      <c r="BA200" s="20">
        <f t="shared" si="324"/>
        <v>-8.9025688354902197</v>
      </c>
      <c r="BB200" s="20">
        <f t="shared" si="324"/>
        <v>-8.8969109883933815</v>
      </c>
      <c r="BC200" s="20">
        <f t="shared" si="324"/>
        <v>-8.8912515303816395</v>
      </c>
      <c r="BD200" s="20">
        <f t="shared" si="324"/>
        <v>-8.8855904624797368</v>
      </c>
      <c r="BE200" s="20">
        <f t="shared" si="324"/>
        <v>-8.8799277857126651</v>
      </c>
      <c r="BF200" s="20">
        <f t="shared" si="324"/>
        <v>-8.8742635011057569</v>
      </c>
      <c r="BG200" s="20">
        <f t="shared" si="324"/>
        <v>-8.8685976096846044</v>
      </c>
      <c r="BH200" s="20">
        <f t="shared" si="324"/>
        <v>-8.862930112475075</v>
      </c>
      <c r="BI200" s="20">
        <f t="shared" si="324"/>
        <v>-8.8572610105033966</v>
      </c>
      <c r="BJ200" s="20">
        <f t="shared" si="324"/>
        <v>-8.8515903047960212</v>
      </c>
      <c r="BK200" s="20">
        <f t="shared" si="324"/>
        <v>15.873418817201498</v>
      </c>
    </row>
    <row r="201" spans="2:63" x14ac:dyDescent="0.25">
      <c r="C201">
        <f t="shared" si="314"/>
        <v>7</v>
      </c>
      <c r="D201">
        <v>10</v>
      </c>
      <c r="E201">
        <v>0.76</v>
      </c>
      <c r="F201">
        <v>188849.23</v>
      </c>
      <c r="I201" s="20">
        <f t="shared" si="322"/>
        <v>9.9360884263444014</v>
      </c>
      <c r="J201" s="20">
        <f t="shared" si="323"/>
        <v>-9.9999845212887379</v>
      </c>
      <c r="K201" s="20">
        <f t="shared" si="323"/>
        <v>-9.3180107311741018</v>
      </c>
      <c r="L201" s="20">
        <f t="shared" si="323"/>
        <v>7.2483601074090522</v>
      </c>
      <c r="M201" s="20">
        <f t="shared" si="323"/>
        <v>9.6186131781825317</v>
      </c>
      <c r="N201" s="20">
        <f t="shared" si="323"/>
        <v>-9.9868403718777117</v>
      </c>
      <c r="O201" s="20">
        <f t="shared" si="323"/>
        <v>-4.0709007294513189</v>
      </c>
      <c r="P201" s="20">
        <f t="shared" si="323"/>
        <v>-9.6222985486206642</v>
      </c>
      <c r="Q201" s="20">
        <f t="shared" si="323"/>
        <v>-9.1708938903862638</v>
      </c>
      <c r="R201" s="20">
        <f t="shared" si="323"/>
        <v>-9.7824568651086565</v>
      </c>
      <c r="S201" s="20">
        <f t="shared" si="323"/>
        <v>3.7570906214387945</v>
      </c>
      <c r="T201" s="20">
        <f t="shared" si="323"/>
        <v>5.7251684725278533</v>
      </c>
      <c r="U201" s="20">
        <f t="shared" si="323"/>
        <v>8.7382645560217025</v>
      </c>
      <c r="V201" s="20">
        <f t="shared" si="323"/>
        <v>-5.1263440172560237</v>
      </c>
      <c r="W201" s="20">
        <f t="shared" si="323"/>
        <v>-0.21207614476987949</v>
      </c>
      <c r="X201" s="20">
        <f t="shared" si="323"/>
        <v>2.6531902766352737</v>
      </c>
      <c r="Y201" s="20">
        <f t="shared" si="323"/>
        <v>6.4077910881318179</v>
      </c>
      <c r="Z201" s="20">
        <f t="shared" si="323"/>
        <v>8.6202400851989562</v>
      </c>
      <c r="AA201" s="20">
        <f t="shared" si="323"/>
        <v>-7.4014860921074801</v>
      </c>
      <c r="AB201" s="20">
        <f t="shared" si="323"/>
        <v>-9.9537730497283441</v>
      </c>
      <c r="AC201" s="20">
        <f t="shared" si="323"/>
        <v>9.8953275198763375</v>
      </c>
      <c r="AD201" s="20">
        <f t="shared" si="323"/>
        <v>-9.5119385473815257</v>
      </c>
      <c r="AE201" s="20">
        <f t="shared" si="323"/>
        <v>-9.3763580049540511</v>
      </c>
      <c r="AF201" s="20">
        <f t="shared" si="323"/>
        <v>8.7687229471168688</v>
      </c>
      <c r="AG201" s="20">
        <f t="shared" si="323"/>
        <v>-5.5595066629942682</v>
      </c>
      <c r="AH201" s="20">
        <f t="shared" si="323"/>
        <v>9.8038539798423052</v>
      </c>
      <c r="AI201" s="20">
        <f t="shared" si="323"/>
        <v>-7.2556006333352032</v>
      </c>
      <c r="AJ201" s="20">
        <f t="shared" si="323"/>
        <v>3.6366177763163736</v>
      </c>
      <c r="AK201" s="20">
        <f t="shared" si="323"/>
        <v>0.63012464956739833</v>
      </c>
      <c r="AL201" s="20">
        <f t="shared" si="323"/>
        <v>5.126045548894508</v>
      </c>
      <c r="AM201" s="20">
        <f t="shared" si="323"/>
        <v>-9.4885364634274065</v>
      </c>
      <c r="AN201" s="20">
        <f t="shared" si="323"/>
        <v>7.3809876956726361</v>
      </c>
      <c r="AO201" s="20">
        <f t="shared" si="323"/>
        <v>-7.1914455038717033</v>
      </c>
      <c r="AP201" s="20">
        <f t="shared" si="324"/>
        <v>9.6659822576533969</v>
      </c>
      <c r="AQ201" s="20">
        <f t="shared" si="324"/>
        <v>7.3769526552310181</v>
      </c>
      <c r="AR201" s="20">
        <f t="shared" si="324"/>
        <v>0.25142629916905046</v>
      </c>
      <c r="AS201" s="20">
        <f t="shared" si="324"/>
        <v>9.9181078793155155</v>
      </c>
      <c r="AT201" s="20">
        <f t="shared" si="324"/>
        <v>6.1417680995015491</v>
      </c>
      <c r="AU201" s="20">
        <f t="shared" si="324"/>
        <v>9.6179804740976707</v>
      </c>
      <c r="AV201" s="20">
        <f t="shared" si="324"/>
        <v>2.5323543654921861</v>
      </c>
      <c r="AW201" s="20">
        <f t="shared" si="324"/>
        <v>-2.5806397586456766</v>
      </c>
      <c r="AX201" s="20">
        <f t="shared" si="324"/>
        <v>-7.018980535252231</v>
      </c>
      <c r="AY201" s="20">
        <f t="shared" si="324"/>
        <v>-8.3660369620109982</v>
      </c>
      <c r="AZ201" s="20">
        <f t="shared" si="324"/>
        <v>-9.9803490088035023</v>
      </c>
      <c r="BA201" s="20">
        <f t="shared" si="324"/>
        <v>-8.9855111942720107</v>
      </c>
      <c r="BB201" s="20">
        <f t="shared" si="324"/>
        <v>-5.6416026943556519</v>
      </c>
      <c r="BC201" s="20">
        <f t="shared" si="324"/>
        <v>-0.82281722623386844</v>
      </c>
      <c r="BD201" s="20">
        <f t="shared" si="324"/>
        <v>4.2110762956919858</v>
      </c>
      <c r="BE201" s="20">
        <f t="shared" si="324"/>
        <v>8.1440735340145185</v>
      </c>
      <c r="BF201" s="20">
        <f t="shared" si="324"/>
        <v>9.9479760569943885</v>
      </c>
      <c r="BG201" s="20">
        <f t="shared" si="324"/>
        <v>9.1511919379871571</v>
      </c>
      <c r="BH201" s="20">
        <f t="shared" si="324"/>
        <v>5.9620234289162859</v>
      </c>
      <c r="BI201" s="20">
        <f t="shared" si="324"/>
        <v>1.2142107693219175</v>
      </c>
      <c r="BJ201" s="20">
        <f t="shared" si="324"/>
        <v>-3.8510314568658597</v>
      </c>
      <c r="BK201" s="20">
        <f t="shared" si="324"/>
        <v>2.8982236981116802</v>
      </c>
    </row>
    <row r="202" spans="2:63" x14ac:dyDescent="0.25">
      <c r="C202">
        <f t="shared" si="314"/>
        <v>8</v>
      </c>
      <c r="D202">
        <v>9</v>
      </c>
      <c r="E202">
        <v>2.06</v>
      </c>
      <c r="F202">
        <v>77713.77</v>
      </c>
      <c r="I202" s="20">
        <f t="shared" si="322"/>
        <v>-4.020014737503673</v>
      </c>
      <c r="J202" s="20">
        <f t="shared" si="323"/>
        <v>5.8741067714521442</v>
      </c>
      <c r="K202" s="20">
        <f t="shared" si="323"/>
        <v>-4.5003826690471938</v>
      </c>
      <c r="L202" s="20">
        <f t="shared" si="323"/>
        <v>-4.2293080235484197</v>
      </c>
      <c r="M202" s="20">
        <f t="shared" si="323"/>
        <v>8.5744588175661125</v>
      </c>
      <c r="N202" s="20">
        <f t="shared" si="323"/>
        <v>-7.5666039951489967</v>
      </c>
      <c r="O202" s="20">
        <f t="shared" si="323"/>
        <v>-1.0328975616290093</v>
      </c>
      <c r="P202" s="20">
        <f t="shared" si="323"/>
        <v>1.0720350524507869</v>
      </c>
      <c r="Q202" s="20">
        <f t="shared" si="323"/>
        <v>-4.7153053382629544</v>
      </c>
      <c r="R202" s="20">
        <f t="shared" si="323"/>
        <v>-8.9878436950027378</v>
      </c>
      <c r="S202" s="20">
        <f t="shared" si="323"/>
        <v>8.9999879501258739</v>
      </c>
      <c r="T202" s="20">
        <f t="shared" si="323"/>
        <v>-5.7509769601038263</v>
      </c>
      <c r="U202" s="20">
        <f t="shared" si="323"/>
        <v>-8.7443518354785272</v>
      </c>
      <c r="V202" s="20">
        <f t="shared" si="323"/>
        <v>-2.1177441347530581</v>
      </c>
      <c r="W202" s="20">
        <f t="shared" si="323"/>
        <v>-0.22284928209255309</v>
      </c>
      <c r="X202" s="20">
        <f t="shared" si="323"/>
        <v>-2.1421595625696828</v>
      </c>
      <c r="Y202" s="20">
        <f t="shared" si="323"/>
        <v>4.9576439514214359</v>
      </c>
      <c r="Z202" s="20">
        <f t="shared" si="323"/>
        <v>-8.5517288046741839</v>
      </c>
      <c r="AA202" s="20">
        <f t="shared" si="323"/>
        <v>3.2914024347109079</v>
      </c>
      <c r="AB202" s="20">
        <f t="shared" si="323"/>
        <v>6.5974131702394025</v>
      </c>
      <c r="AC202" s="20">
        <f t="shared" si="323"/>
        <v>3.6637964677968289</v>
      </c>
      <c r="AD202" s="20">
        <f t="shared" si="323"/>
        <v>-6.7121078961932525</v>
      </c>
      <c r="AE202" s="20">
        <f t="shared" si="323"/>
        <v>-8.877623409547887</v>
      </c>
      <c r="AF202" s="20">
        <f t="shared" si="323"/>
        <v>-3.3618347514341664</v>
      </c>
      <c r="AG202" s="20">
        <f t="shared" si="323"/>
        <v>-8.8491990357088781</v>
      </c>
      <c r="AH202" s="20">
        <f t="shared" si="323"/>
        <v>8.63974594248781</v>
      </c>
      <c r="AI202" s="20">
        <f t="shared" si="323"/>
        <v>-3.7685889529703887</v>
      </c>
      <c r="AJ202" s="20">
        <f t="shared" si="323"/>
        <v>-8.9845468184928414</v>
      </c>
      <c r="AK202" s="20">
        <f t="shared" si="323"/>
        <v>-5.3015981015032141</v>
      </c>
      <c r="AL202" s="20">
        <f t="shared" si="323"/>
        <v>8.6012191109426563</v>
      </c>
      <c r="AM202" s="20">
        <f t="shared" si="323"/>
        <v>8.9999470585715127</v>
      </c>
      <c r="AN202" s="20">
        <f t="shared" si="323"/>
        <v>-8.4531340182860681</v>
      </c>
      <c r="AO202" s="20">
        <f t="shared" si="323"/>
        <v>3.8419090200085999</v>
      </c>
      <c r="AP202" s="20">
        <f t="shared" si="324"/>
        <v>-2.1913777837136301</v>
      </c>
      <c r="AQ202" s="20">
        <f t="shared" si="324"/>
        <v>-8.961591843781088</v>
      </c>
      <c r="AR202" s="20">
        <f t="shared" si="324"/>
        <v>-8.1424375797959385</v>
      </c>
      <c r="AS202" s="20">
        <f t="shared" si="324"/>
        <v>-8.3301128628984564</v>
      </c>
      <c r="AT202" s="20">
        <f t="shared" si="324"/>
        <v>5.2202944011901655</v>
      </c>
      <c r="AU202" s="20">
        <f t="shared" si="324"/>
        <v>6.9188633678525528</v>
      </c>
      <c r="AV202" s="20">
        <f t="shared" si="324"/>
        <v>3.9144567562528545</v>
      </c>
      <c r="AW202" s="20">
        <f t="shared" si="324"/>
        <v>2.1148597553366315</v>
      </c>
      <c r="AX202" s="20">
        <f t="shared" si="324"/>
        <v>0.21988259023819101</v>
      </c>
      <c r="AY202" s="20">
        <f t="shared" si="324"/>
        <v>-8.3048544031830698</v>
      </c>
      <c r="AZ202" s="20">
        <f t="shared" si="324"/>
        <v>-8.8499791678174127</v>
      </c>
      <c r="BA202" s="20">
        <f t="shared" si="324"/>
        <v>-8.9959699171082548</v>
      </c>
      <c r="BB202" s="20">
        <f t="shared" si="324"/>
        <v>-8.7362424690063492</v>
      </c>
      <c r="BC202" s="20">
        <f t="shared" si="324"/>
        <v>-8.0825105300957105</v>
      </c>
      <c r="BD202" s="20">
        <f t="shared" si="324"/>
        <v>-7.0642574074881406</v>
      </c>
      <c r="BE202" s="20">
        <f t="shared" si="324"/>
        <v>-5.7274063118246197</v>
      </c>
      <c r="BF202" s="20">
        <f t="shared" si="324"/>
        <v>-4.1322492207012971</v>
      </c>
      <c r="BG202" s="20">
        <f t="shared" si="324"/>
        <v>-2.3507277107942857</v>
      </c>
      <c r="BH202" s="20">
        <f t="shared" si="324"/>
        <v>-0.46318839310840959</v>
      </c>
      <c r="BI202" s="20">
        <f t="shared" si="324"/>
        <v>1.4452407187370018</v>
      </c>
      <c r="BJ202" s="20">
        <f t="shared" si="324"/>
        <v>3.2884894815365167</v>
      </c>
      <c r="BK202" s="20">
        <f t="shared" si="324"/>
        <v>-8.9629485597533041</v>
      </c>
    </row>
    <row r="203" spans="2:63" x14ac:dyDescent="0.25">
      <c r="C203">
        <f t="shared" si="314"/>
        <v>9</v>
      </c>
      <c r="D203">
        <v>7</v>
      </c>
      <c r="E203">
        <v>0.83</v>
      </c>
      <c r="F203">
        <v>775.52</v>
      </c>
      <c r="I203" s="20">
        <f t="shared" si="322"/>
        <v>-6.5378010176670918</v>
      </c>
      <c r="J203" s="20">
        <f t="shared" si="323"/>
        <v>6.0983702485965017</v>
      </c>
      <c r="K203" s="20">
        <f t="shared" si="323"/>
        <v>-5.4303989369456476</v>
      </c>
      <c r="L203" s="20">
        <f t="shared" si="323"/>
        <v>4.7241303204988698</v>
      </c>
      <c r="M203" s="20">
        <f t="shared" si="323"/>
        <v>6.989815669344055</v>
      </c>
      <c r="N203" s="20">
        <f t="shared" si="323"/>
        <v>-6.8193300421296668</v>
      </c>
      <c r="O203" s="20">
        <f t="shared" si="323"/>
        <v>-6.0312123977045307</v>
      </c>
      <c r="P203" s="20">
        <f t="shared" si="323"/>
        <v>-3.7663104405169054</v>
      </c>
      <c r="Q203" s="20">
        <f t="shared" si="323"/>
        <v>-1.8083869116120956</v>
      </c>
      <c r="R203" s="20">
        <f t="shared" si="323"/>
        <v>1.7188136564073178</v>
      </c>
      <c r="S203" s="20">
        <f t="shared" si="323"/>
        <v>0.51881549021133799</v>
      </c>
      <c r="T203" s="20">
        <f t="shared" si="323"/>
        <v>5.2551436750642342</v>
      </c>
      <c r="U203" s="20">
        <f t="shared" si="323"/>
        <v>-4.9945546413443589</v>
      </c>
      <c r="V203" s="20">
        <f t="shared" si="323"/>
        <v>1.2132886347102887</v>
      </c>
      <c r="W203" s="20">
        <f t="shared" si="323"/>
        <v>1.1986480629004554</v>
      </c>
      <c r="X203" s="20">
        <f t="shared" ref="J203:AO211" si="325">$D203*COS($E203+$F203*X$7)</f>
        <v>6.095338230012799</v>
      </c>
      <c r="Y203" s="20">
        <f t="shared" si="325"/>
        <v>4.878837746202465</v>
      </c>
      <c r="Z203" s="20">
        <f t="shared" si="325"/>
        <v>2.4457647239358105</v>
      </c>
      <c r="AA203" s="20">
        <f t="shared" si="325"/>
        <v>-2.6250661859316367</v>
      </c>
      <c r="AB203" s="20">
        <f t="shared" si="325"/>
        <v>-6.493645309233286</v>
      </c>
      <c r="AC203" s="20">
        <f t="shared" si="325"/>
        <v>3.0211658672784765</v>
      </c>
      <c r="AD203" s="20">
        <f t="shared" si="325"/>
        <v>-2.5174471512525218</v>
      </c>
      <c r="AE203" s="20">
        <f t="shared" si="325"/>
        <v>-6.4628621286520094</v>
      </c>
      <c r="AF203" s="20">
        <f t="shared" si="325"/>
        <v>4.7296115228035474</v>
      </c>
      <c r="AG203" s="20">
        <f t="shared" si="325"/>
        <v>-6.9679124355978939</v>
      </c>
      <c r="AH203" s="20">
        <f t="shared" si="325"/>
        <v>-6.9218195214201215</v>
      </c>
      <c r="AI203" s="20">
        <f t="shared" si="325"/>
        <v>-2.6322553284195922</v>
      </c>
      <c r="AJ203" s="20">
        <f t="shared" si="325"/>
        <v>-2.56109192518019</v>
      </c>
      <c r="AK203" s="20">
        <f t="shared" si="325"/>
        <v>-0.62078825988892561</v>
      </c>
      <c r="AL203" s="20">
        <f t="shared" si="325"/>
        <v>0.38886565136136969</v>
      </c>
      <c r="AM203" s="20">
        <f t="shared" si="325"/>
        <v>6.7678745923537038</v>
      </c>
      <c r="AN203" s="20">
        <f t="shared" si="325"/>
        <v>3.1678082694616081</v>
      </c>
      <c r="AO203" s="20">
        <f t="shared" si="325"/>
        <v>-2.5252424406331118</v>
      </c>
      <c r="AP203" s="20">
        <f t="shared" si="324"/>
        <v>-3.4272775572639098</v>
      </c>
      <c r="AQ203" s="20">
        <f t="shared" si="324"/>
        <v>6.9742973787111167</v>
      </c>
      <c r="AR203" s="20">
        <f t="shared" si="324"/>
        <v>5.1280056493070276</v>
      </c>
      <c r="AS203" s="20">
        <f t="shared" si="324"/>
        <v>3.5870882121668108</v>
      </c>
      <c r="AT203" s="20">
        <f t="shared" si="324"/>
        <v>-5.7894873302355006</v>
      </c>
      <c r="AU203" s="20">
        <f t="shared" si="324"/>
        <v>-6.9999764984979898</v>
      </c>
      <c r="AV203" s="20">
        <f t="shared" si="324"/>
        <v>-6.9999902486283458</v>
      </c>
      <c r="AW203" s="20">
        <f t="shared" si="324"/>
        <v>-6.9999496614459389</v>
      </c>
      <c r="AX203" s="20">
        <f t="shared" si="324"/>
        <v>-6.9998775169293213</v>
      </c>
      <c r="AY203" s="20">
        <f t="shared" si="324"/>
        <v>-6.992972097130167</v>
      </c>
      <c r="AZ203" s="20">
        <f t="shared" si="324"/>
        <v>-6.993622174849313</v>
      </c>
      <c r="BA203" s="20">
        <f t="shared" si="324"/>
        <v>-6.9942407237599715</v>
      </c>
      <c r="BB203" s="20">
        <f t="shared" si="324"/>
        <v>-6.994827741073582</v>
      </c>
      <c r="BC203" s="20">
        <f t="shared" si="324"/>
        <v>-6.9953832241437439</v>
      </c>
      <c r="BD203" s="20">
        <f t="shared" si="324"/>
        <v>-6.9959071704662126</v>
      </c>
      <c r="BE203" s="20">
        <f t="shared" si="324"/>
        <v>-6.9963995776789201</v>
      </c>
      <c r="BF203" s="20">
        <f t="shared" si="324"/>
        <v>-6.9968604435619888</v>
      </c>
      <c r="BG203" s="20">
        <f t="shared" si="324"/>
        <v>-6.9972897660377296</v>
      </c>
      <c r="BH203" s="20">
        <f t="shared" si="324"/>
        <v>-6.9976875431706631</v>
      </c>
      <c r="BI203" s="20">
        <f t="shared" si="324"/>
        <v>-6.9980537731675181</v>
      </c>
      <c r="BJ203" s="20">
        <f t="shared" si="324"/>
        <v>-6.9983884543772508</v>
      </c>
      <c r="BK203" s="20">
        <f t="shared" si="324"/>
        <v>-2.5590009377363332</v>
      </c>
    </row>
    <row r="204" spans="2:63" x14ac:dyDescent="0.25">
      <c r="C204">
        <f t="shared" si="314"/>
        <v>10</v>
      </c>
      <c r="D204">
        <v>5</v>
      </c>
      <c r="E204">
        <v>4.66</v>
      </c>
      <c r="F204">
        <v>1577.34</v>
      </c>
      <c r="I204" s="20">
        <f t="shared" si="322"/>
        <v>1.4826088686423606</v>
      </c>
      <c r="J204" s="20">
        <f t="shared" si="325"/>
        <v>3.2518585419037604</v>
      </c>
      <c r="K204" s="20">
        <f t="shared" si="325"/>
        <v>-1.0253895393389849</v>
      </c>
      <c r="L204" s="20">
        <f t="shared" si="325"/>
        <v>-0.26182509580612967</v>
      </c>
      <c r="M204" s="20">
        <f t="shared" si="325"/>
        <v>-4.9909990163161968</v>
      </c>
      <c r="N204" s="20">
        <f t="shared" si="325"/>
        <v>-4.99827681243569</v>
      </c>
      <c r="O204" s="20">
        <f t="shared" si="325"/>
        <v>-4.1450729552036343</v>
      </c>
      <c r="P204" s="20">
        <f t="shared" si="325"/>
        <v>-0.10394630631543249</v>
      </c>
      <c r="Q204" s="20">
        <f t="shared" si="325"/>
        <v>2.8365498715771462</v>
      </c>
      <c r="R204" s="20">
        <f t="shared" si="325"/>
        <v>-3.2386341997361248</v>
      </c>
      <c r="S204" s="20">
        <f t="shared" si="325"/>
        <v>-2.3201120405344913</v>
      </c>
      <c r="T204" s="20">
        <f t="shared" si="325"/>
        <v>-4.416374061403002</v>
      </c>
      <c r="U204" s="20">
        <f t="shared" si="325"/>
        <v>3.1336524921935505</v>
      </c>
      <c r="V204" s="20">
        <f t="shared" si="325"/>
        <v>4.8434149507708799</v>
      </c>
      <c r="W204" s="20">
        <f t="shared" si="325"/>
        <v>4.8380083427566714</v>
      </c>
      <c r="X204" s="20">
        <f t="shared" si="325"/>
        <v>0.2786693644482604</v>
      </c>
      <c r="Y204" s="20">
        <f t="shared" si="325"/>
        <v>-2.506404147261343</v>
      </c>
      <c r="Z204" s="20">
        <f t="shared" si="325"/>
        <v>-4.8971549373875414</v>
      </c>
      <c r="AA204" s="20">
        <f t="shared" si="325"/>
        <v>0.32434408437173523</v>
      </c>
      <c r="AB204" s="20">
        <f t="shared" si="325"/>
        <v>-4.7926506300599199</v>
      </c>
      <c r="AC204" s="20">
        <f t="shared" si="325"/>
        <v>1.6371935532887529</v>
      </c>
      <c r="AD204" s="20">
        <f t="shared" si="325"/>
        <v>4.9998601110575933</v>
      </c>
      <c r="AE204" s="20">
        <f t="shared" si="325"/>
        <v>1.1563038337838931</v>
      </c>
      <c r="AF204" s="20">
        <f t="shared" si="325"/>
        <v>-0.27260596855430919</v>
      </c>
      <c r="AG204" s="20">
        <f t="shared" si="325"/>
        <v>-2.0567557116438842</v>
      </c>
      <c r="AH204" s="20">
        <f t="shared" si="325"/>
        <v>-4.6088511618600974</v>
      </c>
      <c r="AI204" s="20">
        <f t="shared" si="325"/>
        <v>1.7173166851499744</v>
      </c>
      <c r="AJ204" s="20">
        <f t="shared" si="325"/>
        <v>4.9999061200164636</v>
      </c>
      <c r="AK204" s="20">
        <f t="shared" si="325"/>
        <v>4.94464662172535</v>
      </c>
      <c r="AL204" s="20">
        <f t="shared" si="325"/>
        <v>4.5182126988680364</v>
      </c>
      <c r="AM204" s="20">
        <f t="shared" si="325"/>
        <v>-4.9493691336167256</v>
      </c>
      <c r="AN204" s="20">
        <f t="shared" si="325"/>
        <v>1.4110061923134898</v>
      </c>
      <c r="AO204" s="20">
        <f t="shared" si="325"/>
        <v>4.563183877860423</v>
      </c>
      <c r="AP204" s="20">
        <f t="shared" si="324"/>
        <v>4.7273245671979351</v>
      </c>
      <c r="AQ204" s="20">
        <f t="shared" si="324"/>
        <v>-4.24377647763826</v>
      </c>
      <c r="AR204" s="20">
        <f t="shared" si="324"/>
        <v>4.7570428102093381</v>
      </c>
      <c r="AS204" s="20">
        <f t="shared" si="324"/>
        <v>1.7615107482868064</v>
      </c>
      <c r="AT204" s="20">
        <f t="shared" si="324"/>
        <v>4.3856007822071117</v>
      </c>
      <c r="AU204" s="20">
        <f t="shared" si="324"/>
        <v>-2.1157805188432972</v>
      </c>
      <c r="AV204" s="20">
        <f t="shared" si="324"/>
        <v>-2.1549571568377912</v>
      </c>
      <c r="AW204" s="20">
        <f t="shared" si="324"/>
        <v>-2.174421221361214</v>
      </c>
      <c r="AX204" s="20">
        <f t="shared" si="324"/>
        <v>-2.1938447337996827</v>
      </c>
      <c r="AY204" s="20">
        <f t="shared" si="324"/>
        <v>-1.7194113162221618</v>
      </c>
      <c r="AZ204" s="20">
        <f t="shared" si="324"/>
        <v>-1.739670954576197</v>
      </c>
      <c r="BA204" s="20">
        <f t="shared" si="324"/>
        <v>-1.7598981487637606</v>
      </c>
      <c r="BB204" s="20">
        <f t="shared" si="324"/>
        <v>-1.7800925215557148</v>
      </c>
      <c r="BC204" s="20">
        <f t="shared" si="324"/>
        <v>-1.8002536963350955</v>
      </c>
      <c r="BD204" s="20">
        <f t="shared" si="324"/>
        <v>-1.8203812971040678</v>
      </c>
      <c r="BE204" s="20">
        <f t="shared" si="324"/>
        <v>-1.8404749484909391</v>
      </c>
      <c r="BF204" s="20">
        <f t="shared" si="324"/>
        <v>-1.8605342757570926</v>
      </c>
      <c r="BG204" s="20">
        <f t="shared" si="324"/>
        <v>-1.880558904804241</v>
      </c>
      <c r="BH204" s="20">
        <f t="shared" si="324"/>
        <v>-1.900548462181072</v>
      </c>
      <c r="BI204" s="20">
        <f t="shared" si="324"/>
        <v>-1.9205025750901501</v>
      </c>
      <c r="BJ204" s="20">
        <f t="shared" si="324"/>
        <v>-1.9404208713954583</v>
      </c>
      <c r="BK204" s="20">
        <f t="shared" si="324"/>
        <v>4.9999250556168899</v>
      </c>
    </row>
    <row r="205" spans="2:63" x14ac:dyDescent="0.25">
      <c r="C205">
        <f t="shared" si="314"/>
        <v>11</v>
      </c>
      <c r="D205">
        <v>4</v>
      </c>
      <c r="E205">
        <v>1.03</v>
      </c>
      <c r="F205">
        <v>7.11</v>
      </c>
      <c r="I205" s="20">
        <f t="shared" si="322"/>
        <v>2.8998400194320486</v>
      </c>
      <c r="J205" s="20">
        <f t="shared" si="325"/>
        <v>2.981595625875777</v>
      </c>
      <c r="K205" s="20">
        <f t="shared" si="325"/>
        <v>-0.69240688449808097</v>
      </c>
      <c r="L205" s="20">
        <f t="shared" si="325"/>
        <v>2.0592753798798213</v>
      </c>
      <c r="M205" s="20">
        <f t="shared" si="325"/>
        <v>2.0836213241665948</v>
      </c>
      <c r="N205" s="20">
        <f t="shared" si="325"/>
        <v>2.3653780106148332</v>
      </c>
      <c r="O205" s="20">
        <f t="shared" si="325"/>
        <v>2.3563582283510409</v>
      </c>
      <c r="P205" s="20">
        <f t="shared" si="325"/>
        <v>2.3423996382600807</v>
      </c>
      <c r="Q205" s="20">
        <f t="shared" si="325"/>
        <v>2.3332699824188912</v>
      </c>
      <c r="R205" s="20">
        <f t="shared" si="325"/>
        <v>3.7981858296110027</v>
      </c>
      <c r="S205" s="20">
        <f t="shared" si="325"/>
        <v>-0.96306406912179965</v>
      </c>
      <c r="T205" s="20">
        <f t="shared" si="325"/>
        <v>-0.93545549979030196</v>
      </c>
      <c r="U205" s="20">
        <f t="shared" si="325"/>
        <v>2.3151548869970466</v>
      </c>
      <c r="V205" s="20">
        <f t="shared" si="325"/>
        <v>0.3195811631735162</v>
      </c>
      <c r="W205" s="20">
        <f t="shared" si="325"/>
        <v>0.31965877867698828</v>
      </c>
      <c r="X205" s="20">
        <f t="shared" si="325"/>
        <v>0.49616781093400736</v>
      </c>
      <c r="Y205" s="20">
        <f t="shared" si="325"/>
        <v>0.48577423162133543</v>
      </c>
      <c r="Z205" s="20">
        <f t="shared" si="325"/>
        <v>0.47069184652232376</v>
      </c>
      <c r="AA205" s="20">
        <f t="shared" si="325"/>
        <v>-3.6328173656004661</v>
      </c>
      <c r="AB205" s="20">
        <f t="shared" si="325"/>
        <v>2.3607918519652134</v>
      </c>
      <c r="AC205" s="20">
        <f t="shared" si="325"/>
        <v>2.2443549918203112</v>
      </c>
      <c r="AD205" s="20">
        <f t="shared" si="325"/>
        <v>2.5873964414680457</v>
      </c>
      <c r="AE205" s="20">
        <f t="shared" si="325"/>
        <v>0.90398669668031484</v>
      </c>
      <c r="AF205" s="20">
        <f t="shared" si="325"/>
        <v>2.0593087563507306</v>
      </c>
      <c r="AG205" s="20">
        <f t="shared" si="325"/>
        <v>3.0427002447438367</v>
      </c>
      <c r="AH205" s="20">
        <f t="shared" si="325"/>
        <v>2.5493728942181826</v>
      </c>
      <c r="AI205" s="20">
        <f t="shared" si="325"/>
        <v>2.3369682996068772</v>
      </c>
      <c r="AJ205" s="20">
        <f t="shared" si="325"/>
        <v>2.5872093181887488</v>
      </c>
      <c r="AK205" s="20">
        <f t="shared" si="325"/>
        <v>2.2280859578362078</v>
      </c>
      <c r="AL205" s="20">
        <f t="shared" si="325"/>
        <v>2.2324813128296674</v>
      </c>
      <c r="AM205" s="20">
        <f t="shared" si="325"/>
        <v>2.2705806570361005</v>
      </c>
      <c r="AN205" s="20">
        <f t="shared" si="325"/>
        <v>2.2450639207257992</v>
      </c>
      <c r="AO205" s="20">
        <f t="shared" si="325"/>
        <v>2.2195426604443598</v>
      </c>
      <c r="AP205" s="20">
        <f t="shared" si="324"/>
        <v>3.8614151529857521</v>
      </c>
      <c r="AQ205" s="20">
        <f t="shared" si="324"/>
        <v>2.2809541566983644</v>
      </c>
      <c r="AR205" s="20">
        <f t="shared" si="324"/>
        <v>-3.1568606381277604</v>
      </c>
      <c r="AS205" s="20">
        <f t="shared" si="324"/>
        <v>2.0528969006184794</v>
      </c>
      <c r="AT205" s="20">
        <f t="shared" si="324"/>
        <v>3.2642699566165811</v>
      </c>
      <c r="AU205" s="20">
        <f t="shared" si="324"/>
        <v>2.8906589807839445</v>
      </c>
      <c r="AV205" s="20">
        <f t="shared" si="324"/>
        <v>2.8905509859631411</v>
      </c>
      <c r="AW205" s="20">
        <f t="shared" si="324"/>
        <v>2.8904971633914713</v>
      </c>
      <c r="AX205" s="20">
        <f t="shared" si="324"/>
        <v>2.8904433397245057</v>
      </c>
      <c r="AY205" s="20">
        <f t="shared" si="324"/>
        <v>2.8917290193213718</v>
      </c>
      <c r="AZ205" s="20">
        <f t="shared" si="324"/>
        <v>2.8916752207335112</v>
      </c>
      <c r="BA205" s="20">
        <f t="shared" si="324"/>
        <v>2.8916214210499094</v>
      </c>
      <c r="BB205" s="20">
        <f t="shared" si="324"/>
        <v>2.8915676202705862</v>
      </c>
      <c r="BC205" s="20">
        <f t="shared" si="324"/>
        <v>2.8915138183955609</v>
      </c>
      <c r="BD205" s="20">
        <f t="shared" si="324"/>
        <v>2.891460015424856</v>
      </c>
      <c r="BE205" s="20">
        <f t="shared" si="324"/>
        <v>2.8914062113584906</v>
      </c>
      <c r="BF205" s="20">
        <f t="shared" si="324"/>
        <v>2.8913524061964844</v>
      </c>
      <c r="BG205" s="20">
        <f t="shared" si="324"/>
        <v>2.8912985999388594</v>
      </c>
      <c r="BH205" s="20">
        <f t="shared" si="324"/>
        <v>2.8912447925856344</v>
      </c>
      <c r="BI205" s="20">
        <f t="shared" si="324"/>
        <v>2.8911909841368315</v>
      </c>
      <c r="BJ205" s="20">
        <f t="shared" si="324"/>
        <v>2.8911371745924703</v>
      </c>
      <c r="BK205" s="20">
        <f t="shared" si="324"/>
        <v>2.587218294500182</v>
      </c>
    </row>
    <row r="206" spans="2:63" x14ac:dyDescent="0.25">
      <c r="C206">
        <f t="shared" si="314"/>
        <v>12</v>
      </c>
      <c r="D206">
        <v>4</v>
      </c>
      <c r="E206">
        <v>3.44</v>
      </c>
      <c r="F206">
        <v>5573.14</v>
      </c>
      <c r="I206" s="20">
        <f t="shared" si="322"/>
        <v>2.1806785820953474</v>
      </c>
      <c r="J206" s="20">
        <f t="shared" si="325"/>
        <v>3.5096860852641742</v>
      </c>
      <c r="K206" s="20">
        <f t="shared" si="325"/>
        <v>3.9423211773065416</v>
      </c>
      <c r="L206" s="20">
        <f t="shared" si="325"/>
        <v>-3.8232237544706655</v>
      </c>
      <c r="M206" s="20">
        <f t="shared" si="325"/>
        <v>-2.1455749056466367</v>
      </c>
      <c r="N206" s="20">
        <f t="shared" si="325"/>
        <v>3.5158332433557327</v>
      </c>
      <c r="O206" s="20">
        <f t="shared" si="325"/>
        <v>-3.5932449783193419</v>
      </c>
      <c r="P206" s="20">
        <f t="shared" si="325"/>
        <v>3.9064172823544991</v>
      </c>
      <c r="Q206" s="20">
        <f t="shared" si="325"/>
        <v>-1.6212078682954978</v>
      </c>
      <c r="R206" s="20">
        <f t="shared" si="325"/>
        <v>2.3395220823494927</v>
      </c>
      <c r="S206" s="20">
        <f t="shared" si="325"/>
        <v>0.16212011265966597</v>
      </c>
      <c r="T206" s="20">
        <f t="shared" si="325"/>
        <v>-2.494335579109507</v>
      </c>
      <c r="U206" s="20">
        <f t="shared" si="325"/>
        <v>4.4914288452581649E-2</v>
      </c>
      <c r="V206" s="20">
        <f t="shared" si="325"/>
        <v>-2.8804734568355954</v>
      </c>
      <c r="W206" s="20">
        <f t="shared" si="325"/>
        <v>-2.9224848152204395</v>
      </c>
      <c r="X206" s="20">
        <f t="shared" si="325"/>
        <v>3.6255345528472378</v>
      </c>
      <c r="Y206" s="20">
        <f t="shared" si="325"/>
        <v>-0.18117453733264954</v>
      </c>
      <c r="Z206" s="20">
        <f t="shared" si="325"/>
        <v>-0.47632563714353815</v>
      </c>
      <c r="AA206" s="20">
        <f t="shared" si="325"/>
        <v>3.461670263280658</v>
      </c>
      <c r="AB206" s="20">
        <f t="shared" si="325"/>
        <v>-0.16072309515039673</v>
      </c>
      <c r="AC206" s="20">
        <f t="shared" si="325"/>
        <v>-1.2828499647696525</v>
      </c>
      <c r="AD206" s="20">
        <f t="shared" si="325"/>
        <v>-0.16448793139305401</v>
      </c>
      <c r="AE206" s="20">
        <f t="shared" si="325"/>
        <v>-3.5758042146304496</v>
      </c>
      <c r="AF206" s="20">
        <f t="shared" si="325"/>
        <v>-3.8320843056516218</v>
      </c>
      <c r="AG206" s="20">
        <f t="shared" si="325"/>
        <v>1.6358155329992412</v>
      </c>
      <c r="AH206" s="20">
        <f t="shared" si="325"/>
        <v>1.3187509999665283</v>
      </c>
      <c r="AI206" s="20">
        <f t="shared" si="325"/>
        <v>1.8304521041253921</v>
      </c>
      <c r="AJ206" s="20">
        <f t="shared" si="325"/>
        <v>-0.35638792077125642</v>
      </c>
      <c r="AK206" s="20">
        <f t="shared" si="325"/>
        <v>-1.4727135276061174</v>
      </c>
      <c r="AL206" s="20">
        <f t="shared" si="325"/>
        <v>2.4541226931501368</v>
      </c>
      <c r="AM206" s="20">
        <f t="shared" si="325"/>
        <v>-1.062044399533834</v>
      </c>
      <c r="AN206" s="20">
        <f t="shared" si="325"/>
        <v>-1.897747795719698</v>
      </c>
      <c r="AO206" s="20">
        <f t="shared" si="325"/>
        <v>-2.7278175132161784</v>
      </c>
      <c r="AP206" s="20">
        <f t="shared" si="324"/>
        <v>2.9629928450375931</v>
      </c>
      <c r="AQ206" s="20">
        <f t="shared" si="324"/>
        <v>-1.5613335349334427</v>
      </c>
      <c r="AR206" s="20">
        <f t="shared" si="324"/>
        <v>0.72456734913154397</v>
      </c>
      <c r="AS206" s="20">
        <f t="shared" si="324"/>
        <v>0.73496311484906451</v>
      </c>
      <c r="AT206" s="20">
        <f t="shared" si="324"/>
        <v>-3.9844473639057076</v>
      </c>
      <c r="AU206" s="20">
        <f t="shared" si="324"/>
        <v>-0.16974290140016263</v>
      </c>
      <c r="AV206" s="20">
        <f t="shared" si="324"/>
        <v>-0.29200159477510207</v>
      </c>
      <c r="AW206" s="20">
        <f t="shared" si="324"/>
        <v>-0.35283610125865272</v>
      </c>
      <c r="AX206" s="20">
        <f t="shared" si="324"/>
        <v>-0.4135884621915667</v>
      </c>
      <c r="AY206" s="20">
        <f t="shared" si="324"/>
        <v>1.0321057254131831</v>
      </c>
      <c r="AZ206" s="20">
        <f t="shared" si="324"/>
        <v>0.97302089760061872</v>
      </c>
      <c r="BA206" s="20">
        <f t="shared" si="324"/>
        <v>0.91370953588993753</v>
      </c>
      <c r="BB206" s="20">
        <f t="shared" si="324"/>
        <v>0.85418544885812309</v>
      </c>
      <c r="BC206" s="20">
        <f t="shared" ref="AP206:BK214" si="326">$D206*COS($E206+$F206*BC$7)</f>
        <v>0.79446249460770113</v>
      </c>
      <c r="BD206" s="20">
        <f t="shared" si="326"/>
        <v>0.73455457754081077</v>
      </c>
      <c r="BE206" s="20">
        <f t="shared" si="326"/>
        <v>0.67447564512138269</v>
      </c>
      <c r="BF206" s="20">
        <f t="shared" si="326"/>
        <v>0.61423968462840461</v>
      </c>
      <c r="BG206" s="20">
        <f t="shared" si="326"/>
        <v>0.55386071989947394</v>
      </c>
      <c r="BH206" s="20">
        <f t="shared" si="326"/>
        <v>0.49335280806516169</v>
      </c>
      <c r="BI206" s="20">
        <f t="shared" si="326"/>
        <v>0.432730036277991</v>
      </c>
      <c r="BJ206" s="20">
        <f t="shared" si="326"/>
        <v>0.3720065184304821</v>
      </c>
      <c r="BK206" s="20">
        <f t="shared" si="326"/>
        <v>-0.34719797569278088</v>
      </c>
    </row>
    <row r="207" spans="2:63" x14ac:dyDescent="0.25">
      <c r="C207">
        <f t="shared" si="314"/>
        <v>13</v>
      </c>
      <c r="D207">
        <v>3</v>
      </c>
      <c r="E207">
        <v>5.14</v>
      </c>
      <c r="F207">
        <v>796.3</v>
      </c>
      <c r="I207" s="20">
        <f t="shared" si="322"/>
        <v>2.9997330213843867</v>
      </c>
      <c r="J207" s="20">
        <f t="shared" si="325"/>
        <v>-2.9260242350901553</v>
      </c>
      <c r="K207" s="20">
        <f t="shared" si="325"/>
        <v>-2.7572266315889107</v>
      </c>
      <c r="L207" s="20">
        <f t="shared" si="325"/>
        <v>1.2440943406823455</v>
      </c>
      <c r="M207" s="20">
        <f t="shared" si="325"/>
        <v>-1.0827035400391223</v>
      </c>
      <c r="N207" s="20">
        <f t="shared" si="325"/>
        <v>1.2869639662162411</v>
      </c>
      <c r="O207" s="20">
        <f t="shared" si="325"/>
        <v>0.39045079908724917</v>
      </c>
      <c r="P207" s="20">
        <f t="shared" si="325"/>
        <v>-1.0354055645229603</v>
      </c>
      <c r="Q207" s="20">
        <f t="shared" si="325"/>
        <v>-1.8568722152030084</v>
      </c>
      <c r="R207" s="20">
        <f t="shared" si="325"/>
        <v>1.8428621187793739</v>
      </c>
      <c r="S207" s="20">
        <f t="shared" si="325"/>
        <v>2.1227674978116511</v>
      </c>
      <c r="T207" s="20">
        <f t="shared" si="325"/>
        <v>-2.9022660253637405E-2</v>
      </c>
      <c r="U207" s="20">
        <f t="shared" si="325"/>
        <v>-2.924464926223945</v>
      </c>
      <c r="V207" s="20">
        <f t="shared" si="325"/>
        <v>2.316073925746883</v>
      </c>
      <c r="W207" s="20">
        <f t="shared" si="325"/>
        <v>2.3202254809657421</v>
      </c>
      <c r="X207" s="20">
        <f t="shared" si="325"/>
        <v>-1.2036953654455027</v>
      </c>
      <c r="Y207" s="20">
        <f t="shared" si="325"/>
        <v>-1.9465941940641858</v>
      </c>
      <c r="Z207" s="20">
        <f t="shared" si="325"/>
        <v>-2.7150754752339945</v>
      </c>
      <c r="AA207" s="20">
        <f t="shared" si="325"/>
        <v>1.3333045104190511</v>
      </c>
      <c r="AB207" s="20">
        <f t="shared" si="325"/>
        <v>0.84122979988002355</v>
      </c>
      <c r="AC207" s="20">
        <f t="shared" si="325"/>
        <v>1.5978305987585886</v>
      </c>
      <c r="AD207" s="20">
        <f t="shared" si="325"/>
        <v>2.6184128032782503</v>
      </c>
      <c r="AE207" s="20">
        <f t="shared" si="325"/>
        <v>-2.3615006805717735</v>
      </c>
      <c r="AF207" s="20">
        <f t="shared" si="325"/>
        <v>1.241117830483536</v>
      </c>
      <c r="AG207" s="20">
        <f t="shared" si="325"/>
        <v>2.8490682040206883</v>
      </c>
      <c r="AH207" s="20">
        <f t="shared" si="325"/>
        <v>1.9140457302446627</v>
      </c>
      <c r="AI207" s="20">
        <f t="shared" si="325"/>
        <v>-1.5420883042649161</v>
      </c>
      <c r="AJ207" s="20">
        <f t="shared" si="325"/>
        <v>2.6284100613552179</v>
      </c>
      <c r="AK207" s="20">
        <f t="shared" si="325"/>
        <v>2.6885346039013185</v>
      </c>
      <c r="AL207" s="20">
        <f t="shared" si="325"/>
        <v>2.462432873005616</v>
      </c>
      <c r="AM207" s="20">
        <f t="shared" si="325"/>
        <v>-0.96593917047503774</v>
      </c>
      <c r="AN207" s="20">
        <f t="shared" si="325"/>
        <v>1.5364855932340888</v>
      </c>
      <c r="AO207" s="20">
        <f t="shared" si="325"/>
        <v>2.955765691046186</v>
      </c>
      <c r="AP207" s="20">
        <f t="shared" si="326"/>
        <v>4.9357478993847223E-2</v>
      </c>
      <c r="AQ207" s="20">
        <f t="shared" si="326"/>
        <v>-1.8887206845287716</v>
      </c>
      <c r="AR207" s="20">
        <f t="shared" si="326"/>
        <v>6.9042117606196891E-3</v>
      </c>
      <c r="AS207" s="20">
        <f t="shared" si="326"/>
        <v>1.7815013180740777</v>
      </c>
      <c r="AT207" s="20">
        <f t="shared" si="326"/>
        <v>-2.9761561342173759</v>
      </c>
      <c r="AU207" s="20">
        <f t="shared" si="326"/>
        <v>2.7793821935654028</v>
      </c>
      <c r="AV207" s="20">
        <f t="shared" si="326"/>
        <v>2.7744159297421085</v>
      </c>
      <c r="AW207" s="20">
        <f t="shared" si="326"/>
        <v>2.7719210840898318</v>
      </c>
      <c r="AX207" s="20">
        <f t="shared" si="326"/>
        <v>2.7694130633450875</v>
      </c>
      <c r="AY207" s="20">
        <f t="shared" si="326"/>
        <v>2.8257097073630466</v>
      </c>
      <c r="AZ207" s="20">
        <f t="shared" si="326"/>
        <v>2.8235061583648058</v>
      </c>
      <c r="BA207" s="20">
        <f t="shared" si="326"/>
        <v>2.821289189087417</v>
      </c>
      <c r="BB207" s="20">
        <f t="shared" si="326"/>
        <v>2.8190588100682508</v>
      </c>
      <c r="BC207" s="20">
        <f t="shared" si="326"/>
        <v>2.81681503190842</v>
      </c>
      <c r="BD207" s="20">
        <f t="shared" si="326"/>
        <v>2.8145578652727323</v>
      </c>
      <c r="BE207" s="20">
        <f t="shared" si="326"/>
        <v>2.8122873208896202</v>
      </c>
      <c r="BF207" s="20">
        <f t="shared" si="326"/>
        <v>2.8100034095511086</v>
      </c>
      <c r="BG207" s="20">
        <f t="shared" si="326"/>
        <v>2.8077061421127469</v>
      </c>
      <c r="BH207" s="20">
        <f t="shared" si="326"/>
        <v>2.8053955294935715</v>
      </c>
      <c r="BI207" s="20">
        <f t="shared" si="326"/>
        <v>2.8030715826760586</v>
      </c>
      <c r="BJ207" s="20">
        <f t="shared" si="326"/>
        <v>2.8007343127060507</v>
      </c>
      <c r="BK207" s="20">
        <f t="shared" si="326"/>
        <v>2.6279333332067853</v>
      </c>
    </row>
    <row r="208" spans="2:63" x14ac:dyDescent="0.25">
      <c r="C208">
        <f t="shared" si="314"/>
        <v>14</v>
      </c>
      <c r="D208">
        <v>3</v>
      </c>
      <c r="E208">
        <v>6.05</v>
      </c>
      <c r="F208">
        <v>5507.55</v>
      </c>
      <c r="I208" s="20">
        <f t="shared" si="322"/>
        <v>-1.7042471002434136</v>
      </c>
      <c r="J208" s="20">
        <f t="shared" si="325"/>
        <v>2.7605676963310968</v>
      </c>
      <c r="K208" s="20">
        <f t="shared" si="325"/>
        <v>1.6562957489377843</v>
      </c>
      <c r="L208" s="20">
        <f t="shared" si="325"/>
        <v>2.9188058348906925</v>
      </c>
      <c r="M208" s="20">
        <f t="shared" si="325"/>
        <v>2.5751593378940774</v>
      </c>
      <c r="N208" s="20">
        <f t="shared" si="325"/>
        <v>-2.0607116850135805</v>
      </c>
      <c r="O208" s="20">
        <f t="shared" si="325"/>
        <v>2.9596475653428902</v>
      </c>
      <c r="P208" s="20">
        <f t="shared" si="325"/>
        <v>-2.9982486747384733</v>
      </c>
      <c r="Q208" s="20">
        <f t="shared" si="325"/>
        <v>1.7970406337706581</v>
      </c>
      <c r="R208" s="20">
        <f t="shared" si="325"/>
        <v>-1.0816710159352774</v>
      </c>
      <c r="S208" s="20">
        <f t="shared" si="325"/>
        <v>-1.7229233105662294</v>
      </c>
      <c r="T208" s="20">
        <f t="shared" si="325"/>
        <v>0.50058754313708953</v>
      </c>
      <c r="U208" s="20">
        <f t="shared" si="325"/>
        <v>0.943453678282834</v>
      </c>
      <c r="V208" s="20">
        <f t="shared" si="325"/>
        <v>2.8194861120584434</v>
      </c>
      <c r="W208" s="20">
        <f t="shared" si="325"/>
        <v>2.8346198844097952</v>
      </c>
      <c r="X208" s="20">
        <f t="shared" si="325"/>
        <v>0.85218234659274916</v>
      </c>
      <c r="Y208" s="20">
        <f t="shared" si="325"/>
        <v>-2.9571178076728062</v>
      </c>
      <c r="Z208" s="20">
        <f t="shared" si="325"/>
        <v>2.9986114307992784</v>
      </c>
      <c r="AA208" s="20">
        <f t="shared" si="325"/>
        <v>-2.7537551248704082</v>
      </c>
      <c r="AB208" s="20">
        <f t="shared" si="325"/>
        <v>1.0104553081915291</v>
      </c>
      <c r="AC208" s="20">
        <f t="shared" si="325"/>
        <v>1.0331481381461229</v>
      </c>
      <c r="AD208" s="20">
        <f t="shared" si="325"/>
        <v>2.5404718078293591</v>
      </c>
      <c r="AE208" s="20">
        <f t="shared" si="325"/>
        <v>-2.946667421948006</v>
      </c>
      <c r="AF208" s="20">
        <f t="shared" si="325"/>
        <v>2.9134963470634405</v>
      </c>
      <c r="AG208" s="20">
        <f t="shared" si="325"/>
        <v>2.6866641432599763</v>
      </c>
      <c r="AH208" s="20">
        <f t="shared" si="325"/>
        <v>-2.7855913035045443</v>
      </c>
      <c r="AI208" s="20">
        <f t="shared" si="325"/>
        <v>-0.71265364036863343</v>
      </c>
      <c r="AJ208" s="20">
        <f t="shared" si="325"/>
        <v>2.613393146950977</v>
      </c>
      <c r="AK208" s="20">
        <f t="shared" si="325"/>
        <v>0.90573247054852168</v>
      </c>
      <c r="AL208" s="20">
        <f t="shared" si="325"/>
        <v>-1.9751422498329902</v>
      </c>
      <c r="AM208" s="20">
        <f t="shared" si="325"/>
        <v>0.65634798390017746</v>
      </c>
      <c r="AN208" s="20">
        <f t="shared" si="325"/>
        <v>1.4839929755480459</v>
      </c>
      <c r="AO208" s="20">
        <f t="shared" si="325"/>
        <v>2.2428936828015904</v>
      </c>
      <c r="AP208" s="20">
        <f t="shared" si="326"/>
        <v>-2.734166676389862</v>
      </c>
      <c r="AQ208" s="20">
        <f t="shared" si="326"/>
        <v>1.3806845543710196</v>
      </c>
      <c r="AR208" s="20">
        <f t="shared" si="326"/>
        <v>-2.6872875137214423</v>
      </c>
      <c r="AS208" s="20">
        <f t="shared" si="326"/>
        <v>1.0679088665561249</v>
      </c>
      <c r="AT208" s="20">
        <f t="shared" si="326"/>
        <v>0.34653965842073475</v>
      </c>
      <c r="AU208" s="20">
        <f t="shared" si="326"/>
        <v>2.7610843885342242</v>
      </c>
      <c r="AV208" s="20">
        <f t="shared" si="326"/>
        <v>2.7243288449942353</v>
      </c>
      <c r="AW208" s="20">
        <f t="shared" si="326"/>
        <v>2.7050778360851671</v>
      </c>
      <c r="AX208" s="20">
        <f t="shared" si="326"/>
        <v>2.6852117806284559</v>
      </c>
      <c r="AY208" s="20">
        <f t="shared" si="326"/>
        <v>2.9844270100517845</v>
      </c>
      <c r="AZ208" s="20">
        <f t="shared" si="326"/>
        <v>2.9794846436887719</v>
      </c>
      <c r="BA208" s="20">
        <f t="shared" si="326"/>
        <v>2.9738648396123568</v>
      </c>
      <c r="BB208" s="20">
        <f t="shared" si="326"/>
        <v>2.9675688755828493</v>
      </c>
      <c r="BC208" s="20">
        <f t="shared" si="326"/>
        <v>2.9605981830972854</v>
      </c>
      <c r="BD208" s="20">
        <f t="shared" si="326"/>
        <v>2.9529543470640034</v>
      </c>
      <c r="BE208" s="20">
        <f t="shared" si="326"/>
        <v>2.9446391054422101</v>
      </c>
      <c r="BF208" s="20">
        <f t="shared" si="326"/>
        <v>2.9356543488468922</v>
      </c>
      <c r="BG208" s="20">
        <f t="shared" si="326"/>
        <v>2.9260021201188744</v>
      </c>
      <c r="BH208" s="20">
        <f t="shared" si="326"/>
        <v>2.9156846138604204</v>
      </c>
      <c r="BI208" s="20">
        <f t="shared" si="326"/>
        <v>2.9047041759362688</v>
      </c>
      <c r="BJ208" s="20">
        <f t="shared" si="326"/>
        <v>2.893063302940158</v>
      </c>
      <c r="BK208" s="20">
        <f t="shared" si="326"/>
        <v>2.6100286361205387</v>
      </c>
    </row>
    <row r="209" spans="2:63" x14ac:dyDescent="0.25">
      <c r="C209">
        <f t="shared" si="314"/>
        <v>15</v>
      </c>
      <c r="D209">
        <v>3</v>
      </c>
      <c r="E209">
        <v>1.19</v>
      </c>
      <c r="F209">
        <v>242.73</v>
      </c>
      <c r="I209" s="20">
        <f t="shared" si="322"/>
        <v>-0.53637551441964337</v>
      </c>
      <c r="J209" s="20">
        <f t="shared" si="325"/>
        <v>-2.8060908904399615</v>
      </c>
      <c r="K209" s="20">
        <f t="shared" si="325"/>
        <v>0.82953454838174689</v>
      </c>
      <c r="L209" s="20">
        <f t="shared" si="325"/>
        <v>1.1149796167815991</v>
      </c>
      <c r="M209" s="20">
        <f t="shared" si="325"/>
        <v>1.7521092347460927</v>
      </c>
      <c r="N209" s="20">
        <f t="shared" si="325"/>
        <v>-1.1060196521288865</v>
      </c>
      <c r="O209" s="20">
        <f t="shared" si="325"/>
        <v>-0.83545729597897878</v>
      </c>
      <c r="P209" s="20">
        <f t="shared" si="325"/>
        <v>-0.40382274988252548</v>
      </c>
      <c r="Q209" s="20">
        <f t="shared" si="325"/>
        <v>-0.11693654208920606</v>
      </c>
      <c r="R209" s="20">
        <f t="shared" si="325"/>
        <v>-1.3834137755112739</v>
      </c>
      <c r="S209" s="20">
        <f t="shared" si="325"/>
        <v>-0.24501480175607049</v>
      </c>
      <c r="T209" s="20">
        <f t="shared" si="325"/>
        <v>0.48032733951120749</v>
      </c>
      <c r="U209" s="20">
        <f t="shared" si="325"/>
        <v>-0.42560492176430842</v>
      </c>
      <c r="V209" s="20">
        <f t="shared" si="325"/>
        <v>0.66840207193185686</v>
      </c>
      <c r="W209" s="20">
        <f t="shared" si="325"/>
        <v>0.66645836190894847</v>
      </c>
      <c r="X209" s="20">
        <f t="shared" si="325"/>
        <v>-1.2112122855881411</v>
      </c>
      <c r="Y209" s="20">
        <f t="shared" si="325"/>
        <v>-0.96138051952475911</v>
      </c>
      <c r="Z209" s="20">
        <f t="shared" si="325"/>
        <v>-0.58588982445946125</v>
      </c>
      <c r="AA209" s="20">
        <f t="shared" si="325"/>
        <v>2.3697445869124802</v>
      </c>
      <c r="AB209" s="20">
        <f t="shared" si="325"/>
        <v>-0.96948500299576068</v>
      </c>
      <c r="AC209" s="20">
        <f t="shared" si="325"/>
        <v>2.3244196023058885</v>
      </c>
      <c r="AD209" s="20">
        <f t="shared" si="325"/>
        <v>-1.0277641018226737</v>
      </c>
      <c r="AE209" s="20">
        <f t="shared" si="325"/>
        <v>2.3011172339690886</v>
      </c>
      <c r="AF209" s="20">
        <f t="shared" si="325"/>
        <v>1.1159049884749019</v>
      </c>
      <c r="AG209" s="20">
        <f t="shared" si="325"/>
        <v>-2.7254177408062468</v>
      </c>
      <c r="AH209" s="20">
        <f t="shared" si="325"/>
        <v>-2.0948446877341742</v>
      </c>
      <c r="AI209" s="20">
        <f t="shared" si="325"/>
        <v>-0.23336021596052192</v>
      </c>
      <c r="AJ209" s="20">
        <f t="shared" si="325"/>
        <v>-1.0336640555016887</v>
      </c>
      <c r="AK209" s="20">
        <f t="shared" si="325"/>
        <v>2.6080384866033146</v>
      </c>
      <c r="AL209" s="20">
        <f t="shared" si="325"/>
        <v>2.5383995998767146</v>
      </c>
      <c r="AM209" s="20">
        <f t="shared" si="325"/>
        <v>1.7315349832202112</v>
      </c>
      <c r="AN209" s="20">
        <f t="shared" si="325"/>
        <v>2.3104932358308368</v>
      </c>
      <c r="AO209" s="20">
        <f t="shared" si="325"/>
        <v>2.7279008140319947</v>
      </c>
      <c r="AP209" s="20">
        <f t="shared" si="326"/>
        <v>1.6307354733570947</v>
      </c>
      <c r="AQ209" s="20">
        <f t="shared" si="326"/>
        <v>1.4582717145930655</v>
      </c>
      <c r="AR209" s="20">
        <f t="shared" si="326"/>
        <v>2.9688523447906849</v>
      </c>
      <c r="AS209" s="20">
        <f t="shared" si="326"/>
        <v>0.93609576738756339</v>
      </c>
      <c r="AT209" s="20">
        <f t="shared" si="326"/>
        <v>2.9329201547092651</v>
      </c>
      <c r="AU209" s="20">
        <f t="shared" si="326"/>
        <v>-0.19843908273284766</v>
      </c>
      <c r="AV209" s="20">
        <f t="shared" si="326"/>
        <v>-0.19444724256131168</v>
      </c>
      <c r="AW209" s="20">
        <f t="shared" si="326"/>
        <v>-0.19245771640939802</v>
      </c>
      <c r="AX209" s="20">
        <f t="shared" si="326"/>
        <v>-0.19046810526084107</v>
      </c>
      <c r="AY209" s="20">
        <f t="shared" si="326"/>
        <v>-0.23797978879516377</v>
      </c>
      <c r="AZ209" s="20">
        <f t="shared" si="326"/>
        <v>-0.23599234353567561</v>
      </c>
      <c r="BA209" s="20">
        <f t="shared" si="326"/>
        <v>-0.23400479405300328</v>
      </c>
      <c r="BB209" s="20">
        <f t="shared" si="326"/>
        <v>-0.23201714122491879</v>
      </c>
      <c r="BC209" s="20">
        <f t="shared" si="326"/>
        <v>-0.23002938592923988</v>
      </c>
      <c r="BD209" s="20">
        <f t="shared" si="326"/>
        <v>-0.22804152904384559</v>
      </c>
      <c r="BE209" s="20">
        <f t="shared" si="326"/>
        <v>-0.22605357144664362</v>
      </c>
      <c r="BF209" s="20">
        <f t="shared" si="326"/>
        <v>-0.22406551401559172</v>
      </c>
      <c r="BG209" s="20">
        <f t="shared" si="326"/>
        <v>-0.22207735762869155</v>
      </c>
      <c r="BH209" s="20">
        <f t="shared" si="326"/>
        <v>-0.22008910316398328</v>
      </c>
      <c r="BI209" s="20">
        <f t="shared" si="326"/>
        <v>-0.21810075149956626</v>
      </c>
      <c r="BJ209" s="20">
        <f t="shared" si="326"/>
        <v>-0.21611230351356686</v>
      </c>
      <c r="BK209" s="20">
        <f t="shared" si="326"/>
        <v>-1.0333811447888186</v>
      </c>
    </row>
    <row r="210" spans="2:63" x14ac:dyDescent="0.25">
      <c r="C210">
        <f t="shared" si="314"/>
        <v>16</v>
      </c>
      <c r="D210">
        <v>3</v>
      </c>
      <c r="E210">
        <v>6.12</v>
      </c>
      <c r="F210">
        <v>529.69000000000005</v>
      </c>
      <c r="I210" s="20">
        <f t="shared" si="322"/>
        <v>0.38576969373431247</v>
      </c>
      <c r="J210" s="20">
        <f t="shared" si="325"/>
        <v>-2.562405185528942</v>
      </c>
      <c r="K210" s="20">
        <f t="shared" si="325"/>
        <v>-2.8558694702191953</v>
      </c>
      <c r="L210" s="20">
        <f t="shared" si="325"/>
        <v>2.9601443955506763</v>
      </c>
      <c r="M210" s="20">
        <f t="shared" si="325"/>
        <v>2.3075428722197948</v>
      </c>
      <c r="N210" s="20">
        <f t="shared" si="325"/>
        <v>2.2382678626099608</v>
      </c>
      <c r="O210" s="20">
        <f t="shared" si="325"/>
        <v>2.6026796848450675</v>
      </c>
      <c r="P210" s="20">
        <f t="shared" si="325"/>
        <v>2.9406164626570201</v>
      </c>
      <c r="Q210" s="20">
        <f t="shared" si="325"/>
        <v>2.9998422208888327</v>
      </c>
      <c r="R210" s="20">
        <f t="shared" si="325"/>
        <v>-2.8867741026219482</v>
      </c>
      <c r="S210" s="20">
        <f t="shared" si="325"/>
        <v>-6.5827738203907096E-2</v>
      </c>
      <c r="T210" s="20">
        <f t="shared" si="325"/>
        <v>-1.571313107994452</v>
      </c>
      <c r="U210" s="20">
        <f t="shared" si="325"/>
        <v>2.8854157820195336</v>
      </c>
      <c r="V210" s="20">
        <f t="shared" si="325"/>
        <v>2.5697153387726921</v>
      </c>
      <c r="W210" s="20">
        <f t="shared" si="325"/>
        <v>2.5674675875439377</v>
      </c>
      <c r="X210" s="20">
        <f t="shared" si="325"/>
        <v>2.2722651562893428</v>
      </c>
      <c r="Y210" s="20">
        <f t="shared" si="325"/>
        <v>2.60882535902123</v>
      </c>
      <c r="Z210" s="20">
        <f t="shared" si="325"/>
        <v>2.9186214174725915</v>
      </c>
      <c r="AA210" s="20">
        <f t="shared" si="325"/>
        <v>1.9589685705601112</v>
      </c>
      <c r="AB210" s="20">
        <f t="shared" si="325"/>
        <v>2.4368123984695691</v>
      </c>
      <c r="AC210" s="20">
        <f t="shared" si="325"/>
        <v>-1.328833314153826</v>
      </c>
      <c r="AD210" s="20">
        <f t="shared" si="325"/>
        <v>2.8781930150189314</v>
      </c>
      <c r="AE210" s="20">
        <f t="shared" si="325"/>
        <v>-1.2218987371063401</v>
      </c>
      <c r="AF210" s="20">
        <f t="shared" si="325"/>
        <v>2.959790210800314</v>
      </c>
      <c r="AG210" s="20">
        <f t="shared" si="325"/>
        <v>1.9462534245100274</v>
      </c>
      <c r="AH210" s="20">
        <f t="shared" si="325"/>
        <v>1.0598368686172193</v>
      </c>
      <c r="AI210" s="20">
        <f t="shared" si="325"/>
        <v>2.9916603020266379</v>
      </c>
      <c r="AJ210" s="20">
        <f t="shared" si="325"/>
        <v>2.874296104327756</v>
      </c>
      <c r="AK210" s="20">
        <f t="shared" si="325"/>
        <v>-2.2022864495200603</v>
      </c>
      <c r="AL210" s="20">
        <f t="shared" si="325"/>
        <v>-1.9910208914349994</v>
      </c>
      <c r="AM210" s="20">
        <f t="shared" si="325"/>
        <v>0.39724892740676082</v>
      </c>
      <c r="AN210" s="20">
        <f t="shared" si="325"/>
        <v>-1.2857599083419475</v>
      </c>
      <c r="AO210" s="20">
        <f t="shared" si="325"/>
        <v>-2.549646561653415</v>
      </c>
      <c r="AP210" s="20">
        <f t="shared" si="326"/>
        <v>-2.0377476610115486</v>
      </c>
      <c r="AQ210" s="20">
        <f t="shared" si="326"/>
        <v>1.0785244082288994</v>
      </c>
      <c r="AR210" s="20">
        <f t="shared" si="326"/>
        <v>1.8092981644439483</v>
      </c>
      <c r="AS210" s="20">
        <f t="shared" si="326"/>
        <v>2.9990856490663038</v>
      </c>
      <c r="AT210" s="20">
        <f t="shared" si="326"/>
        <v>-2.8875562185801318</v>
      </c>
      <c r="AU210" s="20">
        <f t="shared" si="326"/>
        <v>1.1037505567270169</v>
      </c>
      <c r="AV210" s="20">
        <f t="shared" si="326"/>
        <v>1.1118633578000696</v>
      </c>
      <c r="AW210" s="20">
        <f t="shared" si="326"/>
        <v>1.1159029894392143</v>
      </c>
      <c r="AX210" s="20">
        <f t="shared" si="326"/>
        <v>1.119940274206034</v>
      </c>
      <c r="AY210" s="20">
        <f t="shared" si="326"/>
        <v>1.0228548438206742</v>
      </c>
      <c r="AZ210" s="20">
        <f t="shared" si="326"/>
        <v>1.0269437168840305</v>
      </c>
      <c r="BA210" s="20">
        <f t="shared" si="326"/>
        <v>1.0310304301666433</v>
      </c>
      <c r="BB210" s="20">
        <f t="shared" si="326"/>
        <v>1.0351149750736843</v>
      </c>
      <c r="BC210" s="20">
        <f t="shared" si="326"/>
        <v>1.0391973430148957</v>
      </c>
      <c r="BD210" s="20">
        <f t="shared" si="326"/>
        <v>1.0432775254045685</v>
      </c>
      <c r="BE210" s="20">
        <f t="shared" si="326"/>
        <v>1.0473555136616197</v>
      </c>
      <c r="BF210" s="20">
        <f t="shared" si="326"/>
        <v>1.0514312992095709</v>
      </c>
      <c r="BG210" s="20">
        <f t="shared" si="326"/>
        <v>1.0555048734765764</v>
      </c>
      <c r="BH210" s="20">
        <f t="shared" si="326"/>
        <v>1.059576227895451</v>
      </c>
      <c r="BI210" s="20">
        <f t="shared" si="326"/>
        <v>1.0636453539036483</v>
      </c>
      <c r="BJ210" s="20">
        <f t="shared" si="326"/>
        <v>1.0677122429433383</v>
      </c>
      <c r="BK210" s="20">
        <f t="shared" si="326"/>
        <v>2.8744844059312591</v>
      </c>
    </row>
    <row r="211" spans="2:63" x14ac:dyDescent="0.25">
      <c r="C211">
        <f t="shared" si="314"/>
        <v>17</v>
      </c>
      <c r="D211">
        <v>3</v>
      </c>
      <c r="E211">
        <v>0.31</v>
      </c>
      <c r="F211">
        <v>398.15</v>
      </c>
      <c r="I211" s="20">
        <f t="shared" si="322"/>
        <v>-1.89228192623123</v>
      </c>
      <c r="J211" s="20">
        <f t="shared" si="325"/>
        <v>-2.0891074089933563</v>
      </c>
      <c r="K211" s="20">
        <f t="shared" si="325"/>
        <v>-2.651686005212381</v>
      </c>
      <c r="L211" s="20">
        <f t="shared" si="325"/>
        <v>2.8570007096571404</v>
      </c>
      <c r="M211" s="20">
        <f t="shared" si="325"/>
        <v>2.988279826455964</v>
      </c>
      <c r="N211" s="20">
        <f t="shared" si="325"/>
        <v>0.37548739109640955</v>
      </c>
      <c r="O211" s="20">
        <f t="shared" si="325"/>
        <v>-9.2787869930965494E-2</v>
      </c>
      <c r="P211" s="20">
        <f t="shared" si="325"/>
        <v>-0.80709040978124957</v>
      </c>
      <c r="Q211" s="20">
        <f t="shared" si="325"/>
        <v>-1.2503445649636513</v>
      </c>
      <c r="R211" s="20">
        <f t="shared" si="325"/>
        <v>-0.69720659559914488</v>
      </c>
      <c r="S211" s="20">
        <f t="shared" si="325"/>
        <v>-0.87751627347393146</v>
      </c>
      <c r="T211" s="20">
        <f t="shared" si="325"/>
        <v>0.30257965483053639</v>
      </c>
      <c r="U211" s="20">
        <f t="shared" si="325"/>
        <v>-2.0865837272907801</v>
      </c>
      <c r="V211" s="20">
        <f t="shared" si="325"/>
        <v>-2.5774274492837117</v>
      </c>
      <c r="W211" s="20">
        <f t="shared" ref="J211:AP214" si="327">$D211*COS($E211+$F211*W$7)</f>
        <v>-2.5757524245060095</v>
      </c>
      <c r="X211" s="20">
        <f t="shared" si="327"/>
        <v>2.9817904462250913</v>
      </c>
      <c r="Y211" s="20">
        <f t="shared" si="327"/>
        <v>2.9015840035063851</v>
      </c>
      <c r="Z211" s="20">
        <f t="shared" si="327"/>
        <v>2.6753500047328105</v>
      </c>
      <c r="AA211" s="20">
        <f t="shared" si="327"/>
        <v>-0.40102738107762104</v>
      </c>
      <c r="AB211" s="20">
        <f t="shared" si="327"/>
        <v>0.13769985688158892</v>
      </c>
      <c r="AC211" s="20">
        <f t="shared" si="327"/>
        <v>-2.7892806668234771</v>
      </c>
      <c r="AD211" s="20">
        <f t="shared" si="327"/>
        <v>-2.4299830121126686</v>
      </c>
      <c r="AE211" s="20">
        <f t="shared" si="327"/>
        <v>1.5662591484916946</v>
      </c>
      <c r="AF211" s="20">
        <f t="shared" si="327"/>
        <v>2.8574990905963102</v>
      </c>
      <c r="AG211" s="20">
        <f t="shared" si="327"/>
        <v>1.5164106840386098</v>
      </c>
      <c r="AH211" s="20">
        <f t="shared" si="327"/>
        <v>-0.74152731710682218</v>
      </c>
      <c r="AI211" s="20">
        <f t="shared" si="327"/>
        <v>-1.0740205322704681</v>
      </c>
      <c r="AJ211" s="20">
        <f t="shared" si="327"/>
        <v>-2.4239254496490177</v>
      </c>
      <c r="AK211" s="20">
        <f t="shared" si="327"/>
        <v>-2.3850991377420621</v>
      </c>
      <c r="AL211" s="20">
        <f t="shared" si="327"/>
        <v>-2.5133115044633016</v>
      </c>
      <c r="AM211" s="20">
        <f t="shared" si="327"/>
        <v>-2.993124560028015</v>
      </c>
      <c r="AN211" s="20">
        <f t="shared" si="327"/>
        <v>-2.8023236628851582</v>
      </c>
      <c r="AO211" s="20">
        <f t="shared" si="327"/>
        <v>-2.0995170922637008</v>
      </c>
      <c r="AP211" s="20">
        <f t="shared" si="327"/>
        <v>-2.9836592044695789</v>
      </c>
      <c r="AQ211" s="20">
        <f t="shared" si="326"/>
        <v>-2.9109151005691491</v>
      </c>
      <c r="AR211" s="20">
        <f t="shared" si="326"/>
        <v>0.28470227495613964</v>
      </c>
      <c r="AS211" s="20">
        <f t="shared" si="326"/>
        <v>2.7464338183916959</v>
      </c>
      <c r="AT211" s="20">
        <f t="shared" si="326"/>
        <v>-2.1903882596494459</v>
      </c>
      <c r="AU211" s="20">
        <f t="shared" si="326"/>
        <v>-1.4284057853092267</v>
      </c>
      <c r="AV211" s="20">
        <f t="shared" si="326"/>
        <v>-1.4226320226371501</v>
      </c>
      <c r="AW211" s="20">
        <f t="shared" si="326"/>
        <v>-1.4197520338312641</v>
      </c>
      <c r="AX211" s="20">
        <f t="shared" si="326"/>
        <v>-1.4168703579851205</v>
      </c>
      <c r="AY211" s="20">
        <f t="shared" si="326"/>
        <v>-1.4852524714919335</v>
      </c>
      <c r="AZ211" s="20">
        <f t="shared" si="326"/>
        <v>-1.482410270138756</v>
      </c>
      <c r="BA211" s="20">
        <f t="shared" si="326"/>
        <v>-1.4795663072907934</v>
      </c>
      <c r="BB211" s="20">
        <f t="shared" si="326"/>
        <v>-1.4767205863274147</v>
      </c>
      <c r="BC211" s="20">
        <f t="shared" si="326"/>
        <v>-1.473873110630088</v>
      </c>
      <c r="BD211" s="20">
        <f t="shared" si="326"/>
        <v>-1.471023883582375</v>
      </c>
      <c r="BE211" s="20">
        <f t="shared" si="326"/>
        <v>-1.4681729085699058</v>
      </c>
      <c r="BF211" s="20">
        <f t="shared" si="326"/>
        <v>-1.4653201889803953</v>
      </c>
      <c r="BG211" s="20">
        <f t="shared" si="326"/>
        <v>-1.4624657282036191</v>
      </c>
      <c r="BH211" s="20">
        <f t="shared" si="326"/>
        <v>-1.4596095296314293</v>
      </c>
      <c r="BI211" s="20">
        <f t="shared" si="326"/>
        <v>-1.456751596657754</v>
      </c>
      <c r="BJ211" s="20">
        <f t="shared" si="326"/>
        <v>-1.4538919326785671</v>
      </c>
      <c r="BK211" s="20">
        <f t="shared" si="326"/>
        <v>-2.4242166776050453</v>
      </c>
    </row>
    <row r="212" spans="2:63" x14ac:dyDescent="0.25">
      <c r="C212">
        <f t="shared" si="314"/>
        <v>18</v>
      </c>
      <c r="D212">
        <v>3</v>
      </c>
      <c r="E212">
        <v>2.2799999999999998</v>
      </c>
      <c r="F212">
        <v>553.57000000000005</v>
      </c>
      <c r="I212" s="20">
        <f t="shared" si="322"/>
        <v>2.9867850472333961</v>
      </c>
      <c r="J212" s="20">
        <f t="shared" si="327"/>
        <v>-1.8939453477810781</v>
      </c>
      <c r="K212" s="20">
        <f t="shared" si="327"/>
        <v>-2.9990091432749519</v>
      </c>
      <c r="L212" s="20">
        <f t="shared" si="327"/>
        <v>-1.9536889815826366</v>
      </c>
      <c r="M212" s="20">
        <f t="shared" si="327"/>
        <v>-0.46389544531050919</v>
      </c>
      <c r="N212" s="20">
        <f t="shared" si="327"/>
        <v>0.49274078827364964</v>
      </c>
      <c r="O212" s="20">
        <f t="shared" si="327"/>
        <v>-0.1574064973372224</v>
      </c>
      <c r="P212" s="20">
        <f t="shared" si="327"/>
        <v>-1.1355593890745843</v>
      </c>
      <c r="Q212" s="20">
        <f t="shared" si="327"/>
        <v>-1.7117096989827427</v>
      </c>
      <c r="R212" s="20">
        <f t="shared" si="327"/>
        <v>-2.8373163359569777</v>
      </c>
      <c r="S212" s="20">
        <f t="shared" si="327"/>
        <v>2.1594154702593826</v>
      </c>
      <c r="T212" s="20">
        <f t="shared" si="327"/>
        <v>0.743172494617378</v>
      </c>
      <c r="U212" s="20">
        <f t="shared" si="327"/>
        <v>2.6795398661384215</v>
      </c>
      <c r="V212" s="20">
        <f t="shared" si="327"/>
        <v>-2.5365038025683138</v>
      </c>
      <c r="W212" s="20">
        <f t="shared" si="327"/>
        <v>-2.5389287460392729</v>
      </c>
      <c r="X212" s="20">
        <f t="shared" si="327"/>
        <v>2.4006623255873376</v>
      </c>
      <c r="Y212" s="20">
        <f t="shared" si="327"/>
        <v>2.7151667522824887</v>
      </c>
      <c r="Z212" s="20">
        <f t="shared" si="327"/>
        <v>2.9691242880817836</v>
      </c>
      <c r="AA212" s="20">
        <f t="shared" si="327"/>
        <v>2.9848986987298094</v>
      </c>
      <c r="AB212" s="20">
        <f t="shared" si="327"/>
        <v>0.16298862208602513</v>
      </c>
      <c r="AC212" s="20">
        <f t="shared" si="327"/>
        <v>-1.2340401540647312</v>
      </c>
      <c r="AD212" s="20">
        <f t="shared" si="327"/>
        <v>-1.7236269021467807</v>
      </c>
      <c r="AE212" s="20">
        <f t="shared" si="327"/>
        <v>0.20149425269002502</v>
      </c>
      <c r="AF212" s="20">
        <f t="shared" si="327"/>
        <v>-1.9519631904261496</v>
      </c>
      <c r="AG212" s="20">
        <f t="shared" si="327"/>
        <v>-1.8168282513075085</v>
      </c>
      <c r="AH212" s="20">
        <f t="shared" si="327"/>
        <v>-2.9999330537453512</v>
      </c>
      <c r="AI212" s="20">
        <f t="shared" si="327"/>
        <v>-1.4868312513019921</v>
      </c>
      <c r="AJ212" s="20">
        <f t="shared" si="327"/>
        <v>-1.7353339874833007</v>
      </c>
      <c r="AK212" s="20">
        <f t="shared" si="327"/>
        <v>-0.12596859403191824</v>
      </c>
      <c r="AL212" s="20">
        <f t="shared" si="327"/>
        <v>-0.43366175201123935</v>
      </c>
      <c r="AM212" s="20">
        <f t="shared" si="327"/>
        <v>-2.5906876211586214</v>
      </c>
      <c r="AN212" s="20">
        <f t="shared" si="327"/>
        <v>-1.279453750775482</v>
      </c>
      <c r="AO212" s="20">
        <f t="shared" si="327"/>
        <v>0.47219701676589587</v>
      </c>
      <c r="AP212" s="20">
        <f t="shared" si="326"/>
        <v>-1.4170212349973568</v>
      </c>
      <c r="AQ212" s="20">
        <f t="shared" si="326"/>
        <v>-2.8806847624053979</v>
      </c>
      <c r="AR212" s="20">
        <f t="shared" si="326"/>
        <v>2.9972628021980134</v>
      </c>
      <c r="AS212" s="20">
        <f t="shared" si="326"/>
        <v>-2.261630053498922</v>
      </c>
      <c r="AT212" s="20">
        <f t="shared" si="326"/>
        <v>4.049722277210329E-2</v>
      </c>
      <c r="AU212" s="20">
        <f t="shared" si="326"/>
        <v>2.8151342592101165</v>
      </c>
      <c r="AV212" s="20">
        <f t="shared" si="326"/>
        <v>2.8119681140712123</v>
      </c>
      <c r="AW212" s="20">
        <f t="shared" si="326"/>
        <v>2.810380503893342</v>
      </c>
      <c r="AX212" s="20">
        <f t="shared" si="326"/>
        <v>2.808786438218466</v>
      </c>
      <c r="AY212" s="20">
        <f t="shared" si="326"/>
        <v>2.8451000085156428</v>
      </c>
      <c r="AZ212" s="20">
        <f t="shared" si="326"/>
        <v>2.8436546128377294</v>
      </c>
      <c r="BA212" s="20">
        <f t="shared" si="326"/>
        <v>2.8422026852315581</v>
      </c>
      <c r="BB212" s="20">
        <f t="shared" si="326"/>
        <v>2.8407442290322367</v>
      </c>
      <c r="BC212" s="20">
        <f t="shared" si="326"/>
        <v>2.8392792475898578</v>
      </c>
      <c r="BD212" s="20">
        <f t="shared" si="326"/>
        <v>2.83780774426952</v>
      </c>
      <c r="BE212" s="20">
        <f t="shared" si="326"/>
        <v>2.8363297224512953</v>
      </c>
      <c r="BF212" s="20">
        <f t="shared" si="326"/>
        <v>2.8348451855302201</v>
      </c>
      <c r="BG212" s="20">
        <f t="shared" si="326"/>
        <v>2.8333541369163071</v>
      </c>
      <c r="BH212" s="20">
        <f t="shared" si="326"/>
        <v>2.8318565800345237</v>
      </c>
      <c r="BI212" s="20">
        <f t="shared" si="326"/>
        <v>2.8303525183247862</v>
      </c>
      <c r="BJ212" s="20">
        <f t="shared" si="326"/>
        <v>2.8288419552419519</v>
      </c>
      <c r="BK212" s="20">
        <f t="shared" si="326"/>
        <v>-1.7347733136873806</v>
      </c>
    </row>
    <row r="213" spans="2:63" x14ac:dyDescent="0.25">
      <c r="C213">
        <f t="shared" si="314"/>
        <v>19</v>
      </c>
      <c r="D213">
        <v>2</v>
      </c>
      <c r="E213">
        <v>4.38</v>
      </c>
      <c r="F213">
        <v>5223.6899999999996</v>
      </c>
      <c r="I213" s="20">
        <f t="shared" si="322"/>
        <v>1.5817920226564126</v>
      </c>
      <c r="J213" s="20">
        <f t="shared" si="327"/>
        <v>-1.7612206704239888</v>
      </c>
      <c r="K213" s="20">
        <f t="shared" si="327"/>
        <v>1.4888973138628443</v>
      </c>
      <c r="L213" s="20">
        <f t="shared" si="327"/>
        <v>-0.65260435630736702</v>
      </c>
      <c r="M213" s="20">
        <f t="shared" si="327"/>
        <v>1.3240702226705041</v>
      </c>
      <c r="N213" s="20">
        <f t="shared" si="327"/>
        <v>1.893474618279094</v>
      </c>
      <c r="O213" s="20">
        <f t="shared" si="327"/>
        <v>-0.30608581301217741</v>
      </c>
      <c r="P213" s="20">
        <f t="shared" si="327"/>
        <v>0.35781717321195494</v>
      </c>
      <c r="Q213" s="20">
        <f t="shared" si="327"/>
        <v>1.5605711774383424</v>
      </c>
      <c r="R213" s="20">
        <f t="shared" si="327"/>
        <v>-1.8566319755270531</v>
      </c>
      <c r="S213" s="20">
        <f t="shared" si="327"/>
        <v>1.1514983509567089</v>
      </c>
      <c r="T213" s="20">
        <f t="shared" si="327"/>
        <v>1.9888179517659166</v>
      </c>
      <c r="U213" s="20">
        <f t="shared" si="327"/>
        <v>1.8458459098992661</v>
      </c>
      <c r="V213" s="20">
        <f t="shared" si="327"/>
        <v>-1.9228115907540499</v>
      </c>
      <c r="W213" s="20">
        <f t="shared" si="327"/>
        <v>-1.9147454499940606</v>
      </c>
      <c r="X213" s="20">
        <f t="shared" si="327"/>
        <v>1.9440381590227902</v>
      </c>
      <c r="Y213" s="20">
        <f t="shared" si="327"/>
        <v>-0.23080954332914433</v>
      </c>
      <c r="Z213" s="20">
        <f t="shared" si="327"/>
        <v>-0.46699227182763792</v>
      </c>
      <c r="AA213" s="20">
        <f t="shared" si="327"/>
        <v>-1.963605733627718</v>
      </c>
      <c r="AB213" s="20">
        <f t="shared" si="327"/>
        <v>1.5086455995039987</v>
      </c>
      <c r="AC213" s="20">
        <f t="shared" si="327"/>
        <v>-0.33918550274372222</v>
      </c>
      <c r="AD213" s="20">
        <f t="shared" si="327"/>
        <v>-0.86918714009992781</v>
      </c>
      <c r="AE213" s="20">
        <f t="shared" si="327"/>
        <v>-0.33157491544114071</v>
      </c>
      <c r="AF213" s="20">
        <f t="shared" si="327"/>
        <v>-0.66610644429516475</v>
      </c>
      <c r="AG213" s="20">
        <f t="shared" si="327"/>
        <v>1.3085382314684086</v>
      </c>
      <c r="AH213" s="20">
        <f t="shared" si="327"/>
        <v>1.383908292319274</v>
      </c>
      <c r="AI213" s="20">
        <f t="shared" si="327"/>
        <v>1.9741431199830495</v>
      </c>
      <c r="AJ213" s="20">
        <f t="shared" si="327"/>
        <v>-0.78715526861750917</v>
      </c>
      <c r="AK213" s="20">
        <f t="shared" si="327"/>
        <v>1.1828873820103429</v>
      </c>
      <c r="AL213" s="20">
        <f t="shared" si="327"/>
        <v>-0.66634517638186552</v>
      </c>
      <c r="AM213" s="20">
        <f t="shared" si="327"/>
        <v>-1.159651406822404</v>
      </c>
      <c r="AN213" s="20">
        <f t="shared" si="327"/>
        <v>-2.6195047429005476E-2</v>
      </c>
      <c r="AO213" s="20">
        <f t="shared" si="327"/>
        <v>1.163571133757709</v>
      </c>
      <c r="AP213" s="20">
        <f t="shared" si="326"/>
        <v>-1.5324000985073662</v>
      </c>
      <c r="AQ213" s="20">
        <f t="shared" si="326"/>
        <v>1.98375006556552</v>
      </c>
      <c r="AR213" s="20">
        <f t="shared" si="326"/>
        <v>-1.9474166633951082</v>
      </c>
      <c r="AS213" s="20">
        <f t="shared" si="326"/>
        <v>1.7181111688116508</v>
      </c>
      <c r="AT213" s="20">
        <f t="shared" si="326"/>
        <v>0.74811859795131053</v>
      </c>
      <c r="AU213" s="20">
        <f t="shared" si="326"/>
        <v>-1.998470433155962</v>
      </c>
      <c r="AV213" s="20">
        <f t="shared" si="326"/>
        <v>-1.9998915285757557</v>
      </c>
      <c r="AW213" s="20">
        <f t="shared" si="326"/>
        <v>-1.9999848937753086</v>
      </c>
      <c r="AX213" s="20">
        <f t="shared" si="326"/>
        <v>-1.9996691927194199</v>
      </c>
      <c r="AY213" s="20">
        <f t="shared" si="326"/>
        <v>-1.8962484215660329</v>
      </c>
      <c r="AZ213" s="20">
        <f t="shared" si="326"/>
        <v>-1.9051472010531876</v>
      </c>
      <c r="BA213" s="20">
        <f t="shared" si="326"/>
        <v>-1.9136563118813301</v>
      </c>
      <c r="BB213" s="20">
        <f t="shared" si="326"/>
        <v>-1.9217740136422634</v>
      </c>
      <c r="BC213" s="20">
        <f t="shared" si="326"/>
        <v>-1.9294986459845453</v>
      </c>
      <c r="BD213" s="20">
        <f t="shared" si="326"/>
        <v>-1.9368286289529675</v>
      </c>
      <c r="BE213" s="20">
        <f t="shared" si="326"/>
        <v>-1.9437624633118948</v>
      </c>
      <c r="BF213" s="20">
        <f t="shared" si="326"/>
        <v>-1.9502987308517741</v>
      </c>
      <c r="BG213" s="20">
        <f t="shared" si="326"/>
        <v>-1.9564360946792902</v>
      </c>
      <c r="BH213" s="20">
        <f t="shared" si="326"/>
        <v>-1.9621732994907508</v>
      </c>
      <c r="BI213" s="20">
        <f t="shared" si="326"/>
        <v>-1.9675091718288023</v>
      </c>
      <c r="BJ213" s="20">
        <f t="shared" si="326"/>
        <v>-1.9724426203225669</v>
      </c>
      <c r="BK213" s="20">
        <f t="shared" si="326"/>
        <v>-0.79112808440503335</v>
      </c>
    </row>
    <row r="214" spans="2:63" x14ac:dyDescent="0.25">
      <c r="C214">
        <f t="shared" si="314"/>
        <v>20</v>
      </c>
      <c r="D214">
        <v>2</v>
      </c>
      <c r="E214">
        <v>3.75</v>
      </c>
      <c r="F214">
        <v>0.98</v>
      </c>
      <c r="I214" s="20">
        <f t="shared" si="322"/>
        <v>-1.6825409282844885</v>
      </c>
      <c r="J214" s="20">
        <f t="shared" si="327"/>
        <v>-1.6870206403572412</v>
      </c>
      <c r="K214" s="20">
        <f t="shared" si="327"/>
        <v>-1.0379481850122745</v>
      </c>
      <c r="L214" s="20">
        <f t="shared" si="327"/>
        <v>-1.6411187146791215</v>
      </c>
      <c r="M214" s="20">
        <f t="shared" si="327"/>
        <v>-1.6422389523161636</v>
      </c>
      <c r="N214" s="20">
        <f t="shared" si="327"/>
        <v>-1.6554709908832146</v>
      </c>
      <c r="O214" s="20">
        <f t="shared" si="327"/>
        <v>-1.6550387800727238</v>
      </c>
      <c r="P214" s="20">
        <f t="shared" si="327"/>
        <v>-1.6543711577338756</v>
      </c>
      <c r="Q214" s="20">
        <f t="shared" si="327"/>
        <v>-1.6539353058613913</v>
      </c>
      <c r="R214" s="20">
        <f t="shared" si="327"/>
        <v>-1.7450898451779251</v>
      </c>
      <c r="S214" s="20">
        <f t="shared" si="327"/>
        <v>-1.953347465472363</v>
      </c>
      <c r="T214" s="20">
        <f t="shared" si="327"/>
        <v>-1.9529259486188191</v>
      </c>
      <c r="U214" s="20">
        <f t="shared" si="327"/>
        <v>-1.7245711471696616</v>
      </c>
      <c r="V214" s="20">
        <f t="shared" si="327"/>
        <v>-0.19902180207368395</v>
      </c>
      <c r="W214" s="20">
        <f t="shared" si="327"/>
        <v>-0.19902714162528767</v>
      </c>
      <c r="X214" s="20">
        <f t="shared" si="327"/>
        <v>1.3781960031775791</v>
      </c>
      <c r="Y214" s="20">
        <f t="shared" si="327"/>
        <v>1.3787189442814609</v>
      </c>
      <c r="Z214" s="20">
        <f t="shared" si="327"/>
        <v>1.3794771813409628</v>
      </c>
      <c r="AA214" s="20">
        <f t="shared" si="327"/>
        <v>-1.9022932516594888</v>
      </c>
      <c r="AB214" s="20">
        <f t="shared" si="327"/>
        <v>-1.6552511512386929</v>
      </c>
      <c r="AC214" s="20">
        <f t="shared" si="327"/>
        <v>-1.6497224095495737</v>
      </c>
      <c r="AD214" s="20">
        <f t="shared" si="327"/>
        <v>-1.6663313755320079</v>
      </c>
      <c r="AE214" s="20">
        <f t="shared" si="327"/>
        <v>-1.5903187091855435</v>
      </c>
      <c r="AF214" s="20">
        <f t="shared" si="327"/>
        <v>-1.6411202482302587</v>
      </c>
      <c r="AG214" s="20">
        <f t="shared" si="327"/>
        <v>-1.6904499700045674</v>
      </c>
      <c r="AH214" s="20">
        <f t="shared" si="327"/>
        <v>-1.664438563919717</v>
      </c>
      <c r="AI214" s="20">
        <f t="shared" si="327"/>
        <v>-1.6541117879584573</v>
      </c>
      <c r="AJ214" s="20">
        <f t="shared" si="327"/>
        <v>-1.6663220240109109</v>
      </c>
      <c r="AK214" s="20">
        <f t="shared" si="327"/>
        <v>-1.6489575413190012</v>
      </c>
      <c r="AL214" s="20">
        <f t="shared" si="327"/>
        <v>-1.6491640086121122</v>
      </c>
      <c r="AM214" s="20">
        <f t="shared" si="327"/>
        <v>-1.6509591684541369</v>
      </c>
      <c r="AN214" s="20">
        <f t="shared" si="327"/>
        <v>-1.6497557794782911</v>
      </c>
      <c r="AO214" s="20">
        <f t="shared" si="327"/>
        <v>-1.648556595178837</v>
      </c>
      <c r="AP214" s="20">
        <f t="shared" si="326"/>
        <v>-1.8178897853957536</v>
      </c>
      <c r="AQ214" s="20">
        <f t="shared" si="326"/>
        <v>-1.6514496858307353</v>
      </c>
      <c r="AR214" s="20">
        <f t="shared" si="326"/>
        <v>-1.4749505671086003</v>
      </c>
      <c r="AS214" s="20">
        <f t="shared" si="326"/>
        <v>-1.6408257522578542</v>
      </c>
      <c r="AT214" s="20">
        <f t="shared" si="326"/>
        <v>-0.4368975895183278</v>
      </c>
      <c r="AU214" s="20">
        <f t="shared" si="326"/>
        <v>-1.6820450048760844</v>
      </c>
      <c r="AV214" s="20">
        <f t="shared" si="326"/>
        <v>-1.6820391795960097</v>
      </c>
      <c r="AW214" s="20">
        <f t="shared" si="326"/>
        <v>-1.6820362764574515</v>
      </c>
      <c r="AX214" s="20">
        <f t="shared" si="326"/>
        <v>-1.6820333733067838</v>
      </c>
      <c r="AY214" s="20">
        <f t="shared" si="326"/>
        <v>-1.6821027333722605</v>
      </c>
      <c r="AZ214" s="20">
        <f t="shared" si="326"/>
        <v>-1.682099830498802</v>
      </c>
      <c r="BA214" s="20">
        <f t="shared" si="326"/>
        <v>-1.6820969276132345</v>
      </c>
      <c r="BB214" s="20">
        <f t="shared" si="326"/>
        <v>-1.6820940247155571</v>
      </c>
      <c r="BC214" s="20">
        <f t="shared" si="326"/>
        <v>-1.6820911218057708</v>
      </c>
      <c r="BD214" s="20">
        <f t="shared" si="326"/>
        <v>-1.6820882188838748</v>
      </c>
      <c r="BE214" s="20">
        <f t="shared" si="326"/>
        <v>-1.6820853159498699</v>
      </c>
      <c r="BF214" s="20">
        <f t="shared" si="326"/>
        <v>-1.6820824130037551</v>
      </c>
      <c r="BG214" s="20">
        <f t="shared" si="326"/>
        <v>-1.6820795100455315</v>
      </c>
      <c r="BH214" s="20">
        <f t="shared" si="326"/>
        <v>-1.6820766070751982</v>
      </c>
      <c r="BI214" s="20">
        <f t="shared" si="326"/>
        <v>-1.682073704092756</v>
      </c>
      <c r="BJ214" s="20">
        <f t="shared" si="326"/>
        <v>-1.6820708010982044</v>
      </c>
      <c r="BK214" s="20">
        <f t="shared" si="326"/>
        <v>-1.6663224725953747</v>
      </c>
    </row>
    <row r="215" spans="2:63" x14ac:dyDescent="0.25">
      <c r="C215" s="214" t="s">
        <v>284</v>
      </c>
      <c r="D215" s="214"/>
      <c r="E215" s="214"/>
      <c r="F215" s="214"/>
    </row>
    <row r="216" spans="2:63" x14ac:dyDescent="0.25">
      <c r="B216">
        <v>420</v>
      </c>
      <c r="C216" s="17"/>
      <c r="D216" s="17" t="s">
        <v>261</v>
      </c>
      <c r="E216" s="17" t="s">
        <v>259</v>
      </c>
      <c r="F216" s="17" t="s">
        <v>260</v>
      </c>
    </row>
    <row r="217" spans="2:63" x14ac:dyDescent="0.25">
      <c r="C217">
        <f t="shared" si="314"/>
        <v>1</v>
      </c>
      <c r="D217">
        <v>289</v>
      </c>
      <c r="E217">
        <v>5.8440000000000003</v>
      </c>
      <c r="F217">
        <v>6283.076</v>
      </c>
      <c r="I217" s="20">
        <f t="shared" ref="I217:X223" si="328">$D217*COS($E217+$F217*I$7)</f>
        <v>262.08158942096986</v>
      </c>
      <c r="J217" s="20">
        <f t="shared" si="328"/>
        <v>-107.42502760796017</v>
      </c>
      <c r="K217" s="20">
        <f t="shared" si="328"/>
        <v>263.07357775586922</v>
      </c>
      <c r="L217" s="20">
        <f t="shared" si="328"/>
        <v>261.5734297255708</v>
      </c>
      <c r="M217" s="20">
        <f t="shared" si="328"/>
        <v>261.05610175441183</v>
      </c>
      <c r="N217" s="20">
        <f t="shared" si="328"/>
        <v>288.99610715146838</v>
      </c>
      <c r="O217" s="20">
        <f t="shared" si="328"/>
        <v>-226.90130637963361</v>
      </c>
      <c r="P217" s="20">
        <f t="shared" si="328"/>
        <v>288.99991196092401</v>
      </c>
      <c r="Q217" s="20">
        <f t="shared" si="328"/>
        <v>-229.1723478822625</v>
      </c>
      <c r="R217" s="20">
        <f t="shared" si="328"/>
        <v>263.92354070078699</v>
      </c>
      <c r="S217" s="20">
        <f t="shared" si="328"/>
        <v>271.23439998323289</v>
      </c>
      <c r="T217" s="20">
        <f t="shared" si="328"/>
        <v>270.79182001446964</v>
      </c>
      <c r="U217" s="20">
        <f t="shared" si="328"/>
        <v>-15.379593396939759</v>
      </c>
      <c r="V217" s="20">
        <f t="shared" si="328"/>
        <v>288.9999051988849</v>
      </c>
      <c r="W217" s="20">
        <f t="shared" si="328"/>
        <v>288.96117335897418</v>
      </c>
      <c r="X217" s="20">
        <f t="shared" si="328"/>
        <v>-276.86783370546726</v>
      </c>
      <c r="Y217" s="20">
        <f t="shared" ref="J217:AP223" si="329">$D217*COS($E217+$F217*Y$7)</f>
        <v>126.25337178785939</v>
      </c>
      <c r="Z217" s="20">
        <f t="shared" si="329"/>
        <v>-178.70509650733754</v>
      </c>
      <c r="AA217" s="20">
        <f t="shared" si="329"/>
        <v>251.07039492909863</v>
      </c>
      <c r="AB217" s="20">
        <f t="shared" si="329"/>
        <v>88.120892241462514</v>
      </c>
      <c r="AC217" s="20">
        <f t="shared" si="329"/>
        <v>75.159346985315224</v>
      </c>
      <c r="AD217" s="20">
        <f t="shared" si="329"/>
        <v>272.28945158820471</v>
      </c>
      <c r="AE217" s="20">
        <f t="shared" si="329"/>
        <v>259.90202028161508</v>
      </c>
      <c r="AF217" s="20">
        <f t="shared" si="329"/>
        <v>260.50683928395915</v>
      </c>
      <c r="AG217" s="20">
        <f t="shared" si="329"/>
        <v>-256.42590350013427</v>
      </c>
      <c r="AH217" s="20">
        <f t="shared" si="329"/>
        <v>86.482539181584755</v>
      </c>
      <c r="AI217" s="20">
        <f t="shared" si="329"/>
        <v>26.157108805618225</v>
      </c>
      <c r="AJ217" s="20">
        <f t="shared" si="329"/>
        <v>266.64229999952749</v>
      </c>
      <c r="AK217" s="20">
        <f t="shared" si="329"/>
        <v>231.71155750172201</v>
      </c>
      <c r="AL217" s="20">
        <f t="shared" si="329"/>
        <v>-68.553801192470786</v>
      </c>
      <c r="AM217" s="20">
        <f t="shared" si="329"/>
        <v>242.93074902843784</v>
      </c>
      <c r="AN217" s="20">
        <f t="shared" si="329"/>
        <v>126.30710732831271</v>
      </c>
      <c r="AO217" s="20">
        <f t="shared" si="329"/>
        <v>-17.138907721949568</v>
      </c>
      <c r="AP217" s="20">
        <f t="shared" si="329"/>
        <v>265.9509153920651</v>
      </c>
      <c r="AQ217" s="20">
        <f t="shared" ref="AP217:BK223" si="330">$D217*COS($E217+$F217*AQ$7)</f>
        <v>-173.40542599796788</v>
      </c>
      <c r="AR217" s="20">
        <f t="shared" si="330"/>
        <v>-285.07056635070751</v>
      </c>
      <c r="AS217" s="20">
        <f t="shared" si="330"/>
        <v>103.74627657654052</v>
      </c>
      <c r="AT217" s="20">
        <f t="shared" si="330"/>
        <v>288.74934302648609</v>
      </c>
      <c r="AU217" s="20">
        <f t="shared" si="330"/>
        <v>-232.31828672951357</v>
      </c>
      <c r="AV217" s="20">
        <f t="shared" si="330"/>
        <v>-238.11217075073782</v>
      </c>
      <c r="AW217" s="20">
        <f t="shared" si="330"/>
        <v>-240.89415092814636</v>
      </c>
      <c r="AX217" s="20">
        <f t="shared" si="330"/>
        <v>-243.60484913083801</v>
      </c>
      <c r="AY217" s="20">
        <f t="shared" si="330"/>
        <v>-161.19462900114962</v>
      </c>
      <c r="AZ217" s="20">
        <f t="shared" si="330"/>
        <v>-165.29683824552924</v>
      </c>
      <c r="BA217" s="20">
        <f t="shared" si="330"/>
        <v>-169.35013519793659</v>
      </c>
      <c r="BB217" s="20">
        <f t="shared" si="330"/>
        <v>-173.35332046432353</v>
      </c>
      <c r="BC217" s="20">
        <f t="shared" si="330"/>
        <v>-177.30520947898637</v>
      </c>
      <c r="BD217" s="20">
        <f t="shared" si="330"/>
        <v>-181.20463285506003</v>
      </c>
      <c r="BE217" s="20">
        <f t="shared" si="330"/>
        <v>-185.05043673058546</v>
      </c>
      <c r="BF217" s="20">
        <f t="shared" si="330"/>
        <v>-188.84148310991162</v>
      </c>
      <c r="BG217" s="20">
        <f t="shared" si="330"/>
        <v>-192.57665020046653</v>
      </c>
      <c r="BH217" s="20">
        <f t="shared" si="330"/>
        <v>-196.25483274467663</v>
      </c>
      <c r="BI217" s="20">
        <f t="shared" si="330"/>
        <v>-199.87494234699577</v>
      </c>
      <c r="BJ217" s="20">
        <f t="shared" si="330"/>
        <v>-203.43590779602835</v>
      </c>
      <c r="BK217" s="20">
        <f t="shared" si="330"/>
        <v>266.93121451596323</v>
      </c>
    </row>
    <row r="218" spans="2:63" x14ac:dyDescent="0.25">
      <c r="C218">
        <f t="shared" si="314"/>
        <v>2</v>
      </c>
      <c r="D218">
        <v>35</v>
      </c>
      <c r="E218">
        <v>0</v>
      </c>
      <c r="F218">
        <v>0</v>
      </c>
      <c r="I218" s="20">
        <f t="shared" si="328"/>
        <v>35</v>
      </c>
      <c r="J218" s="20">
        <f t="shared" si="329"/>
        <v>35</v>
      </c>
      <c r="K218" s="20">
        <f t="shared" si="329"/>
        <v>35</v>
      </c>
      <c r="L218" s="20">
        <f t="shared" si="329"/>
        <v>35</v>
      </c>
      <c r="M218" s="20">
        <f t="shared" si="329"/>
        <v>35</v>
      </c>
      <c r="N218" s="20">
        <f t="shared" si="329"/>
        <v>35</v>
      </c>
      <c r="O218" s="20">
        <f t="shared" si="329"/>
        <v>35</v>
      </c>
      <c r="P218" s="20">
        <f t="shared" si="329"/>
        <v>35</v>
      </c>
      <c r="Q218" s="20">
        <f t="shared" si="329"/>
        <v>35</v>
      </c>
      <c r="R218" s="20">
        <f t="shared" si="329"/>
        <v>35</v>
      </c>
      <c r="S218" s="20">
        <f t="shared" si="329"/>
        <v>35</v>
      </c>
      <c r="T218" s="20">
        <f t="shared" si="329"/>
        <v>35</v>
      </c>
      <c r="U218" s="20">
        <f t="shared" si="329"/>
        <v>35</v>
      </c>
      <c r="V218" s="20">
        <f t="shared" si="329"/>
        <v>35</v>
      </c>
      <c r="W218" s="20">
        <f t="shared" si="329"/>
        <v>35</v>
      </c>
      <c r="X218" s="20">
        <f t="shared" si="329"/>
        <v>35</v>
      </c>
      <c r="Y218" s="20">
        <f t="shared" si="329"/>
        <v>35</v>
      </c>
      <c r="Z218" s="20">
        <f t="shared" si="329"/>
        <v>35</v>
      </c>
      <c r="AA218" s="20">
        <f t="shared" si="329"/>
        <v>35</v>
      </c>
      <c r="AB218" s="20">
        <f t="shared" si="329"/>
        <v>35</v>
      </c>
      <c r="AC218" s="20">
        <f t="shared" si="329"/>
        <v>35</v>
      </c>
      <c r="AD218" s="20">
        <f t="shared" si="329"/>
        <v>35</v>
      </c>
      <c r="AE218" s="20">
        <f t="shared" si="329"/>
        <v>35</v>
      </c>
      <c r="AF218" s="20">
        <f t="shared" si="329"/>
        <v>35</v>
      </c>
      <c r="AG218" s="20">
        <f t="shared" si="329"/>
        <v>35</v>
      </c>
      <c r="AH218" s="20">
        <f t="shared" si="329"/>
        <v>35</v>
      </c>
      <c r="AI218" s="20">
        <f t="shared" si="329"/>
        <v>35</v>
      </c>
      <c r="AJ218" s="20">
        <f t="shared" si="329"/>
        <v>35</v>
      </c>
      <c r="AK218" s="20">
        <f t="shared" si="329"/>
        <v>35</v>
      </c>
      <c r="AL218" s="20">
        <f t="shared" si="329"/>
        <v>35</v>
      </c>
      <c r="AM218" s="20">
        <f t="shared" si="329"/>
        <v>35</v>
      </c>
      <c r="AN218" s="20">
        <f t="shared" si="329"/>
        <v>35</v>
      </c>
      <c r="AO218" s="20">
        <f t="shared" si="329"/>
        <v>35</v>
      </c>
      <c r="AP218" s="20">
        <f t="shared" si="330"/>
        <v>35</v>
      </c>
      <c r="AQ218" s="20">
        <f t="shared" si="330"/>
        <v>35</v>
      </c>
      <c r="AR218" s="20">
        <f t="shared" si="330"/>
        <v>35</v>
      </c>
      <c r="AS218" s="20">
        <f t="shared" si="330"/>
        <v>35</v>
      </c>
      <c r="AT218" s="20">
        <f t="shared" si="330"/>
        <v>35</v>
      </c>
      <c r="AU218" s="20">
        <f t="shared" si="330"/>
        <v>35</v>
      </c>
      <c r="AV218" s="20">
        <f t="shared" si="330"/>
        <v>35</v>
      </c>
      <c r="AW218" s="20">
        <f t="shared" si="330"/>
        <v>35</v>
      </c>
      <c r="AX218" s="20">
        <f t="shared" si="330"/>
        <v>35</v>
      </c>
      <c r="AY218" s="20">
        <f t="shared" si="330"/>
        <v>35</v>
      </c>
      <c r="AZ218" s="20">
        <f t="shared" si="330"/>
        <v>35</v>
      </c>
      <c r="BA218" s="20">
        <f t="shared" si="330"/>
        <v>35</v>
      </c>
      <c r="BB218" s="20">
        <f t="shared" si="330"/>
        <v>35</v>
      </c>
      <c r="BC218" s="20">
        <f t="shared" si="330"/>
        <v>35</v>
      </c>
      <c r="BD218" s="20">
        <f t="shared" si="330"/>
        <v>35</v>
      </c>
      <c r="BE218" s="20">
        <f t="shared" si="330"/>
        <v>35</v>
      </c>
      <c r="BF218" s="20">
        <f t="shared" si="330"/>
        <v>35</v>
      </c>
      <c r="BG218" s="20">
        <f t="shared" si="330"/>
        <v>35</v>
      </c>
      <c r="BH218" s="20">
        <f t="shared" si="330"/>
        <v>35</v>
      </c>
      <c r="BI218" s="20">
        <f t="shared" si="330"/>
        <v>35</v>
      </c>
      <c r="BJ218" s="20">
        <f t="shared" si="330"/>
        <v>35</v>
      </c>
      <c r="BK218" s="20">
        <f t="shared" si="330"/>
        <v>35</v>
      </c>
    </row>
    <row r="219" spans="2:63" x14ac:dyDescent="0.25">
      <c r="C219">
        <f t="shared" si="314"/>
        <v>3</v>
      </c>
      <c r="D219">
        <v>17</v>
      </c>
      <c r="E219">
        <v>5.49</v>
      </c>
      <c r="F219">
        <v>12566.15</v>
      </c>
      <c r="I219" s="20">
        <f t="shared" si="328"/>
        <v>12.027979975813876</v>
      </c>
      <c r="J219" s="20">
        <f t="shared" si="329"/>
        <v>-13.25673779432886</v>
      </c>
      <c r="K219" s="20">
        <f t="shared" si="329"/>
        <v>9.9968911894908903</v>
      </c>
      <c r="L219" s="20">
        <f t="shared" si="329"/>
        <v>11.926843942336962</v>
      </c>
      <c r="M219" s="20">
        <f t="shared" si="329"/>
        <v>11.824905097735812</v>
      </c>
      <c r="N219" s="20">
        <f t="shared" si="329"/>
        <v>16.92238764354359</v>
      </c>
      <c r="O219" s="20">
        <f t="shared" si="329"/>
        <v>5.3510514871496815</v>
      </c>
      <c r="P219" s="20">
        <f t="shared" si="329"/>
        <v>16.936042952528602</v>
      </c>
      <c r="Q219" s="20">
        <f t="shared" si="329"/>
        <v>5.7620524676949749</v>
      </c>
      <c r="R219" s="20">
        <f t="shared" si="329"/>
        <v>12.393175187570229</v>
      </c>
      <c r="S219" s="20">
        <f t="shared" si="329"/>
        <v>13.84650518356773</v>
      </c>
      <c r="T219" s="20">
        <f t="shared" si="329"/>
        <v>13.758961352458382</v>
      </c>
      <c r="U219" s="20">
        <f t="shared" si="329"/>
        <v>-16.681115200767746</v>
      </c>
      <c r="V219" s="20">
        <f t="shared" si="329"/>
        <v>16.934503098029275</v>
      </c>
      <c r="W219" s="20">
        <f t="shared" si="329"/>
        <v>16.87320069216927</v>
      </c>
      <c r="X219" s="20">
        <f t="shared" si="329"/>
        <v>13.295922269896522</v>
      </c>
      <c r="Y219" s="20">
        <f t="shared" si="329"/>
        <v>-11.684093537971423</v>
      </c>
      <c r="Z219" s="20">
        <f t="shared" si="329"/>
        <v>-5.4875334326695082</v>
      </c>
      <c r="AA219" s="20">
        <f t="shared" si="329"/>
        <v>7.1788181349471847</v>
      </c>
      <c r="AB219" s="20">
        <f t="shared" si="329"/>
        <v>-14.628977221198459</v>
      </c>
      <c r="AC219" s="20">
        <f t="shared" si="329"/>
        <v>-15.373657951495364</v>
      </c>
      <c r="AD219" s="20">
        <f t="shared" si="329"/>
        <v>12.220081986348399</v>
      </c>
      <c r="AE219" s="20">
        <f t="shared" si="329"/>
        <v>11.596586373390371</v>
      </c>
      <c r="AF219" s="20">
        <f t="shared" si="329"/>
        <v>11.716702112876945</v>
      </c>
      <c r="AG219" s="20">
        <f t="shared" si="329"/>
        <v>10.917047580403734</v>
      </c>
      <c r="AH219" s="20">
        <f t="shared" si="329"/>
        <v>-13.078274452466964</v>
      </c>
      <c r="AI219" s="20">
        <f t="shared" si="329"/>
        <v>-16.921630551087937</v>
      </c>
      <c r="AJ219" s="20">
        <f t="shared" si="329"/>
        <v>10.86959922898771</v>
      </c>
      <c r="AK219" s="20">
        <f t="shared" si="329"/>
        <v>6.2251374262902326</v>
      </c>
      <c r="AL219" s="20">
        <f t="shared" si="329"/>
        <v>-15.698866576408832</v>
      </c>
      <c r="AM219" s="20">
        <f t="shared" si="329"/>
        <v>5.6812476475352689</v>
      </c>
      <c r="AN219" s="20">
        <f t="shared" si="329"/>
        <v>-11.604855941467374</v>
      </c>
      <c r="AO219" s="20">
        <f t="shared" si="329"/>
        <v>-16.647913777500502</v>
      </c>
      <c r="AP219" s="20">
        <f t="shared" si="330"/>
        <v>12.796050857983939</v>
      </c>
      <c r="AQ219" s="20">
        <f t="shared" si="330"/>
        <v>-6.1308334625555521</v>
      </c>
      <c r="AR219" s="20">
        <f t="shared" si="330"/>
        <v>15.535496556851069</v>
      </c>
      <c r="AS219" s="20">
        <f t="shared" si="330"/>
        <v>-13.541931443774132</v>
      </c>
      <c r="AT219" s="20">
        <f t="shared" si="330"/>
        <v>16.747734872144655</v>
      </c>
      <c r="AU219" s="20">
        <f t="shared" si="330"/>
        <v>6.3373496641892713</v>
      </c>
      <c r="AV219" s="20">
        <f t="shared" si="330"/>
        <v>7.4103755132497611</v>
      </c>
      <c r="AW219" s="20">
        <f t="shared" si="330"/>
        <v>7.9322672643862617</v>
      </c>
      <c r="AX219" s="20">
        <f t="shared" si="330"/>
        <v>8.4447708977261868</v>
      </c>
      <c r="AY219" s="20">
        <f t="shared" si="330"/>
        <v>-5.058751824696996</v>
      </c>
      <c r="AZ219" s="20">
        <f t="shared" si="330"/>
        <v>-4.4974915937245505</v>
      </c>
      <c r="BA219" s="20">
        <f t="shared" si="330"/>
        <v>-3.9309084229837854</v>
      </c>
      <c r="BB219" s="20">
        <f t="shared" si="330"/>
        <v>-3.3596728836223355</v>
      </c>
      <c r="BC219" s="20">
        <f t="shared" si="330"/>
        <v>-2.784461053025312</v>
      </c>
      <c r="BD219" s="20">
        <f t="shared" si="330"/>
        <v>-2.2059537146652444</v>
      </c>
      <c r="BE219" s="20">
        <f t="shared" si="330"/>
        <v>-1.6248355523585185</v>
      </c>
      <c r="BF219" s="20">
        <f t="shared" si="330"/>
        <v>-1.0417943399245824</v>
      </c>
      <c r="BG219" s="20">
        <f t="shared" si="330"/>
        <v>-0.45752012718335788</v>
      </c>
      <c r="BH219" s="20">
        <f t="shared" si="330"/>
        <v>0.12729557675074638</v>
      </c>
      <c r="BI219" s="20">
        <f t="shared" si="330"/>
        <v>0.71196062188265685</v>
      </c>
      <c r="BJ219" s="20">
        <f t="shared" si="330"/>
        <v>1.2957830365330976</v>
      </c>
      <c r="BK219" s="20">
        <f t="shared" si="330"/>
        <v>10.937427257706121</v>
      </c>
    </row>
    <row r="220" spans="2:63" x14ac:dyDescent="0.25">
      <c r="C220">
        <f t="shared" si="314"/>
        <v>4</v>
      </c>
      <c r="D220">
        <v>3</v>
      </c>
      <c r="E220">
        <v>5.2</v>
      </c>
      <c r="F220">
        <v>155.41999999999999</v>
      </c>
      <c r="I220" s="20">
        <f t="shared" si="328"/>
        <v>2.282967265292065</v>
      </c>
      <c r="J220" s="20">
        <f t="shared" si="329"/>
        <v>0.61255179219674294</v>
      </c>
      <c r="K220" s="20">
        <f t="shared" si="329"/>
        <v>-2.474686130091436</v>
      </c>
      <c r="L220" s="20">
        <f t="shared" si="329"/>
        <v>1.4055500139011312</v>
      </c>
      <c r="M220" s="20">
        <f t="shared" si="329"/>
        <v>0.97804344293047141</v>
      </c>
      <c r="N220" s="20">
        <f t="shared" si="329"/>
        <v>-2.9964132539545836</v>
      </c>
      <c r="O220" s="20">
        <f t="shared" si="329"/>
        <v>-2.9818794699042352</v>
      </c>
      <c r="P220" s="20">
        <f t="shared" si="329"/>
        <v>-2.9376596093691787</v>
      </c>
      <c r="Q220" s="20">
        <f t="shared" si="329"/>
        <v>-2.8947226897291571</v>
      </c>
      <c r="R220" s="20">
        <f t="shared" si="329"/>
        <v>-1.8245906059876755</v>
      </c>
      <c r="S220" s="20">
        <f t="shared" si="329"/>
        <v>2.7413808941612734</v>
      </c>
      <c r="T220" s="20">
        <f t="shared" si="329"/>
        <v>2.8968783991211113</v>
      </c>
      <c r="U220" s="20">
        <f t="shared" si="329"/>
        <v>2.7348199707428238</v>
      </c>
      <c r="V220" s="20">
        <f t="shared" si="329"/>
        <v>-1.5902678289516925</v>
      </c>
      <c r="W220" s="20">
        <f t="shared" si="329"/>
        <v>-1.5913501253616622</v>
      </c>
      <c r="X220" s="20">
        <f t="shared" si="329"/>
        <v>-1.9984166723744079</v>
      </c>
      <c r="Y220" s="20">
        <f t="shared" si="329"/>
        <v>-2.123130407318456</v>
      </c>
      <c r="Z220" s="20">
        <f t="shared" si="329"/>
        <v>-2.2915742658920299</v>
      </c>
      <c r="AA220" s="20">
        <f t="shared" si="329"/>
        <v>0.95185086129257579</v>
      </c>
      <c r="AB220" s="20">
        <f t="shared" si="329"/>
        <v>-2.9904129983077152</v>
      </c>
      <c r="AC220" s="20">
        <f t="shared" si="329"/>
        <v>-1.9613169122908025</v>
      </c>
      <c r="AD220" s="20">
        <f t="shared" si="329"/>
        <v>-0.22119401596362678</v>
      </c>
      <c r="AE220" s="20">
        <f t="shared" si="329"/>
        <v>2.591292979234793</v>
      </c>
      <c r="AF220" s="20">
        <f t="shared" si="329"/>
        <v>1.4049860949370445</v>
      </c>
      <c r="AG220" s="20">
        <f t="shared" si="329"/>
        <v>-0.89209223897072942</v>
      </c>
      <c r="AH220" s="20">
        <f t="shared" si="329"/>
        <v>-1.0141735640020986</v>
      </c>
      <c r="AI220" s="20">
        <f t="shared" si="329"/>
        <v>-2.9134335868050965</v>
      </c>
      <c r="AJ220" s="20">
        <f t="shared" si="329"/>
        <v>-0.22520547789321349</v>
      </c>
      <c r="AK220" s="20">
        <f t="shared" si="329"/>
        <v>-1.7070974585791965</v>
      </c>
      <c r="AL220" s="20">
        <f t="shared" si="329"/>
        <v>-1.7777543245672929</v>
      </c>
      <c r="AM220" s="20">
        <f t="shared" si="329"/>
        <v>-2.3239659716387919</v>
      </c>
      <c r="AN220" s="20">
        <f t="shared" si="329"/>
        <v>-1.9719208885796964</v>
      </c>
      <c r="AO220" s="20">
        <f t="shared" si="329"/>
        <v>-1.5659142788952782</v>
      </c>
      <c r="AP220" s="20">
        <f t="shared" si="330"/>
        <v>-1.374496991031056</v>
      </c>
      <c r="AQ220" s="20">
        <f t="shared" si="330"/>
        <v>-2.4491207061588143</v>
      </c>
      <c r="AR220" s="20">
        <f t="shared" si="330"/>
        <v>0.10822991447452179</v>
      </c>
      <c r="AS220" s="20">
        <f t="shared" si="330"/>
        <v>1.5120624503441578</v>
      </c>
      <c r="AT220" s="20">
        <f t="shared" si="330"/>
        <v>-2.2081019775320225</v>
      </c>
      <c r="AU220" s="20">
        <f t="shared" si="330"/>
        <v>2.4183341139273207</v>
      </c>
      <c r="AV220" s="20">
        <f t="shared" si="330"/>
        <v>2.4198490191001585</v>
      </c>
      <c r="AW220" s="20">
        <f t="shared" si="330"/>
        <v>2.4206033374351299</v>
      </c>
      <c r="AX220" s="20">
        <f t="shared" si="330"/>
        <v>2.421357217484724</v>
      </c>
      <c r="AY220" s="20">
        <f t="shared" si="330"/>
        <v>2.4032255892717691</v>
      </c>
      <c r="AZ220" s="20">
        <f t="shared" si="330"/>
        <v>2.4039894683833545</v>
      </c>
      <c r="BA220" s="20">
        <f t="shared" si="330"/>
        <v>2.4047529122177456</v>
      </c>
      <c r="BB220" s="20">
        <f t="shared" si="330"/>
        <v>2.4055159206367103</v>
      </c>
      <c r="BC220" s="20">
        <f t="shared" si="330"/>
        <v>2.4062784935020938</v>
      </c>
      <c r="BD220" s="20">
        <f t="shared" si="330"/>
        <v>2.4070406306758194</v>
      </c>
      <c r="BE220" s="20">
        <f t="shared" si="330"/>
        <v>2.4078023320198945</v>
      </c>
      <c r="BF220" s="20">
        <f t="shared" si="330"/>
        <v>2.4085635973963986</v>
      </c>
      <c r="BG220" s="20">
        <f t="shared" si="330"/>
        <v>2.4093244266674949</v>
      </c>
      <c r="BH220" s="20">
        <f t="shared" si="330"/>
        <v>2.4100848196954288</v>
      </c>
      <c r="BI220" s="20">
        <f t="shared" si="330"/>
        <v>2.4108447763425116</v>
      </c>
      <c r="BJ220" s="20">
        <f t="shared" si="330"/>
        <v>2.4116042964711468</v>
      </c>
      <c r="BK220" s="20">
        <f t="shared" si="330"/>
        <v>-0.22501306185223646</v>
      </c>
    </row>
    <row r="221" spans="2:63" x14ac:dyDescent="0.25">
      <c r="C221">
        <f t="shared" si="314"/>
        <v>5</v>
      </c>
      <c r="D221">
        <v>1</v>
      </c>
      <c r="E221">
        <v>4.72</v>
      </c>
      <c r="F221">
        <v>3.52</v>
      </c>
      <c r="I221" s="20">
        <f t="shared" si="328"/>
        <v>-0.12581466649674117</v>
      </c>
      <c r="J221" s="20">
        <f t="shared" si="329"/>
        <v>-0.14061136549659967</v>
      </c>
      <c r="K221" s="20">
        <f t="shared" si="329"/>
        <v>0.41080734928254919</v>
      </c>
      <c r="L221" s="20">
        <f t="shared" si="329"/>
        <v>7.6109461341479024E-3</v>
      </c>
      <c r="M221" s="20">
        <f t="shared" si="329"/>
        <v>4.0885989152577998E-3</v>
      </c>
      <c r="N221" s="20">
        <f t="shared" si="329"/>
        <v>-3.7891748327794704E-2</v>
      </c>
      <c r="O221" s="20">
        <f t="shared" si="329"/>
        <v>-3.650976250500057E-2</v>
      </c>
      <c r="P221" s="20">
        <f t="shared" si="329"/>
        <v>-3.4376456618252241E-2</v>
      </c>
      <c r="Q221" s="20">
        <f t="shared" si="329"/>
        <v>-3.2984666388703524E-2</v>
      </c>
      <c r="R221" s="20">
        <f t="shared" si="329"/>
        <v>-0.33761706280418552</v>
      </c>
      <c r="S221" s="20">
        <f t="shared" si="329"/>
        <v>-0.9855116832358275</v>
      </c>
      <c r="T221" s="20">
        <f t="shared" si="329"/>
        <v>-0.9849089774341393</v>
      </c>
      <c r="U221" s="20">
        <f t="shared" si="329"/>
        <v>0.80960077094070215</v>
      </c>
      <c r="V221" s="20">
        <f t="shared" si="329"/>
        <v>-0.92404429964616219</v>
      </c>
      <c r="W221" s="20">
        <f t="shared" si="329"/>
        <v>-0.92404061542903626</v>
      </c>
      <c r="X221" s="20">
        <f t="shared" si="329"/>
        <v>0.90253722581768547</v>
      </c>
      <c r="Y221" s="20">
        <f t="shared" si="329"/>
        <v>0.9030946300039121</v>
      </c>
      <c r="Z221" s="20">
        <f t="shared" si="329"/>
        <v>0.90390047982103516</v>
      </c>
      <c r="AA221" s="20">
        <f t="shared" si="329"/>
        <v>0.99840097771467018</v>
      </c>
      <c r="AB221" s="20">
        <f t="shared" si="329"/>
        <v>-3.7188726102163311E-2</v>
      </c>
      <c r="AC221" s="20">
        <f t="shared" si="329"/>
        <v>-1.9569551756904592E-2</v>
      </c>
      <c r="AD221" s="20">
        <f t="shared" si="329"/>
        <v>-7.2848308328338149E-2</v>
      </c>
      <c r="AE221" s="20">
        <f t="shared" si="329"/>
        <v>0.16177215715455598</v>
      </c>
      <c r="AF221" s="20">
        <f t="shared" si="329"/>
        <v>7.6061276562392997E-3</v>
      </c>
      <c r="AG221" s="20">
        <f t="shared" si="329"/>
        <v>-0.15198300626369698</v>
      </c>
      <c r="AH221" s="20">
        <f t="shared" si="329"/>
        <v>-6.6724366456315951E-2</v>
      </c>
      <c r="AI221" s="20">
        <f t="shared" si="329"/>
        <v>-3.3548132575416896E-2</v>
      </c>
      <c r="AJ221" s="20">
        <f t="shared" si="329"/>
        <v>-7.2818020538990863E-2</v>
      </c>
      <c r="AK221" s="20">
        <f t="shared" si="329"/>
        <v>-1.7141378349362232E-2</v>
      </c>
      <c r="AL221" s="20">
        <f t="shared" si="329"/>
        <v>-1.7796610301965582E-2</v>
      </c>
      <c r="AM221" s="20">
        <f t="shared" si="329"/>
        <v>-2.350062915123929E-2</v>
      </c>
      <c r="AN221" s="20">
        <f t="shared" si="329"/>
        <v>-1.9675540928173495E-2</v>
      </c>
      <c r="AO221" s="20">
        <f t="shared" si="329"/>
        <v>-1.5869436737443083E-2</v>
      </c>
      <c r="AP221" s="20">
        <f t="shared" si="330"/>
        <v>-0.59158178111019433</v>
      </c>
      <c r="AQ221" s="20">
        <f t="shared" si="330"/>
        <v>-2.5061400731467891E-2</v>
      </c>
      <c r="AR221" s="20">
        <f t="shared" si="330"/>
        <v>0.99174935689307164</v>
      </c>
      <c r="AS221" s="20">
        <f t="shared" si="330"/>
        <v>8.5312720444918038E-3</v>
      </c>
      <c r="AT221" s="20">
        <f t="shared" si="330"/>
        <v>-0.67836623841918053</v>
      </c>
      <c r="AU221" s="20">
        <f t="shared" si="330"/>
        <v>-0.1241807155769873</v>
      </c>
      <c r="AV221" s="20">
        <f t="shared" si="330"/>
        <v>-0.12416152756188817</v>
      </c>
      <c r="AW221" s="20">
        <f t="shared" si="330"/>
        <v>-0.12415196489408831</v>
      </c>
      <c r="AX221" s="20">
        <f t="shared" si="330"/>
        <v>-0.12414240221475679</v>
      </c>
      <c r="AY221" s="20">
        <f t="shared" si="330"/>
        <v>-0.12437087488053523</v>
      </c>
      <c r="AZ221" s="20">
        <f t="shared" si="330"/>
        <v>-0.12436131246539481</v>
      </c>
      <c r="BA221" s="20">
        <f t="shared" si="330"/>
        <v>-0.12435175003870327</v>
      </c>
      <c r="BB221" s="20">
        <f t="shared" si="330"/>
        <v>-0.1243421876004633</v>
      </c>
      <c r="BC221" s="20">
        <f t="shared" si="330"/>
        <v>-0.124332625150674</v>
      </c>
      <c r="BD221" s="20">
        <f t="shared" si="330"/>
        <v>-0.12432306268933715</v>
      </c>
      <c r="BE221" s="20">
        <f t="shared" si="330"/>
        <v>-0.12431350021645453</v>
      </c>
      <c r="BF221" s="20">
        <f t="shared" si="330"/>
        <v>-0.12430393773202524</v>
      </c>
      <c r="BG221" s="20">
        <f t="shared" si="330"/>
        <v>-0.12429437523605193</v>
      </c>
      <c r="BH221" s="20">
        <f t="shared" si="330"/>
        <v>-0.12428481272853374</v>
      </c>
      <c r="BI221" s="20">
        <f t="shared" si="330"/>
        <v>-0.12427525020947333</v>
      </c>
      <c r="BJ221" s="20">
        <f t="shared" si="330"/>
        <v>-0.12426568767886981</v>
      </c>
      <c r="BK221" s="20">
        <f t="shared" si="330"/>
        <v>-7.2819473411049301E-2</v>
      </c>
    </row>
    <row r="222" spans="2:63" x14ac:dyDescent="0.25">
      <c r="C222">
        <f t="shared" si="314"/>
        <v>6</v>
      </c>
      <c r="D222">
        <v>1</v>
      </c>
      <c r="E222">
        <v>5.3</v>
      </c>
      <c r="F222">
        <v>18849.23</v>
      </c>
      <c r="I222" s="20">
        <f t="shared" si="328"/>
        <v>0.56463920348368435</v>
      </c>
      <c r="J222" s="20">
        <f t="shared" si="329"/>
        <v>0.72309616212845518</v>
      </c>
      <c r="K222" s="20">
        <f t="shared" si="329"/>
        <v>-4.0671922391996185E-2</v>
      </c>
      <c r="L222" s="20">
        <f t="shared" si="329"/>
        <v>0.55437433617916076</v>
      </c>
      <c r="M222" s="20">
        <f t="shared" si="329"/>
        <v>0.54386445273377593</v>
      </c>
      <c r="N222" s="20">
        <f t="shared" si="329"/>
        <v>0.93940153453743058</v>
      </c>
      <c r="O222" s="20">
        <f t="shared" si="329"/>
        <v>9.8390837638107881E-2</v>
      </c>
      <c r="P222" s="20">
        <f t="shared" si="329"/>
        <v>0.94385386308237729</v>
      </c>
      <c r="Q222" s="20">
        <f t="shared" si="329"/>
        <v>6.0135117126316681E-2</v>
      </c>
      <c r="R222" s="20">
        <f t="shared" si="329"/>
        <v>0.60200279538479495</v>
      </c>
      <c r="S222" s="20">
        <f t="shared" si="329"/>
        <v>0.74929415288492773</v>
      </c>
      <c r="T222" s="20">
        <f t="shared" si="329"/>
        <v>0.74046910332424398</v>
      </c>
      <c r="U222" s="20">
        <f t="shared" si="329"/>
        <v>0.4721872672605727</v>
      </c>
      <c r="V222" s="20">
        <f t="shared" si="329"/>
        <v>0.94678618613723153</v>
      </c>
      <c r="W222" s="20">
        <f t="shared" si="329"/>
        <v>0.92892289431083253</v>
      </c>
      <c r="X222" s="20">
        <f t="shared" si="329"/>
        <v>-0.36169082327966007</v>
      </c>
      <c r="Y222" s="20">
        <f t="shared" si="329"/>
        <v>-0.85624364839671441</v>
      </c>
      <c r="Z222" s="20">
        <f t="shared" si="329"/>
        <v>0.99492560499556337</v>
      </c>
      <c r="AA222" s="20">
        <f t="shared" si="329"/>
        <v>-0.29980349137914131</v>
      </c>
      <c r="AB222" s="20">
        <f t="shared" si="329"/>
        <v>-0.56068046923869197</v>
      </c>
      <c r="AC222" s="20">
        <f t="shared" si="329"/>
        <v>-0.43938993700227424</v>
      </c>
      <c r="AD222" s="20">
        <f t="shared" si="329"/>
        <v>0.20972801527018259</v>
      </c>
      <c r="AE222" s="20">
        <f t="shared" si="329"/>
        <v>0.52052635087478138</v>
      </c>
      <c r="AF222" s="20">
        <f t="shared" si="329"/>
        <v>0.53271702228587592</v>
      </c>
      <c r="AG222" s="20">
        <f t="shared" si="329"/>
        <v>-0.45018606630502456</v>
      </c>
      <c r="AH222" s="20">
        <f t="shared" si="329"/>
        <v>-0.94772857849996639</v>
      </c>
      <c r="AI222" s="20">
        <f t="shared" si="329"/>
        <v>6.2407470034376536E-2</v>
      </c>
      <c r="AJ222" s="20">
        <f t="shared" si="329"/>
        <v>4.8657735434546191E-2</v>
      </c>
      <c r="AK222" s="20">
        <f t="shared" si="329"/>
        <v>-1.6481738827628978E-2</v>
      </c>
      <c r="AL222" s="20">
        <f t="shared" si="329"/>
        <v>0.37474676187755007</v>
      </c>
      <c r="AM222" s="20">
        <f t="shared" si="329"/>
        <v>-0.46251206355979008</v>
      </c>
      <c r="AN222" s="20">
        <f t="shared" si="329"/>
        <v>-0.85346047091236688</v>
      </c>
      <c r="AO222" s="20">
        <f t="shared" si="329"/>
        <v>0.49024799230277016</v>
      </c>
      <c r="AP222" s="20">
        <f t="shared" si="330"/>
        <v>0.64309659353917414</v>
      </c>
      <c r="AQ222" s="20">
        <f t="shared" si="330"/>
        <v>0.99967679300335854</v>
      </c>
      <c r="AR222" s="20">
        <f t="shared" si="330"/>
        <v>-0.67716755952782415</v>
      </c>
      <c r="AS222" s="20">
        <f t="shared" si="330"/>
        <v>-0.69409722088196568</v>
      </c>
      <c r="AT222" s="20">
        <f t="shared" si="330"/>
        <v>0.89811633864073093</v>
      </c>
      <c r="AU222" s="20">
        <f t="shared" si="330"/>
        <v>5.9798490809382697E-3</v>
      </c>
      <c r="AV222" s="20">
        <f t="shared" si="330"/>
        <v>-9.741657862318788E-2</v>
      </c>
      <c r="AW222" s="20">
        <f t="shared" si="330"/>
        <v>-0.14862501553061916</v>
      </c>
      <c r="AX222" s="20">
        <f t="shared" si="330"/>
        <v>-0.19943771940471772</v>
      </c>
      <c r="AY222" s="20">
        <f t="shared" si="330"/>
        <v>0.85843908860364526</v>
      </c>
      <c r="AZ222" s="20">
        <f t="shared" si="330"/>
        <v>0.83083827159539714</v>
      </c>
      <c r="BA222" s="20">
        <f t="shared" si="330"/>
        <v>0.80102524186947488</v>
      </c>
      <c r="BB222" s="20">
        <f t="shared" si="330"/>
        <v>0.7690793804146544</v>
      </c>
      <c r="BC222" s="20">
        <f t="shared" si="330"/>
        <v>0.73508574715576025</v>
      </c>
      <c r="BD222" s="20">
        <f t="shared" si="330"/>
        <v>0.69913485447108648</v>
      </c>
      <c r="BE222" s="20">
        <f t="shared" si="330"/>
        <v>0.66132242619121162</v>
      </c>
      <c r="BF222" s="20">
        <f t="shared" si="330"/>
        <v>0.62174914272240323</v>
      </c>
      <c r="BG222" s="20">
        <f t="shared" si="330"/>
        <v>0.58052037297214032</v>
      </c>
      <c r="BH222" s="20">
        <f t="shared" si="330"/>
        <v>0.53774589379088134</v>
      </c>
      <c r="BI222" s="20">
        <f t="shared" si="330"/>
        <v>0.49353959767759775</v>
      </c>
      <c r="BJ222" s="20">
        <f t="shared" si="330"/>
        <v>0.44801918952602637</v>
      </c>
      <c r="BK222" s="20">
        <f t="shared" si="330"/>
        <v>5.6447622658034297E-2</v>
      </c>
    </row>
    <row r="223" spans="2:63" x14ac:dyDescent="0.25">
      <c r="C223">
        <f t="shared" si="314"/>
        <v>7</v>
      </c>
      <c r="D223">
        <v>1</v>
      </c>
      <c r="E223">
        <v>5.97</v>
      </c>
      <c r="F223">
        <v>242.73</v>
      </c>
      <c r="I223" s="20">
        <f t="shared" si="328"/>
        <v>-0.99371807448472538</v>
      </c>
      <c r="J223" s="20">
        <f t="shared" si="329"/>
        <v>-0.41607217379039857</v>
      </c>
      <c r="K223" s="20">
        <f t="shared" si="329"/>
        <v>-0.94013394561830022</v>
      </c>
      <c r="L223" s="20">
        <f t="shared" si="329"/>
        <v>0.95135703479334199</v>
      </c>
      <c r="M223" s="20">
        <f t="shared" si="329"/>
        <v>0.84933008223907225</v>
      </c>
      <c r="N223" s="20">
        <f t="shared" si="329"/>
        <v>-0.95234263835187172</v>
      </c>
      <c r="O223" s="20">
        <f t="shared" si="329"/>
        <v>-0.97706035089238619</v>
      </c>
      <c r="P223" s="20">
        <f t="shared" si="329"/>
        <v>-0.9977290479166343</v>
      </c>
      <c r="Q223" s="20">
        <f t="shared" si="329"/>
        <v>-0.99959041007601068</v>
      </c>
      <c r="R223" s="20">
        <f t="shared" si="329"/>
        <v>0.85414688551615092</v>
      </c>
      <c r="S223" s="20">
        <f t="shared" si="329"/>
        <v>-0.99989986707805623</v>
      </c>
      <c r="T223" s="20">
        <f t="shared" si="329"/>
        <v>-0.97402714776555699</v>
      </c>
      <c r="U223" s="20">
        <f t="shared" si="329"/>
        <v>0.97803934039467566</v>
      </c>
      <c r="V223" s="20">
        <f t="shared" si="329"/>
        <v>0.98768900018989991</v>
      </c>
      <c r="W223" s="20">
        <f t="shared" si="329"/>
        <v>0.98779273917094335</v>
      </c>
      <c r="X223" s="20">
        <f t="shared" si="329"/>
        <v>0.88550833189159084</v>
      </c>
      <c r="Y223" s="20">
        <f t="shared" si="329"/>
        <v>0.9234475932541526</v>
      </c>
      <c r="Z223" s="20">
        <f t="shared" si="329"/>
        <v>0.96530932011281756</v>
      </c>
      <c r="AA223" s="20">
        <f t="shared" si="329"/>
        <v>-0.55844920976626178</v>
      </c>
      <c r="AB223" s="20">
        <f t="shared" si="329"/>
        <v>-0.96601425701593346</v>
      </c>
      <c r="AC223" s="20">
        <f t="shared" si="329"/>
        <v>-0.57840843818120735</v>
      </c>
      <c r="AD223" s="20">
        <f t="shared" si="329"/>
        <v>0.91419415372346735</v>
      </c>
      <c r="AE223" s="20">
        <f t="shared" si="329"/>
        <v>-0.58831369262670563</v>
      </c>
      <c r="AF223" s="20">
        <f t="shared" si="329"/>
        <v>0.9512546101727033</v>
      </c>
      <c r="AG223" s="20">
        <f t="shared" si="329"/>
        <v>0.35561358697444473</v>
      </c>
      <c r="AH223" s="20">
        <f t="shared" si="329"/>
        <v>0.66701215638041578</v>
      </c>
      <c r="AI223" s="20">
        <f t="shared" si="329"/>
        <v>-0.99994742432215455</v>
      </c>
      <c r="AJ223" s="20">
        <f t="shared" si="329"/>
        <v>0.91334344871025075</v>
      </c>
      <c r="AK223" s="20">
        <f t="shared" si="329"/>
        <v>-0.43434190899137542</v>
      </c>
      <c r="AL223" s="20">
        <f t="shared" si="329"/>
        <v>-0.47458942682494581</v>
      </c>
      <c r="AM223" s="20">
        <f t="shared" si="329"/>
        <v>-0.77575847191581382</v>
      </c>
      <c r="AN223" s="20">
        <f t="shared" si="329"/>
        <v>-0.58435616069725382</v>
      </c>
      <c r="AO223" s="20">
        <f t="shared" si="329"/>
        <v>-0.35375795188555825</v>
      </c>
      <c r="AP223" s="20">
        <f t="shared" si="330"/>
        <v>0.87416451501378922</v>
      </c>
      <c r="AQ223" s="20">
        <f t="shared" si="330"/>
        <v>-0.83907172501732097</v>
      </c>
      <c r="AR223" s="20">
        <f t="shared" si="330"/>
        <v>-7.6540037748914672E-2</v>
      </c>
      <c r="AS223" s="20">
        <f t="shared" si="330"/>
        <v>0.96898166465363322</v>
      </c>
      <c r="AT223" s="20">
        <f t="shared" si="330"/>
        <v>-0.14375600946869987</v>
      </c>
      <c r="AU223" s="20">
        <f t="shared" si="330"/>
        <v>-0.99999899700766048</v>
      </c>
      <c r="AV223" s="20">
        <f t="shared" si="330"/>
        <v>-0.99999621929306226</v>
      </c>
      <c r="AW223" s="20">
        <f t="shared" si="330"/>
        <v>-0.99999417107205835</v>
      </c>
      <c r="AX223" s="20">
        <f t="shared" si="330"/>
        <v>-0.99999168121561621</v>
      </c>
      <c r="AY223" s="20">
        <f t="shared" si="330"/>
        <v>-0.99993039249313498</v>
      </c>
      <c r="AZ223" s="20">
        <f t="shared" si="330"/>
        <v>-0.99993801263939952</v>
      </c>
      <c r="BA223" s="20">
        <f t="shared" si="330"/>
        <v>-0.99994519117502767</v>
      </c>
      <c r="BB223" s="20">
        <f t="shared" si="330"/>
        <v>-0.99995192809684919</v>
      </c>
      <c r="BC223" s="20">
        <f t="shared" si="330"/>
        <v>-0.99995822340188878</v>
      </c>
      <c r="BD223" s="20">
        <f t="shared" si="330"/>
        <v>-0.99996407708736612</v>
      </c>
      <c r="BE223" s="20">
        <f t="shared" si="330"/>
        <v>-0.99996948915069617</v>
      </c>
      <c r="BF223" s="20">
        <f t="shared" si="330"/>
        <v>-0.9999744595894885</v>
      </c>
      <c r="BG223" s="20">
        <f t="shared" si="330"/>
        <v>-0.9999789884015482</v>
      </c>
      <c r="BH223" s="20">
        <f t="shared" si="330"/>
        <v>-0.99998307558487509</v>
      </c>
      <c r="BI223" s="20">
        <f t="shared" si="330"/>
        <v>-0.99998672113766418</v>
      </c>
      <c r="BJ223" s="20">
        <f t="shared" si="330"/>
        <v>-0.99998992505830531</v>
      </c>
      <c r="BK223" s="20">
        <f t="shared" si="330"/>
        <v>0.9133843475419734</v>
      </c>
    </row>
    <row r="224" spans="2:63" x14ac:dyDescent="0.25">
      <c r="C224" s="214" t="s">
        <v>285</v>
      </c>
      <c r="D224" s="214"/>
      <c r="E224" s="214"/>
      <c r="F224" s="214"/>
    </row>
    <row r="225" spans="2:63" x14ac:dyDescent="0.25">
      <c r="B225">
        <v>420</v>
      </c>
      <c r="C225" s="17"/>
      <c r="D225" s="17" t="s">
        <v>261</v>
      </c>
      <c r="E225" s="17" t="s">
        <v>259</v>
      </c>
      <c r="F225" s="17" t="s">
        <v>260</v>
      </c>
    </row>
    <row r="226" spans="2:63" x14ac:dyDescent="0.25">
      <c r="C226">
        <f t="shared" ref="C226:C288" si="331">C225+1</f>
        <v>1</v>
      </c>
      <c r="D226">
        <v>114</v>
      </c>
      <c r="E226">
        <v>3.1419999999999999</v>
      </c>
      <c r="F226">
        <v>0</v>
      </c>
      <c r="I226" s="20">
        <f t="shared" ref="I226:X228" si="332">$D226*COS($E226+$F226*I$7)</f>
        <v>-113.99999054192756</v>
      </c>
      <c r="J226" s="20">
        <f t="shared" si="332"/>
        <v>-113.99999054192756</v>
      </c>
      <c r="K226" s="20">
        <f t="shared" si="332"/>
        <v>-113.99999054192756</v>
      </c>
      <c r="L226" s="20">
        <f t="shared" si="332"/>
        <v>-113.99999054192756</v>
      </c>
      <c r="M226" s="20">
        <f t="shared" si="332"/>
        <v>-113.99999054192756</v>
      </c>
      <c r="N226" s="20">
        <f t="shared" si="332"/>
        <v>-113.99999054192756</v>
      </c>
      <c r="O226" s="20">
        <f t="shared" si="332"/>
        <v>-113.99999054192756</v>
      </c>
      <c r="P226" s="20">
        <f t="shared" si="332"/>
        <v>-113.99999054192756</v>
      </c>
      <c r="Q226" s="20">
        <f t="shared" si="332"/>
        <v>-113.99999054192756</v>
      </c>
      <c r="R226" s="20">
        <f t="shared" si="332"/>
        <v>-113.99999054192756</v>
      </c>
      <c r="S226" s="20">
        <f t="shared" si="332"/>
        <v>-113.99999054192756</v>
      </c>
      <c r="T226" s="20">
        <f t="shared" si="332"/>
        <v>-113.99999054192756</v>
      </c>
      <c r="U226" s="20">
        <f t="shared" si="332"/>
        <v>-113.99999054192756</v>
      </c>
      <c r="V226" s="20">
        <f t="shared" si="332"/>
        <v>-113.99999054192756</v>
      </c>
      <c r="W226" s="20">
        <f t="shared" si="332"/>
        <v>-113.99999054192756</v>
      </c>
      <c r="X226" s="20">
        <f t="shared" si="332"/>
        <v>-113.99999054192756</v>
      </c>
      <c r="Y226" s="20">
        <f t="shared" ref="J226:AP228" si="333">$D226*COS($E226+$F226*Y$7)</f>
        <v>-113.99999054192756</v>
      </c>
      <c r="Z226" s="20">
        <f t="shared" si="333"/>
        <v>-113.99999054192756</v>
      </c>
      <c r="AA226" s="20">
        <f t="shared" si="333"/>
        <v>-113.99999054192756</v>
      </c>
      <c r="AB226" s="20">
        <f t="shared" si="333"/>
        <v>-113.99999054192756</v>
      </c>
      <c r="AC226" s="20">
        <f t="shared" si="333"/>
        <v>-113.99999054192756</v>
      </c>
      <c r="AD226" s="20">
        <f t="shared" si="333"/>
        <v>-113.99999054192756</v>
      </c>
      <c r="AE226" s="20">
        <f t="shared" si="333"/>
        <v>-113.99999054192756</v>
      </c>
      <c r="AF226" s="20">
        <f t="shared" si="333"/>
        <v>-113.99999054192756</v>
      </c>
      <c r="AG226" s="20">
        <f t="shared" si="333"/>
        <v>-113.99999054192756</v>
      </c>
      <c r="AH226" s="20">
        <f t="shared" si="333"/>
        <v>-113.99999054192756</v>
      </c>
      <c r="AI226" s="20">
        <f t="shared" si="333"/>
        <v>-113.99999054192756</v>
      </c>
      <c r="AJ226" s="20">
        <f t="shared" si="333"/>
        <v>-113.99999054192756</v>
      </c>
      <c r="AK226" s="20">
        <f t="shared" si="333"/>
        <v>-113.99999054192756</v>
      </c>
      <c r="AL226" s="20">
        <f t="shared" si="333"/>
        <v>-113.99999054192756</v>
      </c>
      <c r="AM226" s="20">
        <f t="shared" si="333"/>
        <v>-113.99999054192756</v>
      </c>
      <c r="AN226" s="20">
        <f t="shared" si="333"/>
        <v>-113.99999054192756</v>
      </c>
      <c r="AO226" s="20">
        <f t="shared" si="333"/>
        <v>-113.99999054192756</v>
      </c>
      <c r="AP226" s="20">
        <f t="shared" si="333"/>
        <v>-113.99999054192756</v>
      </c>
      <c r="AQ226" s="20">
        <f t="shared" ref="AP226:BK228" si="334">$D226*COS($E226+$F226*AQ$7)</f>
        <v>-113.99999054192756</v>
      </c>
      <c r="AR226" s="20">
        <f t="shared" si="334"/>
        <v>-113.99999054192756</v>
      </c>
      <c r="AS226" s="20">
        <f t="shared" si="334"/>
        <v>-113.99999054192756</v>
      </c>
      <c r="AT226" s="20">
        <f t="shared" si="334"/>
        <v>-113.99999054192756</v>
      </c>
      <c r="AU226" s="20">
        <f t="shared" si="334"/>
        <v>-113.99999054192756</v>
      </c>
      <c r="AV226" s="20">
        <f t="shared" si="334"/>
        <v>-113.99999054192756</v>
      </c>
      <c r="AW226" s="20">
        <f t="shared" si="334"/>
        <v>-113.99999054192756</v>
      </c>
      <c r="AX226" s="20">
        <f t="shared" si="334"/>
        <v>-113.99999054192756</v>
      </c>
      <c r="AY226" s="20">
        <f t="shared" si="334"/>
        <v>-113.99999054192756</v>
      </c>
      <c r="AZ226" s="20">
        <f t="shared" si="334"/>
        <v>-113.99999054192756</v>
      </c>
      <c r="BA226" s="20">
        <f t="shared" si="334"/>
        <v>-113.99999054192756</v>
      </c>
      <c r="BB226" s="20">
        <f t="shared" si="334"/>
        <v>-113.99999054192756</v>
      </c>
      <c r="BC226" s="20">
        <f t="shared" si="334"/>
        <v>-113.99999054192756</v>
      </c>
      <c r="BD226" s="20">
        <f t="shared" si="334"/>
        <v>-113.99999054192756</v>
      </c>
      <c r="BE226" s="20">
        <f t="shared" si="334"/>
        <v>-113.99999054192756</v>
      </c>
      <c r="BF226" s="20">
        <f t="shared" si="334"/>
        <v>-113.99999054192756</v>
      </c>
      <c r="BG226" s="20">
        <f t="shared" si="334"/>
        <v>-113.99999054192756</v>
      </c>
      <c r="BH226" s="20">
        <f t="shared" si="334"/>
        <v>-113.99999054192756</v>
      </c>
      <c r="BI226" s="20">
        <f t="shared" si="334"/>
        <v>-113.99999054192756</v>
      </c>
      <c r="BJ226" s="20">
        <f t="shared" si="334"/>
        <v>-113.99999054192756</v>
      </c>
      <c r="BK226" s="20">
        <f t="shared" si="334"/>
        <v>-113.99999054192756</v>
      </c>
    </row>
    <row r="227" spans="2:63" x14ac:dyDescent="0.25">
      <c r="C227">
        <f t="shared" si="331"/>
        <v>2</v>
      </c>
      <c r="D227">
        <v>8</v>
      </c>
      <c r="E227">
        <v>4.13</v>
      </c>
      <c r="F227">
        <v>6283.08</v>
      </c>
      <c r="I227" s="20">
        <f t="shared" si="332"/>
        <v>-4.3733941419297881</v>
      </c>
      <c r="J227" s="20">
        <f t="shared" si="333"/>
        <v>-6.9256926341601295</v>
      </c>
      <c r="K227" s="20">
        <f t="shared" si="333"/>
        <v>2.1873311308748344</v>
      </c>
      <c r="L227" s="20">
        <f t="shared" si="333"/>
        <v>-4.400165311251401</v>
      </c>
      <c r="M227" s="20">
        <f t="shared" si="333"/>
        <v>-4.4281556915306464</v>
      </c>
      <c r="N227" s="20">
        <f t="shared" si="333"/>
        <v>-1.1010142719157956</v>
      </c>
      <c r="O227" s="20">
        <f t="shared" si="333"/>
        <v>5.8006435768531812</v>
      </c>
      <c r="P227" s="20">
        <f t="shared" si="333"/>
        <v>-1.1359147990567637</v>
      </c>
      <c r="Q227" s="20">
        <f t="shared" si="333"/>
        <v>5.7296717971547899</v>
      </c>
      <c r="R227" s="20">
        <f t="shared" si="333"/>
        <v>-4.2715430541433692</v>
      </c>
      <c r="S227" s="20">
        <f t="shared" si="333"/>
        <v>-3.8161587379727906</v>
      </c>
      <c r="T227" s="20">
        <f t="shared" si="333"/>
        <v>-3.8470996854398636</v>
      </c>
      <c r="U227" s="20">
        <f t="shared" si="333"/>
        <v>7.9642204470596205</v>
      </c>
      <c r="V227" s="20">
        <f t="shared" si="333"/>
        <v>-1.2152887359196922</v>
      </c>
      <c r="W227" s="20">
        <f t="shared" si="333"/>
        <v>-1.0790957158138688</v>
      </c>
      <c r="X227" s="20">
        <f t="shared" si="333"/>
        <v>-1.0813186831188033</v>
      </c>
      <c r="Y227" s="20">
        <f t="shared" si="333"/>
        <v>6.5694835878590192</v>
      </c>
      <c r="Z227" s="20">
        <f t="shared" si="333"/>
        <v>-5.4469096861673307</v>
      </c>
      <c r="AA227" s="20">
        <f t="shared" si="333"/>
        <v>2.7286025347995113</v>
      </c>
      <c r="AB227" s="20">
        <f t="shared" si="333"/>
        <v>7.192736058408161</v>
      </c>
      <c r="AC227" s="20">
        <f t="shared" si="333"/>
        <v>7.3486326658771128</v>
      </c>
      <c r="AD227" s="20">
        <f t="shared" si="333"/>
        <v>1.5770408383107204</v>
      </c>
      <c r="AE227" s="20">
        <f t="shared" si="333"/>
        <v>-4.4882003929913186</v>
      </c>
      <c r="AF227" s="20">
        <f t="shared" si="333"/>
        <v>-4.457467371090905</v>
      </c>
      <c r="AG227" s="20">
        <f t="shared" si="333"/>
        <v>4.6661892174274158</v>
      </c>
      <c r="AH227" s="20">
        <f t="shared" si="333"/>
        <v>-7.8970319578985171</v>
      </c>
      <c r="AI227" s="20">
        <f t="shared" si="333"/>
        <v>7.7821896157354917</v>
      </c>
      <c r="AJ227" s="20">
        <f t="shared" si="333"/>
        <v>1.9996599410586555</v>
      </c>
      <c r="AK227" s="20">
        <f t="shared" si="333"/>
        <v>-5.6476756959214454</v>
      </c>
      <c r="AL227" s="20">
        <f t="shared" si="333"/>
        <v>-7.421201020779387</v>
      </c>
      <c r="AM227" s="20">
        <f t="shared" si="333"/>
        <v>3.3290333726623036</v>
      </c>
      <c r="AN227" s="20">
        <f t="shared" si="333"/>
        <v>6.6227226133090138</v>
      </c>
      <c r="AO227" s="20">
        <f t="shared" si="333"/>
        <v>7.9718654648806702</v>
      </c>
      <c r="AP227" s="20">
        <f t="shared" si="334"/>
        <v>-4.1543268181770507</v>
      </c>
      <c r="AQ227" s="20">
        <f t="shared" si="334"/>
        <v>-5.6491148096082311</v>
      </c>
      <c r="AR227" s="20">
        <f t="shared" si="334"/>
        <v>-0.13101801391760931</v>
      </c>
      <c r="AS227" s="20">
        <f t="shared" si="334"/>
        <v>6.9804661650230493</v>
      </c>
      <c r="AT227" s="20">
        <f t="shared" si="334"/>
        <v>-0.87462709571201536</v>
      </c>
      <c r="AU227" s="20">
        <f t="shared" si="334"/>
        <v>5.6283831753451272</v>
      </c>
      <c r="AV227" s="20">
        <f t="shared" si="334"/>
        <v>5.4288336162578279</v>
      </c>
      <c r="AW227" s="20">
        <f t="shared" si="334"/>
        <v>5.3269550701062158</v>
      </c>
      <c r="AX227" s="20">
        <f t="shared" si="334"/>
        <v>5.2235002450844545</v>
      </c>
      <c r="AY227" s="20">
        <f t="shared" si="334"/>
        <v>7.2093472916560186</v>
      </c>
      <c r="AZ227" s="20">
        <f t="shared" si="334"/>
        <v>7.1486308294988508</v>
      </c>
      <c r="BA227" s="20">
        <f t="shared" si="334"/>
        <v>7.0857990433750819</v>
      </c>
      <c r="BB227" s="20">
        <f t="shared" si="334"/>
        <v>7.0208705255980801</v>
      </c>
      <c r="BC227" s="20">
        <f t="shared" si="334"/>
        <v>6.9538644889166239</v>
      </c>
      <c r="BD227" s="20">
        <f t="shared" si="334"/>
        <v>6.8848007608305863</v>
      </c>
      <c r="BE227" s="20">
        <f t="shared" si="334"/>
        <v>6.8136997777230937</v>
      </c>
      <c r="BF227" s="20">
        <f t="shared" si="334"/>
        <v>6.7405825788135889</v>
      </c>
      <c r="BG227" s="20">
        <f t="shared" si="334"/>
        <v>6.6654707999325717</v>
      </c>
      <c r="BH227" s="20">
        <f t="shared" si="334"/>
        <v>6.5883866671185745</v>
      </c>
      <c r="BI227" s="20">
        <f t="shared" si="334"/>
        <v>6.5093529900423279</v>
      </c>
      <c r="BJ227" s="20">
        <f t="shared" si="334"/>
        <v>6.4283931552563569</v>
      </c>
      <c r="BK227" s="20">
        <f t="shared" si="334"/>
        <v>1.9795116788242861</v>
      </c>
    </row>
    <row r="228" spans="2:63" x14ac:dyDescent="0.25">
      <c r="C228">
        <f t="shared" si="331"/>
        <v>3</v>
      </c>
      <c r="D228">
        <v>1</v>
      </c>
      <c r="E228">
        <v>3.84</v>
      </c>
      <c r="F228">
        <v>12566.15</v>
      </c>
      <c r="I228" s="20">
        <f t="shared" si="332"/>
        <v>-0.76044990226674181</v>
      </c>
      <c r="J228" s="20">
        <f t="shared" si="333"/>
        <v>0.68575518457310203</v>
      </c>
      <c r="K228" s="20">
        <f t="shared" si="333"/>
        <v>0.75975994925869317</v>
      </c>
      <c r="L228" s="20">
        <f t="shared" si="333"/>
        <v>-0.76586723243463739</v>
      </c>
      <c r="M228" s="20">
        <f t="shared" si="333"/>
        <v>-0.77122889196194966</v>
      </c>
      <c r="N228" s="20">
        <f t="shared" si="333"/>
        <v>1.6387547181486228E-2</v>
      </c>
      <c r="O228" s="20">
        <f t="shared" si="333"/>
        <v>-0.97109781348680579</v>
      </c>
      <c r="P228" s="20">
        <f t="shared" si="333"/>
        <v>7.5665332754947844E-3</v>
      </c>
      <c r="Q228" s="20">
        <f t="shared" si="333"/>
        <v>-0.96467462536113369</v>
      </c>
      <c r="R228" s="20">
        <f t="shared" si="333"/>
        <v>-0.74003676768615989</v>
      </c>
      <c r="S228" s="20">
        <f t="shared" si="333"/>
        <v>-0.64278831961443061</v>
      </c>
      <c r="T228" s="20">
        <f t="shared" si="333"/>
        <v>-0.64952101067368373</v>
      </c>
      <c r="U228" s="20">
        <f t="shared" si="333"/>
        <v>-0.11453856039100056</v>
      </c>
      <c r="V228" s="20">
        <f t="shared" si="333"/>
        <v>8.6055075905174389E-3</v>
      </c>
      <c r="W228" s="20">
        <f t="shared" si="333"/>
        <v>4.2996598417981036E-2</v>
      </c>
      <c r="X228" s="20">
        <f t="shared" si="333"/>
        <v>0.55930153578044361</v>
      </c>
      <c r="Y228" s="20">
        <f t="shared" si="333"/>
        <v>0.778476625609405</v>
      </c>
      <c r="Z228" s="20">
        <f t="shared" si="333"/>
        <v>0.96904129628713742</v>
      </c>
      <c r="AA228" s="20">
        <f t="shared" si="333"/>
        <v>0.87021067327090307</v>
      </c>
      <c r="AB228" s="20">
        <f t="shared" si="333"/>
        <v>0.57589180269483375</v>
      </c>
      <c r="AC228" s="20">
        <f t="shared" si="333"/>
        <v>0.49704153209698865</v>
      </c>
      <c r="AD228" s="20">
        <f t="shared" si="333"/>
        <v>0.63613386922860138</v>
      </c>
      <c r="AE228" s="20">
        <f t="shared" si="333"/>
        <v>-0.78289042983577684</v>
      </c>
      <c r="AF228" s="20">
        <f t="shared" si="333"/>
        <v>-0.77681431739084139</v>
      </c>
      <c r="AG228" s="20">
        <f t="shared" si="333"/>
        <v>-0.81496115790553225</v>
      </c>
      <c r="AH228" s="20">
        <f t="shared" si="333"/>
        <v>-0.57600398857161472</v>
      </c>
      <c r="AI228" s="20">
        <f t="shared" si="333"/>
        <v>0.17436523647066146</v>
      </c>
      <c r="AJ228" s="20">
        <f t="shared" si="333"/>
        <v>0.71588469753842932</v>
      </c>
      <c r="AK228" s="20">
        <f t="shared" si="333"/>
        <v>-0.95659787020323073</v>
      </c>
      <c r="AL228" s="20">
        <f t="shared" si="333"/>
        <v>0.45555045464865029</v>
      </c>
      <c r="AM228" s="20">
        <f t="shared" si="333"/>
        <v>0.91310913866220877</v>
      </c>
      <c r="AN228" s="20">
        <f t="shared" si="333"/>
        <v>0.78247622986690313</v>
      </c>
      <c r="AO228" s="20">
        <f t="shared" si="333"/>
        <v>-0.12435024604213751</v>
      </c>
      <c r="AP228" s="20">
        <f t="shared" si="334"/>
        <v>-0.71584459080620144</v>
      </c>
      <c r="AQ228" s="20">
        <f t="shared" si="334"/>
        <v>0.95831608491915954</v>
      </c>
      <c r="AR228" s="20">
        <f t="shared" si="334"/>
        <v>0.33246799297252122</v>
      </c>
      <c r="AS228" s="20">
        <f t="shared" si="334"/>
        <v>0.66565886426097354</v>
      </c>
      <c r="AT228" s="20">
        <f t="shared" si="334"/>
        <v>9.3148607690460239E-2</v>
      </c>
      <c r="AU228" s="20">
        <f t="shared" si="334"/>
        <v>-0.9545037428651767</v>
      </c>
      <c r="AV228" s="20">
        <f t="shared" si="334"/>
        <v>-0.93166064870921539</v>
      </c>
      <c r="AW228" s="20">
        <f t="shared" si="334"/>
        <v>-0.9186117060572514</v>
      </c>
      <c r="AX228" s="20">
        <f t="shared" si="334"/>
        <v>-0.90447555408450031</v>
      </c>
      <c r="AY228" s="20">
        <f t="shared" si="334"/>
        <v>-0.92816162471278285</v>
      </c>
      <c r="AZ228" s="20">
        <f t="shared" si="334"/>
        <v>-0.94041432395612379</v>
      </c>
      <c r="BA228" s="20">
        <f t="shared" si="334"/>
        <v>-0.95155400971218995</v>
      </c>
      <c r="BB228" s="20">
        <f t="shared" si="334"/>
        <v>-0.96156749777035255</v>
      </c>
      <c r="BC228" s="20">
        <f t="shared" si="334"/>
        <v>-0.97044293681472282</v>
      </c>
      <c r="BD228" s="20">
        <f t="shared" si="334"/>
        <v>-0.97816982245041262</v>
      </c>
      <c r="BE228" s="20">
        <f t="shared" si="334"/>
        <v>-0.98473900963605154</v>
      </c>
      <c r="BF228" s="20">
        <f t="shared" si="334"/>
        <v>-0.99014272350715238</v>
      </c>
      <c r="BG228" s="20">
        <f t="shared" si="334"/>
        <v>-0.99437456857793438</v>
      </c>
      <c r="BH228" s="20">
        <f t="shared" si="334"/>
        <v>-0.997429536310668</v>
      </c>
      <c r="BI228" s="20">
        <f t="shared" si="334"/>
        <v>-0.99930401104338151</v>
      </c>
      <c r="BJ228" s="20">
        <f t="shared" si="334"/>
        <v>-0.99999577426919506</v>
      </c>
      <c r="BK228" s="20">
        <f t="shared" si="334"/>
        <v>0.71224397858573307</v>
      </c>
    </row>
    <row r="229" spans="2:63" x14ac:dyDescent="0.25">
      <c r="C229" s="214" t="s">
        <v>286</v>
      </c>
      <c r="D229" s="214"/>
      <c r="E229" s="214"/>
      <c r="F229" s="214"/>
    </row>
    <row r="230" spans="2:63" x14ac:dyDescent="0.25">
      <c r="B230">
        <v>420</v>
      </c>
      <c r="C230" s="17"/>
      <c r="D230" s="17" t="s">
        <v>261</v>
      </c>
      <c r="E230" s="17" t="s">
        <v>259</v>
      </c>
      <c r="F230" s="17" t="s">
        <v>260</v>
      </c>
    </row>
    <row r="231" spans="2:63" x14ac:dyDescent="0.25">
      <c r="C231">
        <f t="shared" si="331"/>
        <v>1</v>
      </c>
      <c r="D231">
        <v>1</v>
      </c>
      <c r="E231">
        <v>3.14</v>
      </c>
      <c r="F231">
        <v>0</v>
      </c>
      <c r="I231" s="20">
        <f t="shared" ref="I231:BK231" si="335">$D231*COS($E231+$F231*I$7)</f>
        <v>-0.9999987317275395</v>
      </c>
      <c r="J231" s="20">
        <f t="shared" si="335"/>
        <v>-0.9999987317275395</v>
      </c>
      <c r="K231" s="20">
        <f t="shared" si="335"/>
        <v>-0.9999987317275395</v>
      </c>
      <c r="L231" s="20">
        <f t="shared" si="335"/>
        <v>-0.9999987317275395</v>
      </c>
      <c r="M231" s="20">
        <f t="shared" si="335"/>
        <v>-0.9999987317275395</v>
      </c>
      <c r="N231" s="20">
        <f t="shared" si="335"/>
        <v>-0.9999987317275395</v>
      </c>
      <c r="O231" s="20">
        <f t="shared" si="335"/>
        <v>-0.9999987317275395</v>
      </c>
      <c r="P231" s="20">
        <f t="shared" si="335"/>
        <v>-0.9999987317275395</v>
      </c>
      <c r="Q231" s="20">
        <f t="shared" si="335"/>
        <v>-0.9999987317275395</v>
      </c>
      <c r="R231" s="20">
        <f t="shared" si="335"/>
        <v>-0.9999987317275395</v>
      </c>
      <c r="S231" s="20">
        <f t="shared" si="335"/>
        <v>-0.9999987317275395</v>
      </c>
      <c r="T231" s="20">
        <f t="shared" si="335"/>
        <v>-0.9999987317275395</v>
      </c>
      <c r="U231" s="20">
        <f t="shared" si="335"/>
        <v>-0.9999987317275395</v>
      </c>
      <c r="V231" s="20">
        <f t="shared" si="335"/>
        <v>-0.9999987317275395</v>
      </c>
      <c r="W231" s="20">
        <f t="shared" si="335"/>
        <v>-0.9999987317275395</v>
      </c>
      <c r="X231" s="20">
        <f t="shared" si="335"/>
        <v>-0.9999987317275395</v>
      </c>
      <c r="Y231" s="20">
        <f t="shared" si="335"/>
        <v>-0.9999987317275395</v>
      </c>
      <c r="Z231" s="20">
        <f t="shared" si="335"/>
        <v>-0.9999987317275395</v>
      </c>
      <c r="AA231" s="20">
        <f t="shared" si="335"/>
        <v>-0.9999987317275395</v>
      </c>
      <c r="AB231" s="20">
        <f t="shared" si="335"/>
        <v>-0.9999987317275395</v>
      </c>
      <c r="AC231" s="20">
        <f t="shared" si="335"/>
        <v>-0.9999987317275395</v>
      </c>
      <c r="AD231" s="20">
        <f t="shared" si="335"/>
        <v>-0.9999987317275395</v>
      </c>
      <c r="AE231" s="20">
        <f t="shared" si="335"/>
        <v>-0.9999987317275395</v>
      </c>
      <c r="AF231" s="20">
        <f t="shared" si="335"/>
        <v>-0.9999987317275395</v>
      </c>
      <c r="AG231" s="20">
        <f t="shared" si="335"/>
        <v>-0.9999987317275395</v>
      </c>
      <c r="AH231" s="20">
        <f t="shared" si="335"/>
        <v>-0.9999987317275395</v>
      </c>
      <c r="AI231" s="20">
        <f t="shared" si="335"/>
        <v>-0.9999987317275395</v>
      </c>
      <c r="AJ231" s="20">
        <f t="shared" si="335"/>
        <v>-0.9999987317275395</v>
      </c>
      <c r="AK231" s="20">
        <f t="shared" si="335"/>
        <v>-0.9999987317275395</v>
      </c>
      <c r="AL231" s="20">
        <f t="shared" si="335"/>
        <v>-0.9999987317275395</v>
      </c>
      <c r="AM231" s="20">
        <f t="shared" si="335"/>
        <v>-0.9999987317275395</v>
      </c>
      <c r="AN231" s="20">
        <f t="shared" si="335"/>
        <v>-0.9999987317275395</v>
      </c>
      <c r="AO231" s="20">
        <f t="shared" si="335"/>
        <v>-0.9999987317275395</v>
      </c>
      <c r="AP231" s="20">
        <f t="shared" si="335"/>
        <v>-0.9999987317275395</v>
      </c>
      <c r="AQ231" s="20">
        <f t="shared" si="335"/>
        <v>-0.9999987317275395</v>
      </c>
      <c r="AR231" s="20">
        <f t="shared" si="335"/>
        <v>-0.9999987317275395</v>
      </c>
      <c r="AS231" s="20">
        <f t="shared" si="335"/>
        <v>-0.9999987317275395</v>
      </c>
      <c r="AT231" s="20">
        <f t="shared" si="335"/>
        <v>-0.9999987317275395</v>
      </c>
      <c r="AU231" s="20">
        <f t="shared" si="335"/>
        <v>-0.9999987317275395</v>
      </c>
      <c r="AV231" s="20">
        <f t="shared" si="335"/>
        <v>-0.9999987317275395</v>
      </c>
      <c r="AW231" s="20">
        <f t="shared" si="335"/>
        <v>-0.9999987317275395</v>
      </c>
      <c r="AX231" s="20">
        <f t="shared" si="335"/>
        <v>-0.9999987317275395</v>
      </c>
      <c r="AY231" s="20">
        <f t="shared" si="335"/>
        <v>-0.9999987317275395</v>
      </c>
      <c r="AZ231" s="20">
        <f t="shared" si="335"/>
        <v>-0.9999987317275395</v>
      </c>
      <c r="BA231" s="20">
        <f t="shared" si="335"/>
        <v>-0.9999987317275395</v>
      </c>
      <c r="BB231" s="20">
        <f t="shared" si="335"/>
        <v>-0.9999987317275395</v>
      </c>
      <c r="BC231" s="20">
        <f t="shared" si="335"/>
        <v>-0.9999987317275395</v>
      </c>
      <c r="BD231" s="20">
        <f t="shared" si="335"/>
        <v>-0.9999987317275395</v>
      </c>
      <c r="BE231" s="20">
        <f t="shared" si="335"/>
        <v>-0.9999987317275395</v>
      </c>
      <c r="BF231" s="20">
        <f t="shared" si="335"/>
        <v>-0.9999987317275395</v>
      </c>
      <c r="BG231" s="20">
        <f t="shared" si="335"/>
        <v>-0.9999987317275395</v>
      </c>
      <c r="BH231" s="20">
        <f t="shared" si="335"/>
        <v>-0.9999987317275395</v>
      </c>
      <c r="BI231" s="20">
        <f t="shared" si="335"/>
        <v>-0.9999987317275395</v>
      </c>
      <c r="BJ231" s="20">
        <f t="shared" si="335"/>
        <v>-0.9999987317275395</v>
      </c>
      <c r="BK231" s="20">
        <f t="shared" si="335"/>
        <v>-0.9999987317275395</v>
      </c>
    </row>
    <row r="232" spans="2:63" x14ac:dyDescent="0.25">
      <c r="C232" s="214" t="s">
        <v>289</v>
      </c>
      <c r="D232" s="214"/>
      <c r="E232" s="214"/>
      <c r="F232" s="214"/>
    </row>
    <row r="233" spans="2:63" x14ac:dyDescent="0.25">
      <c r="B233">
        <v>420</v>
      </c>
      <c r="C233" s="17"/>
      <c r="D233" s="17" t="s">
        <v>261</v>
      </c>
      <c r="E233" s="17" t="s">
        <v>259</v>
      </c>
      <c r="F233" s="17" t="s">
        <v>260</v>
      </c>
    </row>
    <row r="234" spans="2:63" x14ac:dyDescent="0.25">
      <c r="C234">
        <f t="shared" si="331"/>
        <v>1</v>
      </c>
      <c r="D234">
        <v>280</v>
      </c>
      <c r="E234">
        <v>3.1989999999999998</v>
      </c>
      <c r="F234">
        <v>84334.661999999997</v>
      </c>
      <c r="I234" s="20">
        <f t="shared" ref="I234:X238" si="336">$D234*COS($E234+$F234*I$7)</f>
        <v>-272.28823068106379</v>
      </c>
      <c r="J234" s="20">
        <f t="shared" si="336"/>
        <v>-274.13827797959573</v>
      </c>
      <c r="K234" s="20">
        <f t="shared" si="336"/>
        <v>274.39478425489398</v>
      </c>
      <c r="L234" s="20">
        <f t="shared" si="336"/>
        <v>-279.5387422187095</v>
      </c>
      <c r="M234" s="20">
        <f t="shared" si="336"/>
        <v>247.31322880991632</v>
      </c>
      <c r="N234" s="20">
        <f t="shared" si="336"/>
        <v>273.55440295142336</v>
      </c>
      <c r="O234" s="20">
        <f t="shared" si="336"/>
        <v>19.07281556746949</v>
      </c>
      <c r="P234" s="20">
        <f t="shared" si="336"/>
        <v>-202.7520798156161</v>
      </c>
      <c r="Q234" s="20">
        <f t="shared" si="336"/>
        <v>-104.72507727530667</v>
      </c>
      <c r="R234" s="20">
        <f t="shared" si="336"/>
        <v>-85.985912081835238</v>
      </c>
      <c r="S234" s="20">
        <f t="shared" si="336"/>
        <v>-103.6068701331708</v>
      </c>
      <c r="T234" s="20">
        <f t="shared" si="336"/>
        <v>223.63049687683514</v>
      </c>
      <c r="U234" s="20">
        <f t="shared" si="336"/>
        <v>-273.08416057135315</v>
      </c>
      <c r="V234" s="20">
        <f t="shared" si="336"/>
        <v>198.60599032562084</v>
      </c>
      <c r="W234" s="20">
        <f t="shared" si="336"/>
        <v>238.50381471076494</v>
      </c>
      <c r="X234" s="20">
        <f t="shared" si="336"/>
        <v>10.076734797067848</v>
      </c>
      <c r="Y234" s="20">
        <f t="shared" ref="J234:AP238" si="337">$D234*COS($E234+$F234*Y$7)</f>
        <v>-89.262096659135054</v>
      </c>
      <c r="Z234" s="20">
        <f t="shared" si="337"/>
        <v>189.00770126964343</v>
      </c>
      <c r="AA234" s="20">
        <f t="shared" si="337"/>
        <v>-157.8143251667916</v>
      </c>
      <c r="AB234" s="20">
        <f t="shared" si="337"/>
        <v>-166.84505887171676</v>
      </c>
      <c r="AC234" s="20">
        <f t="shared" si="337"/>
        <v>179.63086680358691</v>
      </c>
      <c r="AD234" s="20">
        <f t="shared" si="337"/>
        <v>-271.02339208569646</v>
      </c>
      <c r="AE234" s="20">
        <f t="shared" si="337"/>
        <v>252.59056905059228</v>
      </c>
      <c r="AF234" s="20">
        <f t="shared" si="337"/>
        <v>-279.52851420370234</v>
      </c>
      <c r="AG234" s="20">
        <f t="shared" si="337"/>
        <v>-88.181904255592926</v>
      </c>
      <c r="AH234" s="20">
        <f t="shared" si="337"/>
        <v>189.34123953168282</v>
      </c>
      <c r="AI234" s="20">
        <f t="shared" si="337"/>
        <v>-271.54109225787073</v>
      </c>
      <c r="AJ234" s="20">
        <f t="shared" si="337"/>
        <v>-249.16940113216077</v>
      </c>
      <c r="AK234" s="20">
        <f t="shared" si="337"/>
        <v>202.42088196244021</v>
      </c>
      <c r="AL234" s="20">
        <f t="shared" si="337"/>
        <v>-201.05115808030274</v>
      </c>
      <c r="AM234" s="20">
        <f t="shared" si="337"/>
        <v>188.55818445605669</v>
      </c>
      <c r="AN234" s="20">
        <f t="shared" si="337"/>
        <v>-269.66422758822887</v>
      </c>
      <c r="AO234" s="20">
        <f t="shared" si="337"/>
        <v>275.72678220714005</v>
      </c>
      <c r="AP234" s="20">
        <f t="shared" si="337"/>
        <v>-101.06220150462528</v>
      </c>
      <c r="AQ234" s="20">
        <f t="shared" ref="AP234:BK238" si="338">$D234*COS($E234+$F234*AQ$7)</f>
        <v>240.45116401886312</v>
      </c>
      <c r="AR234" s="20">
        <f t="shared" si="338"/>
        <v>-69.580291013364814</v>
      </c>
      <c r="AS234" s="20">
        <f t="shared" si="338"/>
        <v>278.09225338028597</v>
      </c>
      <c r="AT234" s="20">
        <f t="shared" si="338"/>
        <v>257.08463292291435</v>
      </c>
      <c r="AU234" s="20">
        <f t="shared" si="338"/>
        <v>-13.5269719871552</v>
      </c>
      <c r="AV234" s="20">
        <f t="shared" si="338"/>
        <v>112.88710396784546</v>
      </c>
      <c r="AW234" s="20">
        <f t="shared" si="338"/>
        <v>168.53060828278876</v>
      </c>
      <c r="AX234" s="20">
        <f t="shared" si="338"/>
        <v>215.22911470214666</v>
      </c>
      <c r="AY234" s="20">
        <f t="shared" si="338"/>
        <v>279.26459633617844</v>
      </c>
      <c r="AZ234" s="20">
        <f t="shared" si="338"/>
        <v>267.21230895795304</v>
      </c>
      <c r="BA234" s="20">
        <f t="shared" si="338"/>
        <v>240.9773543143684</v>
      </c>
      <c r="BB234" s="20">
        <f t="shared" si="338"/>
        <v>201.95218933932381</v>
      </c>
      <c r="BC234" s="20">
        <f t="shared" si="338"/>
        <v>152.2081292800348</v>
      </c>
      <c r="BD234" s="20">
        <f t="shared" si="338"/>
        <v>94.385409741980524</v>
      </c>
      <c r="BE234" s="20">
        <f t="shared" si="338"/>
        <v>31.553052488044305</v>
      </c>
      <c r="BF234" s="20">
        <f t="shared" si="338"/>
        <v>-32.954027185639305</v>
      </c>
      <c r="BG234" s="20">
        <f t="shared" si="338"/>
        <v>-95.712025746816707</v>
      </c>
      <c r="BH234" s="20">
        <f t="shared" si="338"/>
        <v>-153.38997459125099</v>
      </c>
      <c r="BI234" s="20">
        <f t="shared" si="338"/>
        <v>-202.92653586269017</v>
      </c>
      <c r="BJ234" s="20">
        <f t="shared" si="338"/>
        <v>-241.69248724458805</v>
      </c>
      <c r="BK234" s="20">
        <f t="shared" si="338"/>
        <v>-253.47468650154923</v>
      </c>
    </row>
    <row r="235" spans="2:63" x14ac:dyDescent="0.25">
      <c r="C235">
        <f t="shared" si="331"/>
        <v>2</v>
      </c>
      <c r="D235">
        <v>102</v>
      </c>
      <c r="E235">
        <v>5.4219999999999997</v>
      </c>
      <c r="F235">
        <v>5507.5529999999999</v>
      </c>
      <c r="I235" s="20">
        <f t="shared" si="336"/>
        <v>-96.211603862797944</v>
      </c>
      <c r="J235" s="20">
        <f t="shared" si="337"/>
        <v>52.480086307436963</v>
      </c>
      <c r="K235" s="20">
        <f t="shared" si="337"/>
        <v>-4.9065062734269453</v>
      </c>
      <c r="L235" s="20">
        <f t="shared" si="337"/>
        <v>66.456950849805608</v>
      </c>
      <c r="M235" s="20">
        <f t="shared" si="337"/>
        <v>101.59336455690554</v>
      </c>
      <c r="N235" s="20">
        <f t="shared" si="337"/>
        <v>-100.24940146797877</v>
      </c>
      <c r="O235" s="20">
        <f t="shared" si="337"/>
        <v>71.62980183419684</v>
      </c>
      <c r="P235" s="20">
        <f t="shared" si="337"/>
        <v>-84.535999980863508</v>
      </c>
      <c r="Q235" s="20">
        <f t="shared" si="337"/>
        <v>1.4518195012907771</v>
      </c>
      <c r="R235" s="20">
        <f t="shared" si="337"/>
        <v>26.166518907248392</v>
      </c>
      <c r="S235" s="20">
        <f t="shared" si="337"/>
        <v>1.7789599512215051</v>
      </c>
      <c r="T235" s="20">
        <f t="shared" si="337"/>
        <v>72.945656885718876</v>
      </c>
      <c r="U235" s="20">
        <f t="shared" si="337"/>
        <v>-31.268882307375009</v>
      </c>
      <c r="V235" s="20">
        <f t="shared" si="337"/>
        <v>56.559055727185246</v>
      </c>
      <c r="W235" s="20">
        <f t="shared" si="337"/>
        <v>57.832511621409274</v>
      </c>
      <c r="X235" s="20">
        <f t="shared" si="337"/>
        <v>-34.877019934895102</v>
      </c>
      <c r="Y235" s="20">
        <f t="shared" si="337"/>
        <v>-70.603050636594574</v>
      </c>
      <c r="Z235" s="20">
        <f t="shared" si="337"/>
        <v>83.8037782727977</v>
      </c>
      <c r="AA235" s="20">
        <f t="shared" si="337"/>
        <v>-99.073045126547669</v>
      </c>
      <c r="AB235" s="20">
        <f t="shared" si="337"/>
        <v>-28.629343053205975</v>
      </c>
      <c r="AC235" s="20">
        <f t="shared" si="337"/>
        <v>84.688246622693597</v>
      </c>
      <c r="AD235" s="20">
        <f t="shared" si="337"/>
        <v>38.015356627384385</v>
      </c>
      <c r="AE235" s="20">
        <f t="shared" si="337"/>
        <v>-92.326896024965478</v>
      </c>
      <c r="AF235" s="20">
        <f t="shared" si="337"/>
        <v>65.871675842654653</v>
      </c>
      <c r="AG235" s="20">
        <f t="shared" si="337"/>
        <v>100.58068340147862</v>
      </c>
      <c r="AH235" s="20">
        <f t="shared" si="337"/>
        <v>-54.385766484105588</v>
      </c>
      <c r="AI235" s="20">
        <f t="shared" si="337"/>
        <v>-77.821886860756507</v>
      </c>
      <c r="AJ235" s="20">
        <f t="shared" si="337"/>
        <v>42.46818636121948</v>
      </c>
      <c r="AK235" s="20">
        <f t="shared" si="337"/>
        <v>-32.214023292672756</v>
      </c>
      <c r="AL235" s="20">
        <f t="shared" si="337"/>
        <v>-99.449230390879961</v>
      </c>
      <c r="AM235" s="20">
        <f t="shared" si="337"/>
        <v>76.535825571034479</v>
      </c>
      <c r="AN235" s="20">
        <f t="shared" si="337"/>
        <v>92.912297592420728</v>
      </c>
      <c r="AO235" s="20">
        <f t="shared" si="337"/>
        <v>101.50770694251653</v>
      </c>
      <c r="AP235" s="20">
        <f t="shared" si="338"/>
        <v>-50.513532383267687</v>
      </c>
      <c r="AQ235" s="20">
        <f t="shared" si="338"/>
        <v>-15.220061792901852</v>
      </c>
      <c r="AR235" s="20">
        <f t="shared" si="338"/>
        <v>-100.50400507384731</v>
      </c>
      <c r="AS235" s="20">
        <f t="shared" si="338"/>
        <v>85.383659127408038</v>
      </c>
      <c r="AT235" s="20">
        <f t="shared" si="338"/>
        <v>-50.524594462970043</v>
      </c>
      <c r="AU235" s="20">
        <f t="shared" si="338"/>
        <v>99.398872197724288</v>
      </c>
      <c r="AV235" s="20">
        <f t="shared" si="338"/>
        <v>100.04578770278712</v>
      </c>
      <c r="AW235" s="20">
        <f t="shared" si="338"/>
        <v>100.33402857751027</v>
      </c>
      <c r="AX235" s="20">
        <f t="shared" si="338"/>
        <v>100.5994567389383</v>
      </c>
      <c r="AY235" s="20">
        <f t="shared" si="338"/>
        <v>88.202830606111149</v>
      </c>
      <c r="AZ235" s="20">
        <f t="shared" si="338"/>
        <v>88.965226889345146</v>
      </c>
      <c r="BA235" s="20">
        <f t="shared" si="338"/>
        <v>89.707395357122635</v>
      </c>
      <c r="BB235" s="20">
        <f t="shared" si="338"/>
        <v>90.429167264333017</v>
      </c>
      <c r="BC235" s="20">
        <f t="shared" si="338"/>
        <v>91.130378503390716</v>
      </c>
      <c r="BD235" s="20">
        <f t="shared" si="338"/>
        <v>91.810869641533131</v>
      </c>
      <c r="BE235" s="20">
        <f t="shared" si="338"/>
        <v>92.470485957082644</v>
      </c>
      <c r="BF235" s="20">
        <f t="shared" si="338"/>
        <v>93.109077474623589</v>
      </c>
      <c r="BG235" s="20">
        <f t="shared" si="338"/>
        <v>93.726498999094559</v>
      </c>
      <c r="BH235" s="20">
        <f t="shared" si="338"/>
        <v>94.322610148811705</v>
      </c>
      <c r="BI235" s="20">
        <f t="shared" si="338"/>
        <v>94.897275387373355</v>
      </c>
      <c r="BJ235" s="20">
        <f t="shared" si="338"/>
        <v>95.450364054492226</v>
      </c>
      <c r="BK235" s="20">
        <f t="shared" si="338"/>
        <v>42.256698825275279</v>
      </c>
    </row>
    <row r="236" spans="2:63" x14ac:dyDescent="0.25">
      <c r="C236">
        <f t="shared" si="331"/>
        <v>3</v>
      </c>
      <c r="D236">
        <v>80</v>
      </c>
      <c r="E236">
        <v>3.88</v>
      </c>
      <c r="F236">
        <v>5223.6899999999996</v>
      </c>
      <c r="I236" s="20">
        <f t="shared" si="336"/>
        <v>78.996902327641095</v>
      </c>
      <c r="J236" s="20">
        <f t="shared" si="337"/>
        <v>-79.998385888687864</v>
      </c>
      <c r="K236" s="20">
        <f t="shared" si="337"/>
        <v>26.656996338307298</v>
      </c>
      <c r="L236" s="20">
        <f t="shared" si="337"/>
        <v>-59.163322300740681</v>
      </c>
      <c r="M236" s="20">
        <f t="shared" si="337"/>
        <v>17.733924605505614</v>
      </c>
      <c r="N236" s="20">
        <f t="shared" si="337"/>
        <v>54.116944318487228</v>
      </c>
      <c r="O236" s="20">
        <f t="shared" si="337"/>
        <v>27.15759212517742</v>
      </c>
      <c r="P236" s="20">
        <f t="shared" si="337"/>
        <v>-25.174663027732485</v>
      </c>
      <c r="Q236" s="20">
        <f t="shared" si="337"/>
        <v>78.768717212122837</v>
      </c>
      <c r="R236" s="20">
        <f t="shared" si="337"/>
        <v>-79.433647204895252</v>
      </c>
      <c r="S236" s="20">
        <f t="shared" si="337"/>
        <v>71.780672080061876</v>
      </c>
      <c r="T236" s="20">
        <f t="shared" si="337"/>
        <v>65.763994932398887</v>
      </c>
      <c r="U236" s="20">
        <f t="shared" si="337"/>
        <v>79.56100707036947</v>
      </c>
      <c r="V236" s="20">
        <f t="shared" si="337"/>
        <v>-78.049550617599706</v>
      </c>
      <c r="W236" s="20">
        <f t="shared" si="337"/>
        <v>-78.292662701227698</v>
      </c>
      <c r="X236" s="20">
        <f t="shared" si="337"/>
        <v>77.251597640378492</v>
      </c>
      <c r="Y236" s="20">
        <f t="shared" si="337"/>
        <v>-46.199959621093399</v>
      </c>
      <c r="Z236" s="20">
        <f t="shared" si="337"/>
        <v>20.900879290568334</v>
      </c>
      <c r="AA236" s="20">
        <f t="shared" si="337"/>
        <v>-76.212591967318602</v>
      </c>
      <c r="AB236" s="20">
        <f t="shared" si="337"/>
        <v>78.138014170697716</v>
      </c>
      <c r="AC236" s="20">
        <f t="shared" si="337"/>
        <v>25.89192396580264</v>
      </c>
      <c r="AD236" s="20">
        <f t="shared" si="337"/>
        <v>-65.054013836636869</v>
      </c>
      <c r="AE236" s="20">
        <f t="shared" si="337"/>
        <v>26.183906400421087</v>
      </c>
      <c r="AF236" s="20">
        <f t="shared" si="337"/>
        <v>-59.546871168964458</v>
      </c>
      <c r="AG236" s="20">
        <f t="shared" si="337"/>
        <v>16.928315320422936</v>
      </c>
      <c r="AH236" s="20">
        <f t="shared" si="337"/>
        <v>76.269124927687841</v>
      </c>
      <c r="AI236" s="20">
        <f t="shared" si="337"/>
        <v>63.151550218157254</v>
      </c>
      <c r="AJ236" s="20">
        <f t="shared" si="337"/>
        <v>-62.890290781215192</v>
      </c>
      <c r="AK236" s="20">
        <f t="shared" si="337"/>
        <v>10.596612715714631</v>
      </c>
      <c r="AL236" s="20">
        <f t="shared" si="337"/>
        <v>-59.553634029974688</v>
      </c>
      <c r="AM236" s="20">
        <f t="shared" si="337"/>
        <v>-9.4590001783649562</v>
      </c>
      <c r="AN236" s="20">
        <f t="shared" si="337"/>
        <v>37.43122054937168</v>
      </c>
      <c r="AO236" s="20">
        <f t="shared" si="337"/>
        <v>72.040151713063409</v>
      </c>
      <c r="AP236" s="20">
        <f t="shared" si="338"/>
        <v>-29.145914775558683</v>
      </c>
      <c r="AQ236" s="20">
        <f t="shared" si="338"/>
        <v>64.756929332651268</v>
      </c>
      <c r="AR236" s="20">
        <f t="shared" si="338"/>
        <v>-77.097743619605765</v>
      </c>
      <c r="AS236" s="20">
        <f t="shared" si="338"/>
        <v>40.67861973637789</v>
      </c>
      <c r="AT236" s="20">
        <f t="shared" si="338"/>
        <v>-9.3082897686840624</v>
      </c>
      <c r="AU236" s="20">
        <f t="shared" si="338"/>
        <v>-68.653184686336573</v>
      </c>
      <c r="AV236" s="20">
        <f t="shared" si="338"/>
        <v>-69.803346777904892</v>
      </c>
      <c r="AW236" s="20">
        <f t="shared" si="338"/>
        <v>-70.355144003647624</v>
      </c>
      <c r="AX236" s="20">
        <f t="shared" si="338"/>
        <v>-70.892551163045155</v>
      </c>
      <c r="AY236" s="20">
        <f t="shared" si="338"/>
        <v>-54.371827334748232</v>
      </c>
      <c r="AZ236" s="20">
        <f t="shared" si="338"/>
        <v>-55.205505178663394</v>
      </c>
      <c r="BA236" s="20">
        <f t="shared" si="338"/>
        <v>-56.027891582651399</v>
      </c>
      <c r="BB236" s="20">
        <f t="shared" si="338"/>
        <v>-56.838818340178392</v>
      </c>
      <c r="BC236" s="20">
        <f t="shared" si="338"/>
        <v>-57.638119588608646</v>
      </c>
      <c r="BD236" s="20">
        <f t="shared" si="338"/>
        <v>-58.42563184311669</v>
      </c>
      <c r="BE236" s="20">
        <f t="shared" si="338"/>
        <v>-59.201194030144549</v>
      </c>
      <c r="BF236" s="20">
        <f t="shared" si="338"/>
        <v>-59.964647520332747</v>
      </c>
      <c r="BG236" s="20">
        <f t="shared" si="338"/>
        <v>-60.715836160974639</v>
      </c>
      <c r="BH236" s="20">
        <f t="shared" si="338"/>
        <v>-61.45460630794895</v>
      </c>
      <c r="BI236" s="20">
        <f t="shared" si="338"/>
        <v>-62.180806857139672</v>
      </c>
      <c r="BJ236" s="20">
        <f t="shared" si="338"/>
        <v>-62.89428927535819</v>
      </c>
      <c r="BK236" s="20">
        <f t="shared" si="338"/>
        <v>-62.997034284494234</v>
      </c>
    </row>
    <row r="237" spans="2:63" x14ac:dyDescent="0.25">
      <c r="C237">
        <f t="shared" si="331"/>
        <v>4</v>
      </c>
      <c r="D237">
        <v>44</v>
      </c>
      <c r="E237">
        <v>3.7</v>
      </c>
      <c r="F237">
        <v>2352.87</v>
      </c>
      <c r="I237" s="20">
        <f t="shared" si="336"/>
        <v>-27.828683152914678</v>
      </c>
      <c r="J237" s="20">
        <f t="shared" si="337"/>
        <v>5.7009781253220924</v>
      </c>
      <c r="K237" s="20">
        <f t="shared" si="337"/>
        <v>-33.305056428988678</v>
      </c>
      <c r="L237" s="20">
        <f t="shared" si="337"/>
        <v>-37.316401395257955</v>
      </c>
      <c r="M237" s="20">
        <f t="shared" si="337"/>
        <v>9.8285508495962315</v>
      </c>
      <c r="N237" s="20">
        <f t="shared" si="337"/>
        <v>-0.78737821766691263</v>
      </c>
      <c r="O237" s="20">
        <f t="shared" si="337"/>
        <v>34.643527002886501</v>
      </c>
      <c r="P237" s="20">
        <f t="shared" si="337"/>
        <v>31.814857856787601</v>
      </c>
      <c r="Q237" s="20">
        <f t="shared" si="337"/>
        <v>-5.3814244106314133</v>
      </c>
      <c r="R237" s="20">
        <f t="shared" si="337"/>
        <v>27.554490254195713</v>
      </c>
      <c r="S237" s="20">
        <f t="shared" si="337"/>
        <v>14.403979002891219</v>
      </c>
      <c r="T237" s="20">
        <f t="shared" si="337"/>
        <v>19.408301375921816</v>
      </c>
      <c r="U237" s="20">
        <f t="shared" si="337"/>
        <v>15.003664016875144</v>
      </c>
      <c r="V237" s="20">
        <f t="shared" si="337"/>
        <v>43.411734527431385</v>
      </c>
      <c r="W237" s="20">
        <f t="shared" si="337"/>
        <v>43.457026813790847</v>
      </c>
      <c r="X237" s="20">
        <f t="shared" si="337"/>
        <v>-33.440078899620737</v>
      </c>
      <c r="Y237" s="20">
        <f t="shared" si="337"/>
        <v>0.13671503739437199</v>
      </c>
      <c r="Z237" s="20">
        <f t="shared" si="337"/>
        <v>41.890679123041714</v>
      </c>
      <c r="AA237" s="20">
        <f t="shared" si="337"/>
        <v>25.055050292055519</v>
      </c>
      <c r="AB237" s="20">
        <f t="shared" si="337"/>
        <v>19.231774046333367</v>
      </c>
      <c r="AC237" s="20">
        <f t="shared" si="337"/>
        <v>-14.33902197312424</v>
      </c>
      <c r="AD237" s="20">
        <f t="shared" si="337"/>
        <v>43.563563348310588</v>
      </c>
      <c r="AE237" s="20">
        <f t="shared" si="337"/>
        <v>40.372429222783644</v>
      </c>
      <c r="AF237" s="20">
        <f t="shared" si="337"/>
        <v>-37.391295948663767</v>
      </c>
      <c r="AG237" s="20">
        <f t="shared" si="337"/>
        <v>-42.033988530286891</v>
      </c>
      <c r="AH237" s="20">
        <f t="shared" si="337"/>
        <v>-19.848251737017208</v>
      </c>
      <c r="AI237" s="20">
        <f t="shared" si="337"/>
        <v>11.06616440523101</v>
      </c>
      <c r="AJ237" s="20">
        <f t="shared" si="337"/>
        <v>43.429109571989827</v>
      </c>
      <c r="AK237" s="20">
        <f t="shared" si="337"/>
        <v>42.293598622648567</v>
      </c>
      <c r="AL237" s="20">
        <f t="shared" si="337"/>
        <v>33.153226382191988</v>
      </c>
      <c r="AM237" s="20">
        <f t="shared" si="337"/>
        <v>-7.9372817620308682</v>
      </c>
      <c r="AN237" s="20">
        <f t="shared" si="337"/>
        <v>-17.248200100031625</v>
      </c>
      <c r="AO237" s="20">
        <f t="shared" si="337"/>
        <v>37.022070545240375</v>
      </c>
      <c r="AP237" s="20">
        <f t="shared" si="338"/>
        <v>-40.511418779616854</v>
      </c>
      <c r="AQ237" s="20">
        <f t="shared" si="338"/>
        <v>33.407775041422646</v>
      </c>
      <c r="AR237" s="20">
        <f t="shared" si="338"/>
        <v>8.8581600595825538</v>
      </c>
      <c r="AS237" s="20">
        <f t="shared" si="338"/>
        <v>-17.020719814072386</v>
      </c>
      <c r="AT237" s="20">
        <f t="shared" si="338"/>
        <v>42.803736918511127</v>
      </c>
      <c r="AU237" s="20">
        <f t="shared" si="338"/>
        <v>-42.989254631367402</v>
      </c>
      <c r="AV237" s="20">
        <f t="shared" si="338"/>
        <v>-42.864463837452263</v>
      </c>
      <c r="AW237" s="20">
        <f t="shared" si="338"/>
        <v>-42.79959711788333</v>
      </c>
      <c r="AX237" s="20">
        <f t="shared" si="338"/>
        <v>-42.73295435483098</v>
      </c>
      <c r="AY237" s="20">
        <f t="shared" si="338"/>
        <v>-43.834905290379716</v>
      </c>
      <c r="AZ237" s="20">
        <f t="shared" si="338"/>
        <v>-43.809465375194172</v>
      </c>
      <c r="BA237" s="20">
        <f t="shared" si="338"/>
        <v>-43.782207510290938</v>
      </c>
      <c r="BB237" s="20">
        <f t="shared" si="338"/>
        <v>-43.753132826782306</v>
      </c>
      <c r="BC237" s="20">
        <f t="shared" si="338"/>
        <v>-43.722242531172739</v>
      </c>
      <c r="BD237" s="20">
        <f t="shared" si="338"/>
        <v>-43.689537905308676</v>
      </c>
      <c r="BE237" s="20">
        <f t="shared" si="338"/>
        <v>-43.655020306325127</v>
      </c>
      <c r="BF237" s="20">
        <f t="shared" si="338"/>
        <v>-43.618691166589855</v>
      </c>
      <c r="BG237" s="20">
        <f t="shared" si="338"/>
        <v>-43.580551993643411</v>
      </c>
      <c r="BH237" s="20">
        <f t="shared" si="338"/>
        <v>-43.540604370136833</v>
      </c>
      <c r="BI237" s="20">
        <f t="shared" si="338"/>
        <v>-43.498849953766076</v>
      </c>
      <c r="BJ237" s="20">
        <f t="shared" si="338"/>
        <v>-43.455290477203143</v>
      </c>
      <c r="BK237" s="20">
        <f t="shared" si="338"/>
        <v>43.435968239642079</v>
      </c>
    </row>
    <row r="238" spans="2:63" x14ac:dyDescent="0.25">
      <c r="C238">
        <f t="shared" si="331"/>
        <v>5</v>
      </c>
      <c r="D238">
        <v>32</v>
      </c>
      <c r="E238">
        <v>4</v>
      </c>
      <c r="F238">
        <v>1577.34</v>
      </c>
      <c r="I238" s="20">
        <f t="shared" si="336"/>
        <v>26.233359654830718</v>
      </c>
      <c r="J238" s="20">
        <f t="shared" si="337"/>
        <v>31.344705211111872</v>
      </c>
      <c r="K238" s="20">
        <f t="shared" si="337"/>
        <v>14.018415970989784</v>
      </c>
      <c r="L238" s="20">
        <f t="shared" si="337"/>
        <v>-20.916595867635582</v>
      </c>
      <c r="M238" s="20">
        <f t="shared" si="337"/>
        <v>-24.057524134914928</v>
      </c>
      <c r="N238" s="20">
        <f t="shared" si="337"/>
        <v>-24.755985867284995</v>
      </c>
      <c r="O238" s="20">
        <f t="shared" si="337"/>
        <v>-31.929170183185978</v>
      </c>
      <c r="P238" s="20">
        <f t="shared" si="337"/>
        <v>-20.141046400885422</v>
      </c>
      <c r="Q238" s="20">
        <f t="shared" si="337"/>
        <v>-1.8154852519024074</v>
      </c>
      <c r="R238" s="20">
        <f t="shared" si="337"/>
        <v>-31.322116316003864</v>
      </c>
      <c r="S238" s="20">
        <f t="shared" si="337"/>
        <v>5.649254221291697</v>
      </c>
      <c r="T238" s="20">
        <f t="shared" si="337"/>
        <v>-31.527792980030469</v>
      </c>
      <c r="U238" s="20">
        <f t="shared" si="337"/>
        <v>0.55518231059255463</v>
      </c>
      <c r="V238" s="20">
        <f t="shared" si="337"/>
        <v>29.359661242385911</v>
      </c>
      <c r="W238" s="20">
        <f t="shared" si="337"/>
        <v>29.414354850351376</v>
      </c>
      <c r="X238" s="20">
        <f t="shared" si="337"/>
        <v>-18.180305060465773</v>
      </c>
      <c r="Y238" s="20">
        <f t="shared" si="337"/>
        <v>-29.648914026506084</v>
      </c>
      <c r="Z238" s="20">
        <f t="shared" si="337"/>
        <v>-28.718631806478736</v>
      </c>
      <c r="AA238" s="20">
        <f t="shared" si="337"/>
        <v>-17.93854860870179</v>
      </c>
      <c r="AB238" s="20">
        <f t="shared" si="337"/>
        <v>-29.822856801844878</v>
      </c>
      <c r="AC238" s="20">
        <f t="shared" si="337"/>
        <v>-10.260581317708668</v>
      </c>
      <c r="AD238" s="20">
        <f t="shared" si="337"/>
        <v>25.132282723889979</v>
      </c>
      <c r="AE238" s="20">
        <f t="shared" si="337"/>
        <v>-13.241668786029972</v>
      </c>
      <c r="AF238" s="20">
        <f t="shared" si="337"/>
        <v>-20.968839352466507</v>
      </c>
      <c r="AG238" s="20">
        <f t="shared" si="337"/>
        <v>7.484085562757425</v>
      </c>
      <c r="AH238" s="20">
        <f t="shared" si="337"/>
        <v>-15.694832151160433</v>
      </c>
      <c r="AI238" s="20">
        <f t="shared" si="337"/>
        <v>-9.7435259440634159</v>
      </c>
      <c r="AJ238" s="20">
        <f t="shared" si="337"/>
        <v>25.399505327972349</v>
      </c>
      <c r="AK238" s="20">
        <f t="shared" si="337"/>
        <v>22.088567300565771</v>
      </c>
      <c r="AL238" s="20">
        <f t="shared" si="337"/>
        <v>14.440970199231558</v>
      </c>
      <c r="AM238" s="20">
        <f t="shared" si="337"/>
        <v>-27.808786575773855</v>
      </c>
      <c r="AN238" s="20">
        <f t="shared" si="337"/>
        <v>-11.68832235564409</v>
      </c>
      <c r="AO238" s="20">
        <f t="shared" si="337"/>
        <v>31.091220500294913</v>
      </c>
      <c r="AP238" s="20">
        <f t="shared" si="338"/>
        <v>30.291737123639756</v>
      </c>
      <c r="AQ238" s="20">
        <f t="shared" si="338"/>
        <v>-11.081682872094998</v>
      </c>
      <c r="AR238" s="20">
        <f t="shared" si="338"/>
        <v>18.009838126027212</v>
      </c>
      <c r="AS238" s="20">
        <f t="shared" si="338"/>
        <v>-9.4557347242208145</v>
      </c>
      <c r="AT238" s="20">
        <f t="shared" si="338"/>
        <v>12.750587760569029</v>
      </c>
      <c r="AU238" s="20">
        <f t="shared" si="338"/>
        <v>7.079316923024062</v>
      </c>
      <c r="AV238" s="20">
        <f t="shared" si="338"/>
        <v>6.8086335829481701</v>
      </c>
      <c r="AW238" s="20">
        <f t="shared" si="338"/>
        <v>6.6735421107049717</v>
      </c>
      <c r="AX238" s="20">
        <f t="shared" si="338"/>
        <v>6.5383261795744838</v>
      </c>
      <c r="AY238" s="20">
        <f t="shared" si="338"/>
        <v>9.7299276548265929</v>
      </c>
      <c r="AZ238" s="20">
        <f t="shared" si="338"/>
        <v>9.5981876804078823</v>
      </c>
      <c r="BA238" s="20">
        <f t="shared" si="338"/>
        <v>9.4662687036329345</v>
      </c>
      <c r="BB238" s="20">
        <f t="shared" si="338"/>
        <v>9.3341731847382619</v>
      </c>
      <c r="BC238" s="20">
        <f t="shared" si="338"/>
        <v>9.201903587251735</v>
      </c>
      <c r="BD238" s="20">
        <f t="shared" si="338"/>
        <v>9.0694623779492396</v>
      </c>
      <c r="BE238" s="20">
        <f t="shared" si="338"/>
        <v>8.9368520268056333</v>
      </c>
      <c r="BF238" s="20">
        <f t="shared" si="338"/>
        <v>8.8040750069512868</v>
      </c>
      <c r="BG238" s="20">
        <f t="shared" si="338"/>
        <v>8.671133794624005</v>
      </c>
      <c r="BH238" s="20">
        <f t="shared" si="338"/>
        <v>8.5380308691241513</v>
      </c>
      <c r="BI238" s="20">
        <f t="shared" si="338"/>
        <v>8.4047687127686377</v>
      </c>
      <c r="BJ238" s="20">
        <f t="shared" si="338"/>
        <v>8.2713498108428638</v>
      </c>
      <c r="BK238" s="20">
        <f t="shared" si="338"/>
        <v>25.386793976000924</v>
      </c>
    </row>
    <row r="239" spans="2:63" x14ac:dyDescent="0.25">
      <c r="C239" s="214" t="s">
        <v>290</v>
      </c>
      <c r="D239" s="214"/>
      <c r="E239" s="214"/>
      <c r="F239" s="214"/>
    </row>
    <row r="240" spans="2:63" x14ac:dyDescent="0.25">
      <c r="B240">
        <v>420</v>
      </c>
      <c r="C240" s="17"/>
      <c r="D240" s="17" t="s">
        <v>261</v>
      </c>
      <c r="E240" s="17" t="s">
        <v>259</v>
      </c>
      <c r="F240" s="17" t="s">
        <v>260</v>
      </c>
    </row>
    <row r="241" spans="2:63" x14ac:dyDescent="0.25">
      <c r="C241">
        <f t="shared" si="331"/>
        <v>1</v>
      </c>
      <c r="D241">
        <v>9</v>
      </c>
      <c r="E241">
        <v>3.9</v>
      </c>
      <c r="F241">
        <v>5507.55</v>
      </c>
      <c r="I241" s="20">
        <f t="shared" ref="I241:X242" si="339">$D241*COS($E241+$F241*I$7)</f>
        <v>-3.4001980683277369</v>
      </c>
      <c r="J241" s="20">
        <f t="shared" si="339"/>
        <v>-7.4816696122714488</v>
      </c>
      <c r="K241" s="20">
        <f t="shared" si="339"/>
        <v>-8.9998550532480408</v>
      </c>
      <c r="L241" s="20">
        <f t="shared" si="339"/>
        <v>-6.5333907378012617</v>
      </c>
      <c r="M241" s="20">
        <f t="shared" si="339"/>
        <v>-0.3646106618721956</v>
      </c>
      <c r="N241" s="20">
        <f t="shared" si="339"/>
        <v>-2.090093677764473</v>
      </c>
      <c r="O241" s="20">
        <f t="shared" si="339"/>
        <v>-6.0911878180073158</v>
      </c>
      <c r="P241" s="20">
        <f t="shared" si="339"/>
        <v>4.6660135323324523</v>
      </c>
      <c r="Q241" s="20">
        <f t="shared" si="339"/>
        <v>-8.9821085934731464</v>
      </c>
      <c r="R241" s="20">
        <f t="shared" si="339"/>
        <v>8.8016423247994275</v>
      </c>
      <c r="S241" s="20">
        <f t="shared" si="339"/>
        <v>8.9952313010979381</v>
      </c>
      <c r="T241" s="20">
        <f t="shared" si="339"/>
        <v>6.6044892429041369</v>
      </c>
      <c r="U241" s="20">
        <f t="shared" si="339"/>
        <v>-8.6991502205179021</v>
      </c>
      <c r="V241" s="20">
        <f t="shared" si="339"/>
        <v>-7.2031103230283327</v>
      </c>
      <c r="W241" s="20">
        <f t="shared" si="339"/>
        <v>-7.1209313104585981</v>
      </c>
      <c r="X241" s="20">
        <f t="shared" si="339"/>
        <v>-8.6211599250278699</v>
      </c>
      <c r="Y241" s="20">
        <f t="shared" ref="J241:AP242" si="340">$D241*COS($E241+$F241*Y$7)</f>
        <v>6.1247716181611755</v>
      </c>
      <c r="Z241" s="20">
        <f t="shared" si="340"/>
        <v>-4.6947975827198993</v>
      </c>
      <c r="AA241" s="20">
        <f t="shared" si="340"/>
        <v>1.5333653974460919</v>
      </c>
      <c r="AB241" s="20">
        <f t="shared" si="340"/>
        <v>-8.7512276308512984</v>
      </c>
      <c r="AC241" s="20">
        <f t="shared" si="340"/>
        <v>5.3748416660887726</v>
      </c>
      <c r="AD241" s="20">
        <f t="shared" si="340"/>
        <v>-8.1777573494852884</v>
      </c>
      <c r="AE241" s="20">
        <f t="shared" si="340"/>
        <v>3.4247149567083168</v>
      </c>
      <c r="AF241" s="20">
        <f t="shared" si="340"/>
        <v>-6.5798728607089805</v>
      </c>
      <c r="AG241" s="20">
        <f t="shared" si="340"/>
        <v>-1.0602849992162793</v>
      </c>
      <c r="AH241" s="20">
        <f t="shared" si="340"/>
        <v>7.3704797135047047</v>
      </c>
      <c r="AI241" s="20">
        <f t="shared" si="340"/>
        <v>-6.1462538852507764</v>
      </c>
      <c r="AJ241" s="20">
        <f t="shared" si="340"/>
        <v>-7.9900192245943371</v>
      </c>
      <c r="AK241" s="20">
        <f t="shared" si="340"/>
        <v>-8.6678918293386058</v>
      </c>
      <c r="AL241" s="20">
        <f t="shared" si="340"/>
        <v>-2.4259631392526204</v>
      </c>
      <c r="AM241" s="20">
        <f t="shared" si="340"/>
        <v>6.2718425233720261</v>
      </c>
      <c r="AN241" s="20">
        <f t="shared" si="340"/>
        <v>4.1091942403896127</v>
      </c>
      <c r="AO241" s="20">
        <f t="shared" si="340"/>
        <v>1.3191714897574938</v>
      </c>
      <c r="AP241" s="20">
        <f t="shared" si="340"/>
        <v>7.5895040363139863</v>
      </c>
      <c r="AQ241" s="20">
        <f t="shared" ref="AP241:BK242" si="341">$D241*COS($E241+$F241*AQ$7)</f>
        <v>-8.9541785383239301</v>
      </c>
      <c r="AR241" s="20">
        <f t="shared" si="341"/>
        <v>1.0644605348087695</v>
      </c>
      <c r="AS241" s="20">
        <f t="shared" si="341"/>
        <v>5.2851343411745608</v>
      </c>
      <c r="AT241" s="20">
        <f t="shared" si="341"/>
        <v>-8.0507122975646368</v>
      </c>
      <c r="AU241" s="20">
        <f t="shared" si="341"/>
        <v>-1.5883373383999952</v>
      </c>
      <c r="AV241" s="20">
        <f t="shared" si="341"/>
        <v>-1.3196161383267671</v>
      </c>
      <c r="AW241" s="20">
        <f t="shared" si="341"/>
        <v>-1.1852282654274326</v>
      </c>
      <c r="AX241" s="20">
        <f t="shared" si="341"/>
        <v>-1.0505709102444114</v>
      </c>
      <c r="AY241" s="20">
        <f t="shared" si="341"/>
        <v>-4.1341834926070922</v>
      </c>
      <c r="AZ241" s="20">
        <f t="shared" si="341"/>
        <v>-4.0131735081988245</v>
      </c>
      <c r="BA241" s="20">
        <f t="shared" si="341"/>
        <v>-3.8912510589149143</v>
      </c>
      <c r="BB241" s="20">
        <f t="shared" si="341"/>
        <v>-3.7684438659471566</v>
      </c>
      <c r="BC241" s="20">
        <f t="shared" si="341"/>
        <v>-3.644779851648992</v>
      </c>
      <c r="BD241" s="20">
        <f t="shared" si="341"/>
        <v>-3.5202871331878121</v>
      </c>
      <c r="BE241" s="20">
        <f t="shared" si="341"/>
        <v>-3.3949940161506302</v>
      </c>
      <c r="BF241" s="20">
        <f t="shared" si="341"/>
        <v>-3.2689289881094843</v>
      </c>
      <c r="BG241" s="20">
        <f t="shared" si="341"/>
        <v>-3.1421207121431052</v>
      </c>
      <c r="BH241" s="20">
        <f t="shared" si="341"/>
        <v>-3.0145980203210523</v>
      </c>
      <c r="BI241" s="20">
        <f t="shared" si="341"/>
        <v>-2.8863899071482546</v>
      </c>
      <c r="BJ241" s="20">
        <f t="shared" si="341"/>
        <v>-2.7575255229713997</v>
      </c>
      <c r="BK241" s="20">
        <f t="shared" si="341"/>
        <v>-7.9994401825514272</v>
      </c>
    </row>
    <row r="242" spans="2:63" x14ac:dyDescent="0.25">
      <c r="C242">
        <f t="shared" si="331"/>
        <v>2</v>
      </c>
      <c r="D242">
        <v>6</v>
      </c>
      <c r="E242">
        <v>1.73</v>
      </c>
      <c r="F242">
        <v>5223.6899999999996</v>
      </c>
      <c r="I242" s="20">
        <f t="shared" si="339"/>
        <v>-2.4502829034560123</v>
      </c>
      <c r="J242" s="20">
        <f t="shared" si="340"/>
        <v>3.3159773848267324</v>
      </c>
      <c r="K242" s="20">
        <f t="shared" si="340"/>
        <v>-5.8287473840375981</v>
      </c>
      <c r="L242" s="20">
        <f t="shared" si="340"/>
        <v>-0.95119200386518654</v>
      </c>
      <c r="M242" s="20">
        <f t="shared" si="340"/>
        <v>-5.6244745751374525</v>
      </c>
      <c r="N242" s="20">
        <f t="shared" si="340"/>
        <v>-5.9197431881252598</v>
      </c>
      <c r="O242" s="20">
        <f t="shared" si="340"/>
        <v>3.6083382494207443</v>
      </c>
      <c r="P242" s="20">
        <f t="shared" si="340"/>
        <v>-3.732823704296476</v>
      </c>
      <c r="Q242" s="20">
        <f t="shared" si="340"/>
        <v>-2.3560016862510551</v>
      </c>
      <c r="R242" s="20">
        <f t="shared" si="340"/>
        <v>3.857337491253678</v>
      </c>
      <c r="S242" s="20">
        <f t="shared" si="340"/>
        <v>-0.72975361591606447</v>
      </c>
      <c r="T242" s="20">
        <f t="shared" si="340"/>
        <v>-5.558990380891351</v>
      </c>
      <c r="U242" s="20">
        <f t="shared" si="340"/>
        <v>-3.7914474535583835</v>
      </c>
      <c r="V242" s="20">
        <f t="shared" si="340"/>
        <v>4.306118568081736</v>
      </c>
      <c r="W242" s="20">
        <f t="shared" si="340"/>
        <v>4.2459249558233196</v>
      </c>
      <c r="X242" s="20">
        <f t="shared" si="340"/>
        <v>-4.4762030224274252</v>
      </c>
      <c r="Y242" s="20">
        <f t="shared" si="340"/>
        <v>-2.2028274004521906</v>
      </c>
      <c r="Z242" s="20">
        <f t="shared" si="340"/>
        <v>3.9889714902444844</v>
      </c>
      <c r="AA242" s="20">
        <f t="shared" si="340"/>
        <v>4.655399607546264</v>
      </c>
      <c r="AB242" s="20">
        <f t="shared" si="340"/>
        <v>-2.1306465078096126</v>
      </c>
      <c r="AC242" s="20">
        <f t="shared" si="340"/>
        <v>3.6882165952232464</v>
      </c>
      <c r="AD242" s="20">
        <f t="shared" si="340"/>
        <v>-0.25196009186128959</v>
      </c>
      <c r="AE242" s="20">
        <f t="shared" si="340"/>
        <v>3.6699217272476687</v>
      </c>
      <c r="AF242" s="20">
        <f t="shared" si="340"/>
        <v>-0.90880557843824228</v>
      </c>
      <c r="AG242" s="20">
        <f t="shared" si="340"/>
        <v>-5.6026240496528175</v>
      </c>
      <c r="AH242" s="20">
        <f t="shared" si="340"/>
        <v>-1.6154162484953345</v>
      </c>
      <c r="AI242" s="20">
        <f t="shared" si="340"/>
        <v>-5.6750511151205885</v>
      </c>
      <c r="AJ242" s="20">
        <f t="shared" si="340"/>
        <v>-0.52177544243569207</v>
      </c>
      <c r="AK242" s="20">
        <f t="shared" si="340"/>
        <v>-5.4121578583760561</v>
      </c>
      <c r="AL242" s="20">
        <f t="shared" si="340"/>
        <v>-0.90805475691469872</v>
      </c>
      <c r="AM242" s="20">
        <f t="shared" si="340"/>
        <v>5.3744786203607573</v>
      </c>
      <c r="AN242" s="20">
        <f t="shared" si="340"/>
        <v>2.9012195760029762</v>
      </c>
      <c r="AO242" s="20">
        <f t="shared" si="340"/>
        <v>-0.77381659736044572</v>
      </c>
      <c r="AP242" s="20">
        <f t="shared" si="341"/>
        <v>5.8727768904134248</v>
      </c>
      <c r="AQ242" s="20">
        <f t="shared" si="341"/>
        <v>-5.6068153373587499</v>
      </c>
      <c r="AR242" s="20">
        <f t="shared" si="341"/>
        <v>4.505256926119876</v>
      </c>
      <c r="AS242" s="20">
        <f t="shared" si="341"/>
        <v>-5.993713164075527</v>
      </c>
      <c r="AT242" s="20">
        <f t="shared" si="341"/>
        <v>-4.6051644135940881</v>
      </c>
      <c r="AU242" s="20">
        <f t="shared" si="341"/>
        <v>5.3961924509463781</v>
      </c>
      <c r="AV242" s="20">
        <f t="shared" si="341"/>
        <v>5.3187029755381365</v>
      </c>
      <c r="AW242" s="20">
        <f t="shared" si="341"/>
        <v>5.2784454746036111</v>
      </c>
      <c r="AX242" s="20">
        <f t="shared" si="341"/>
        <v>5.2371083485522121</v>
      </c>
      <c r="AY242" s="20">
        <f t="shared" si="341"/>
        <v>5.9154479126470658</v>
      </c>
      <c r="AZ242" s="20">
        <f t="shared" si="341"/>
        <v>5.9004884010238792</v>
      </c>
      <c r="BA242" s="20">
        <f t="shared" si="341"/>
        <v>5.8843220349374405</v>
      </c>
      <c r="BB242" s="20">
        <f t="shared" si="341"/>
        <v>5.8669521209701454</v>
      </c>
      <c r="BC242" s="20">
        <f t="shared" si="341"/>
        <v>5.8483822118715816</v>
      </c>
      <c r="BD242" s="20">
        <f t="shared" si="341"/>
        <v>5.8286161058321762</v>
      </c>
      <c r="BE242" s="20">
        <f t="shared" si="341"/>
        <v>5.8076578457058838</v>
      </c>
      <c r="BF242" s="20">
        <f t="shared" si="341"/>
        <v>5.7855117181836242</v>
      </c>
      <c r="BG242" s="20">
        <f t="shared" si="341"/>
        <v>5.762182252916249</v>
      </c>
      <c r="BH242" s="20">
        <f t="shared" si="341"/>
        <v>5.7376742215882448</v>
      </c>
      <c r="BI242" s="20">
        <f t="shared" si="341"/>
        <v>5.7119926369419662</v>
      </c>
      <c r="BJ242" s="20">
        <f t="shared" si="341"/>
        <v>5.6851427517518287</v>
      </c>
      <c r="BK242" s="20">
        <f t="shared" si="341"/>
        <v>-0.50885253957663457</v>
      </c>
    </row>
    <row r="243" spans="2:63" x14ac:dyDescent="0.25">
      <c r="C243" s="214" t="s">
        <v>291</v>
      </c>
      <c r="D243" s="214"/>
      <c r="E243" s="214"/>
      <c r="F243" s="214"/>
    </row>
    <row r="244" spans="2:63" x14ac:dyDescent="0.25">
      <c r="B244">
        <v>420</v>
      </c>
      <c r="C244" s="17"/>
      <c r="D244" s="17" t="s">
        <v>261</v>
      </c>
      <c r="E244" s="17" t="s">
        <v>259</v>
      </c>
      <c r="F244" s="17" t="s">
        <v>260</v>
      </c>
    </row>
    <row r="245" spans="2:63" x14ac:dyDescent="0.25">
      <c r="C245">
        <f t="shared" si="331"/>
        <v>1</v>
      </c>
      <c r="D245">
        <v>100013989</v>
      </c>
      <c r="E245">
        <v>0</v>
      </c>
      <c r="F245">
        <v>0</v>
      </c>
      <c r="I245" s="20">
        <f t="shared" ref="I245:X284" si="342">$D245*COS($E245+$F245*I$7)</f>
        <v>100013989</v>
      </c>
      <c r="J245" s="20">
        <f t="shared" si="342"/>
        <v>100013989</v>
      </c>
      <c r="K245" s="20">
        <f t="shared" si="342"/>
        <v>100013989</v>
      </c>
      <c r="L245" s="20">
        <f t="shared" si="342"/>
        <v>100013989</v>
      </c>
      <c r="M245" s="20">
        <f t="shared" si="342"/>
        <v>100013989</v>
      </c>
      <c r="N245" s="20">
        <f t="shared" si="342"/>
        <v>100013989</v>
      </c>
      <c r="O245" s="20">
        <f t="shared" si="342"/>
        <v>100013989</v>
      </c>
      <c r="P245" s="20">
        <f t="shared" si="342"/>
        <v>100013989</v>
      </c>
      <c r="Q245" s="20">
        <f t="shared" si="342"/>
        <v>100013989</v>
      </c>
      <c r="R245" s="20">
        <f t="shared" si="342"/>
        <v>100013989</v>
      </c>
      <c r="S245" s="20">
        <f t="shared" si="342"/>
        <v>100013989</v>
      </c>
      <c r="T245" s="20">
        <f t="shared" si="342"/>
        <v>100013989</v>
      </c>
      <c r="U245" s="20">
        <f t="shared" si="342"/>
        <v>100013989</v>
      </c>
      <c r="V245" s="20">
        <f t="shared" si="342"/>
        <v>100013989</v>
      </c>
      <c r="W245" s="20">
        <f t="shared" si="342"/>
        <v>100013989</v>
      </c>
      <c r="X245" s="20">
        <f t="shared" si="342"/>
        <v>100013989</v>
      </c>
      <c r="Y245" s="20">
        <f t="shared" ref="J245:AO253" si="343">$D245*COS($E245+$F245*Y$7)</f>
        <v>100013989</v>
      </c>
      <c r="Z245" s="20">
        <f t="shared" si="343"/>
        <v>100013989</v>
      </c>
      <c r="AA245" s="20">
        <f t="shared" si="343"/>
        <v>100013989</v>
      </c>
      <c r="AB245" s="20">
        <f t="shared" si="343"/>
        <v>100013989</v>
      </c>
      <c r="AC245" s="20">
        <f t="shared" si="343"/>
        <v>100013989</v>
      </c>
      <c r="AD245" s="20">
        <f t="shared" si="343"/>
        <v>100013989</v>
      </c>
      <c r="AE245" s="20">
        <f t="shared" si="343"/>
        <v>100013989</v>
      </c>
      <c r="AF245" s="20">
        <f t="shared" si="343"/>
        <v>100013989</v>
      </c>
      <c r="AG245" s="20">
        <f t="shared" si="343"/>
        <v>100013989</v>
      </c>
      <c r="AH245" s="20">
        <f t="shared" si="343"/>
        <v>100013989</v>
      </c>
      <c r="AI245" s="20">
        <f t="shared" si="343"/>
        <v>100013989</v>
      </c>
      <c r="AJ245" s="20">
        <f t="shared" si="343"/>
        <v>100013989</v>
      </c>
      <c r="AK245" s="20">
        <f t="shared" si="343"/>
        <v>100013989</v>
      </c>
      <c r="AL245" s="20">
        <f t="shared" si="343"/>
        <v>100013989</v>
      </c>
      <c r="AM245" s="20">
        <f t="shared" si="343"/>
        <v>100013989</v>
      </c>
      <c r="AN245" s="20">
        <f t="shared" si="343"/>
        <v>100013989</v>
      </c>
      <c r="AO245" s="20">
        <f t="shared" si="343"/>
        <v>100013989</v>
      </c>
      <c r="AP245" s="20">
        <f t="shared" ref="AP245:BK256" si="344">$D245*COS($E245+$F245*AP$7)</f>
        <v>100013989</v>
      </c>
      <c r="AQ245" s="20">
        <f t="shared" si="344"/>
        <v>100013989</v>
      </c>
      <c r="AR245" s="20">
        <f t="shared" si="344"/>
        <v>100013989</v>
      </c>
      <c r="AS245" s="20">
        <f t="shared" si="344"/>
        <v>100013989</v>
      </c>
      <c r="AT245" s="20">
        <f t="shared" si="344"/>
        <v>100013989</v>
      </c>
      <c r="AU245" s="20">
        <f t="shared" si="344"/>
        <v>100013989</v>
      </c>
      <c r="AV245" s="20">
        <f t="shared" si="344"/>
        <v>100013989</v>
      </c>
      <c r="AW245" s="20">
        <f t="shared" si="344"/>
        <v>100013989</v>
      </c>
      <c r="AX245" s="20">
        <f t="shared" si="344"/>
        <v>100013989</v>
      </c>
      <c r="AY245" s="20">
        <f t="shared" si="344"/>
        <v>100013989</v>
      </c>
      <c r="AZ245" s="20">
        <f t="shared" si="344"/>
        <v>100013989</v>
      </c>
      <c r="BA245" s="20">
        <f t="shared" si="344"/>
        <v>100013989</v>
      </c>
      <c r="BB245" s="20">
        <f t="shared" si="344"/>
        <v>100013989</v>
      </c>
      <c r="BC245" s="20">
        <f t="shared" si="344"/>
        <v>100013989</v>
      </c>
      <c r="BD245" s="20">
        <f t="shared" si="344"/>
        <v>100013989</v>
      </c>
      <c r="BE245" s="20">
        <f t="shared" si="344"/>
        <v>100013989</v>
      </c>
      <c r="BF245" s="20">
        <f t="shared" si="344"/>
        <v>100013989</v>
      </c>
      <c r="BG245" s="20">
        <f t="shared" si="344"/>
        <v>100013989</v>
      </c>
      <c r="BH245" s="20">
        <f t="shared" si="344"/>
        <v>100013989</v>
      </c>
      <c r="BI245" s="20">
        <f t="shared" si="344"/>
        <v>100013989</v>
      </c>
      <c r="BJ245" s="20">
        <f t="shared" si="344"/>
        <v>100013989</v>
      </c>
      <c r="BK245" s="20">
        <f t="shared" si="344"/>
        <v>100013989</v>
      </c>
    </row>
    <row r="246" spans="2:63" x14ac:dyDescent="0.25">
      <c r="C246">
        <f t="shared" si="331"/>
        <v>2</v>
      </c>
      <c r="D246">
        <v>1670700</v>
      </c>
      <c r="E246">
        <v>3.0984634999999998</v>
      </c>
      <c r="F246">
        <v>6283.0758500000002</v>
      </c>
      <c r="I246" s="20">
        <f t="shared" si="342"/>
        <v>-1669431.5614286067</v>
      </c>
      <c r="J246" s="20">
        <f t="shared" si="343"/>
        <v>-25408.77178802211</v>
      </c>
      <c r="K246" s="20">
        <f t="shared" si="343"/>
        <v>-1135969.7803006386</v>
      </c>
      <c r="L246" s="20">
        <f t="shared" si="343"/>
        <v>-1669146.3863575673</v>
      </c>
      <c r="M246" s="20">
        <f t="shared" si="343"/>
        <v>-1668829.8300138423</v>
      </c>
      <c r="N246" s="20">
        <f t="shared" si="343"/>
        <v>-1538003.1364913315</v>
      </c>
      <c r="O246" s="20">
        <f t="shared" si="343"/>
        <v>1609349.6472190784</v>
      </c>
      <c r="P246" s="20">
        <f t="shared" si="343"/>
        <v>-1540865.7855821385</v>
      </c>
      <c r="Q246" s="20">
        <f t="shared" si="343"/>
        <v>1614956.2296035676</v>
      </c>
      <c r="R246" s="20">
        <f t="shared" si="343"/>
        <v>-1670235.4675620499</v>
      </c>
      <c r="S246" s="20">
        <f t="shared" si="343"/>
        <v>-1669107.9832619107</v>
      </c>
      <c r="T246" s="20">
        <f t="shared" si="343"/>
        <v>-1669413.319227732</v>
      </c>
      <c r="U246" s="20">
        <f t="shared" si="343"/>
        <v>725902.94772013358</v>
      </c>
      <c r="V246" s="20">
        <f t="shared" si="343"/>
        <v>-1541687.2162890097</v>
      </c>
      <c r="W246" s="20">
        <f t="shared" si="343"/>
        <v>-1530385.4645300184</v>
      </c>
      <c r="X246" s="20">
        <f t="shared" si="343"/>
        <v>1291400.8185741049</v>
      </c>
      <c r="Y246" s="20">
        <f t="shared" si="343"/>
        <v>-92846.510639861241</v>
      </c>
      <c r="Z246" s="20">
        <f t="shared" si="343"/>
        <v>445859.80480446341</v>
      </c>
      <c r="AA246" s="20">
        <f t="shared" si="343"/>
        <v>-1018545.3091977149</v>
      </c>
      <c r="AB246" s="20">
        <f t="shared" si="343"/>
        <v>143848.08208692863</v>
      </c>
      <c r="AC246" s="20">
        <f t="shared" si="343"/>
        <v>221491.91988799631</v>
      </c>
      <c r="AD246" s="20">
        <f t="shared" si="343"/>
        <v>-1236252.2472055373</v>
      </c>
      <c r="AE246" s="20">
        <f t="shared" si="343"/>
        <v>-1668029.6903586725</v>
      </c>
      <c r="AF246" s="20">
        <f t="shared" si="343"/>
        <v>-1668465.0891461966</v>
      </c>
      <c r="AG246" s="20">
        <f t="shared" si="343"/>
        <v>1664906.3336558104</v>
      </c>
      <c r="AH246" s="20">
        <f t="shared" si="343"/>
        <v>-1076247.5717910843</v>
      </c>
      <c r="AI246" s="20">
        <f t="shared" si="343"/>
        <v>502376.79978071077</v>
      </c>
      <c r="AJ246" s="20">
        <f t="shared" si="343"/>
        <v>-1173549.0502586658</v>
      </c>
      <c r="AK246" s="20">
        <f t="shared" si="343"/>
        <v>-1621015.7341669351</v>
      </c>
      <c r="AL246" s="20">
        <f t="shared" si="343"/>
        <v>-260504.11771265694</v>
      </c>
      <c r="AM246" s="20">
        <f t="shared" si="343"/>
        <v>-946538.56233292085</v>
      </c>
      <c r="AN246" s="20">
        <f t="shared" si="343"/>
        <v>-93939.979153412161</v>
      </c>
      <c r="AO246" s="20">
        <f t="shared" si="343"/>
        <v>734804.14258346881</v>
      </c>
      <c r="AP246" s="20">
        <f t="shared" si="344"/>
        <v>-1670669.869093901</v>
      </c>
      <c r="AQ246" s="20">
        <f t="shared" si="344"/>
        <v>409236.20060502249</v>
      </c>
      <c r="AR246" s="20">
        <f t="shared" si="344"/>
        <v>1414306.0847351931</v>
      </c>
      <c r="AS246" s="20">
        <f t="shared" si="344"/>
        <v>48238.728768625413</v>
      </c>
      <c r="AT246" s="20">
        <f t="shared" si="344"/>
        <v>-1512983.0444682958</v>
      </c>
      <c r="AU246" s="20">
        <f t="shared" si="344"/>
        <v>1622431.5102172215</v>
      </c>
      <c r="AV246" s="20">
        <f t="shared" si="344"/>
        <v>1635224.010259236</v>
      </c>
      <c r="AW246" s="20">
        <f t="shared" si="344"/>
        <v>1640872.8751512375</v>
      </c>
      <c r="AX246" s="20">
        <f t="shared" si="344"/>
        <v>1646036.1962773867</v>
      </c>
      <c r="AY246" s="20">
        <f t="shared" si="344"/>
        <v>1394686.7711229816</v>
      </c>
      <c r="AZ246" s="20">
        <f t="shared" si="344"/>
        <v>1410302.6733599969</v>
      </c>
      <c r="BA246" s="20">
        <f t="shared" si="344"/>
        <v>1425501.2588862306</v>
      </c>
      <c r="BB246" s="20">
        <f t="shared" si="344"/>
        <v>1440278.0303524239</v>
      </c>
      <c r="BC246" s="20">
        <f t="shared" si="344"/>
        <v>1454628.6152265558</v>
      </c>
      <c r="BD246" s="20">
        <f t="shared" si="344"/>
        <v>1468548.7670875627</v>
      </c>
      <c r="BE246" s="20">
        <f t="shared" si="344"/>
        <v>1482034.3668820702</v>
      </c>
      <c r="BF246" s="20">
        <f t="shared" si="344"/>
        <v>1495081.4241432147</v>
      </c>
      <c r="BG246" s="20">
        <f t="shared" si="344"/>
        <v>1507686.0781713149</v>
      </c>
      <c r="BH246" s="20">
        <f t="shared" si="344"/>
        <v>1519844.5991764662</v>
      </c>
      <c r="BI246" s="20">
        <f t="shared" si="344"/>
        <v>1531553.3893819628</v>
      </c>
      <c r="BJ246" s="20">
        <f t="shared" si="344"/>
        <v>1542808.9840891806</v>
      </c>
      <c r="BK246" s="20">
        <f t="shared" si="344"/>
        <v>-1176637.0793071589</v>
      </c>
    </row>
    <row r="247" spans="2:63" x14ac:dyDescent="0.25">
      <c r="C247">
        <f t="shared" si="331"/>
        <v>3</v>
      </c>
      <c r="D247">
        <v>13956</v>
      </c>
      <c r="E247">
        <v>3.05525</v>
      </c>
      <c r="F247">
        <v>12566.1517</v>
      </c>
      <c r="I247" s="20">
        <f t="shared" si="342"/>
        <v>-13913.541364875986</v>
      </c>
      <c r="J247" s="20">
        <f t="shared" si="343"/>
        <v>13949.579783351031</v>
      </c>
      <c r="K247" s="20">
        <f t="shared" si="343"/>
        <v>1050.7307331521724</v>
      </c>
      <c r="L247" s="20">
        <f t="shared" si="343"/>
        <v>-13904.010944858355</v>
      </c>
      <c r="M247" s="20">
        <f t="shared" si="343"/>
        <v>-13893.434688553265</v>
      </c>
      <c r="N247" s="20">
        <f t="shared" si="343"/>
        <v>-9699.0567306618377</v>
      </c>
      <c r="O247" s="20">
        <f t="shared" si="343"/>
        <v>-11943.096757292171</v>
      </c>
      <c r="P247" s="20">
        <f t="shared" si="343"/>
        <v>-9787.1854805255425</v>
      </c>
      <c r="Q247" s="20">
        <f t="shared" si="343"/>
        <v>-12123.893599453937</v>
      </c>
      <c r="R247" s="20">
        <f t="shared" si="343"/>
        <v>-13940.424937054398</v>
      </c>
      <c r="S247" s="20">
        <f t="shared" si="343"/>
        <v>-13902.933036510502</v>
      </c>
      <c r="T247" s="20">
        <f t="shared" si="343"/>
        <v>-13913.11625553253</v>
      </c>
      <c r="U247" s="20">
        <f t="shared" si="343"/>
        <v>8687.64304763359</v>
      </c>
      <c r="V247" s="20">
        <f t="shared" si="343"/>
        <v>-9812.5040621820553</v>
      </c>
      <c r="W247" s="20">
        <f t="shared" si="343"/>
        <v>-9465.3387941221099</v>
      </c>
      <c r="X247" s="20">
        <f t="shared" si="343"/>
        <v>-2722.0853109111981</v>
      </c>
      <c r="Y247" s="20">
        <f t="shared" si="343"/>
        <v>13869.665760981463</v>
      </c>
      <c r="Z247" s="20">
        <f t="shared" si="343"/>
        <v>11967.512214774968</v>
      </c>
      <c r="AA247" s="20">
        <f t="shared" si="343"/>
        <v>3580.6598665459424</v>
      </c>
      <c r="AB247" s="20">
        <f t="shared" si="343"/>
        <v>13749.282048910854</v>
      </c>
      <c r="AC247" s="20">
        <f t="shared" si="343"/>
        <v>13465.729372972322</v>
      </c>
      <c r="AD247" s="20">
        <f t="shared" si="343"/>
        <v>-1328.1572389038113</v>
      </c>
      <c r="AE247" s="20">
        <f t="shared" si="343"/>
        <v>-13866.713917125162</v>
      </c>
      <c r="AF247" s="20">
        <f t="shared" si="343"/>
        <v>-13881.252046594374</v>
      </c>
      <c r="AG247" s="20">
        <f t="shared" si="343"/>
        <v>-13762.553498790016</v>
      </c>
      <c r="AH247" s="20">
        <f t="shared" si="343"/>
        <v>2374.2313557146272</v>
      </c>
      <c r="AI247" s="20">
        <f t="shared" si="343"/>
        <v>11432.885436150807</v>
      </c>
      <c r="AJ247" s="20">
        <f t="shared" si="343"/>
        <v>182.83914200605162</v>
      </c>
      <c r="AK247" s="20">
        <f t="shared" si="343"/>
        <v>-12320.004784886272</v>
      </c>
      <c r="AL247" s="20">
        <f t="shared" si="343"/>
        <v>13277.747958272055</v>
      </c>
      <c r="AM247" s="20">
        <f t="shared" si="343"/>
        <v>4995.6719253697356</v>
      </c>
      <c r="AN247" s="20">
        <f t="shared" si="343"/>
        <v>13867.621804063518</v>
      </c>
      <c r="AO247" s="20">
        <f t="shared" si="343"/>
        <v>8557.6330723980682</v>
      </c>
      <c r="AP247" s="20">
        <f t="shared" si="344"/>
        <v>-13954.979040194992</v>
      </c>
      <c r="AQ247" s="20">
        <f t="shared" si="344"/>
        <v>12280.721261707286</v>
      </c>
      <c r="AR247" s="20">
        <f t="shared" si="344"/>
        <v>-6047.4020919930845</v>
      </c>
      <c r="AS247" s="20">
        <f t="shared" si="344"/>
        <v>13932.79846934237</v>
      </c>
      <c r="AT247" s="20">
        <f t="shared" si="344"/>
        <v>-8935.7655084047274</v>
      </c>
      <c r="AU247" s="20">
        <f t="shared" si="344"/>
        <v>-12365.931442416446</v>
      </c>
      <c r="AV247" s="20">
        <f t="shared" si="344"/>
        <v>-12782.734527794295</v>
      </c>
      <c r="AW247" s="20">
        <f t="shared" si="344"/>
        <v>-12967.831629455635</v>
      </c>
      <c r="AX247" s="20">
        <f t="shared" si="344"/>
        <v>-13137.580841318391</v>
      </c>
      <c r="AY247" s="20">
        <f t="shared" si="344"/>
        <v>-5494.1616038646125</v>
      </c>
      <c r="AZ247" s="20">
        <f t="shared" si="344"/>
        <v>-5932.1965552263355</v>
      </c>
      <c r="BA247" s="20">
        <f t="shared" si="344"/>
        <v>-6363.2105410476534</v>
      </c>
      <c r="BB247" s="20">
        <f t="shared" si="344"/>
        <v>-6786.6934409525666</v>
      </c>
      <c r="BC247" s="20">
        <f t="shared" si="344"/>
        <v>-7202.1440478736558</v>
      </c>
      <c r="BD247" s="20">
        <f t="shared" si="344"/>
        <v>-7609.0706612443892</v>
      </c>
      <c r="BE247" s="20">
        <f t="shared" si="344"/>
        <v>-8006.9916689497941</v>
      </c>
      <c r="BF247" s="20">
        <f t="shared" si="344"/>
        <v>-8395.4361173306625</v>
      </c>
      <c r="BG247" s="20">
        <f t="shared" si="344"/>
        <v>-8773.9442685700851</v>
      </c>
      <c r="BH247" s="20">
        <f t="shared" si="344"/>
        <v>-9142.0681448152318</v>
      </c>
      <c r="BI247" s="20">
        <f t="shared" si="344"/>
        <v>-9499.3720583676568</v>
      </c>
      <c r="BJ247" s="20">
        <f t="shared" si="344"/>
        <v>-9845.4331273436874</v>
      </c>
      <c r="BK247" s="20">
        <f t="shared" si="344"/>
        <v>110.26564786012108</v>
      </c>
    </row>
    <row r="248" spans="2:63" x14ac:dyDescent="0.25">
      <c r="C248">
        <f t="shared" si="331"/>
        <v>4</v>
      </c>
      <c r="D248">
        <v>3084</v>
      </c>
      <c r="E248">
        <v>5.1985000000000001</v>
      </c>
      <c r="F248">
        <v>77713.771500000003</v>
      </c>
      <c r="I248" s="20">
        <f t="shared" si="342"/>
        <v>1368.8275385018342</v>
      </c>
      <c r="J248" s="20">
        <f t="shared" si="343"/>
        <v>-2005.4763980613693</v>
      </c>
      <c r="K248" s="20">
        <f t="shared" si="343"/>
        <v>1527.169625630389</v>
      </c>
      <c r="L248" s="20">
        <f t="shared" si="343"/>
        <v>1440.8169290672879</v>
      </c>
      <c r="M248" s="20">
        <f t="shared" si="343"/>
        <v>-2935.2676444176423</v>
      </c>
      <c r="N248" s="20">
        <f t="shared" si="343"/>
        <v>2587.6138377055581</v>
      </c>
      <c r="O248" s="20">
        <f t="shared" si="343"/>
        <v>344.40553225430784</v>
      </c>
      <c r="P248" s="20">
        <f t="shared" si="343"/>
        <v>-357.82428070642749</v>
      </c>
      <c r="Q248" s="20">
        <f t="shared" si="343"/>
        <v>1623.9395082778001</v>
      </c>
      <c r="R248" s="20">
        <f t="shared" si="343"/>
        <v>3079.2986564701773</v>
      </c>
      <c r="S248" s="20">
        <f t="shared" si="343"/>
        <v>-3083.9934801099275</v>
      </c>
      <c r="T248" s="20">
        <f t="shared" si="343"/>
        <v>1961.8984194121576</v>
      </c>
      <c r="U248" s="20">
        <f t="shared" si="343"/>
        <v>2999.8928088176635</v>
      </c>
      <c r="V248" s="20">
        <f t="shared" si="343"/>
        <v>744.47644568883459</v>
      </c>
      <c r="W248" s="20">
        <f t="shared" si="343"/>
        <v>95.709406960697322</v>
      </c>
      <c r="X248" s="20">
        <f t="shared" si="343"/>
        <v>756.76556489291181</v>
      </c>
      <c r="Y248" s="20">
        <f t="shared" si="343"/>
        <v>-1718.3123106021897</v>
      </c>
      <c r="Z248" s="20">
        <f t="shared" si="343"/>
        <v>2937.6062091713902</v>
      </c>
      <c r="AA248" s="20">
        <f t="shared" si="343"/>
        <v>-1165.5308797590076</v>
      </c>
      <c r="AB248" s="20">
        <f t="shared" si="343"/>
        <v>-2254.1752165483881</v>
      </c>
      <c r="AC248" s="20">
        <f t="shared" si="343"/>
        <v>-1246.7105920253553</v>
      </c>
      <c r="AD248" s="20">
        <f t="shared" si="343"/>
        <v>2293.5800391130088</v>
      </c>
      <c r="AE248" s="20">
        <f t="shared" si="343"/>
        <v>3043.5857336643498</v>
      </c>
      <c r="AF248" s="20">
        <f t="shared" si="343"/>
        <v>1143.1358512543543</v>
      </c>
      <c r="AG248" s="20">
        <f t="shared" si="343"/>
        <v>3030.5333555082029</v>
      </c>
      <c r="AH248" s="20">
        <f t="shared" si="343"/>
        <v>-2957.8396249321668</v>
      </c>
      <c r="AI248" s="20">
        <f t="shared" si="343"/>
        <v>1300.0740017490934</v>
      </c>
      <c r="AJ248" s="20">
        <f t="shared" si="343"/>
        <v>3078.1247844276409</v>
      </c>
      <c r="AK248" s="20">
        <f t="shared" si="343"/>
        <v>1808.9386233022017</v>
      </c>
      <c r="AL248" s="20">
        <f t="shared" si="343"/>
        <v>-2950.1543550111269</v>
      </c>
      <c r="AM248" s="20">
        <f t="shared" si="343"/>
        <v>-3083.9998380578249</v>
      </c>
      <c r="AN248" s="20">
        <f t="shared" si="343"/>
        <v>2893.3069830321729</v>
      </c>
      <c r="AO248" s="20">
        <f t="shared" si="343"/>
        <v>-1307.8348626636005</v>
      </c>
      <c r="AP248" s="20">
        <f t="shared" si="344"/>
        <v>740.84060670802069</v>
      </c>
      <c r="AQ248" s="20">
        <f t="shared" si="344"/>
        <v>3071.7081606187762</v>
      </c>
      <c r="AR248" s="20">
        <f t="shared" si="344"/>
        <v>2796.8825955631937</v>
      </c>
      <c r="AS248" s="20">
        <f t="shared" si="344"/>
        <v>2858.04870691423</v>
      </c>
      <c r="AT248" s="20">
        <f t="shared" si="344"/>
        <v>-1804.0896745023692</v>
      </c>
      <c r="AU248" s="20">
        <f t="shared" si="344"/>
        <v>-2377.0628346441531</v>
      </c>
      <c r="AV248" s="20">
        <f t="shared" si="344"/>
        <v>-1350.0918548775453</v>
      </c>
      <c r="AW248" s="20">
        <f t="shared" si="344"/>
        <v>-734.12773795191742</v>
      </c>
      <c r="AX248" s="20">
        <f t="shared" si="344"/>
        <v>-85.054462514595727</v>
      </c>
      <c r="AY248" s="20">
        <f t="shared" si="344"/>
        <v>2842.0400924466553</v>
      </c>
      <c r="AZ248" s="20">
        <f t="shared" si="344"/>
        <v>3030.8120213472466</v>
      </c>
      <c r="BA248" s="20">
        <f t="shared" si="344"/>
        <v>3082.8943382820994</v>
      </c>
      <c r="BB248" s="20">
        <f t="shared" si="344"/>
        <v>2995.9381309323471</v>
      </c>
      <c r="BC248" s="20">
        <f t="shared" si="344"/>
        <v>2773.8651239566611</v>
      </c>
      <c r="BD248" s="20">
        <f t="shared" si="344"/>
        <v>2426.6908092233984</v>
      </c>
      <c r="BE248" s="20">
        <f t="shared" si="344"/>
        <v>1970.0727471586463</v>
      </c>
      <c r="BF248" s="20">
        <f t="shared" si="344"/>
        <v>1424.604410825254</v>
      </c>
      <c r="BG248" s="20">
        <f t="shared" si="344"/>
        <v>814.88642035530381</v>
      </c>
      <c r="BH248" s="20">
        <f t="shared" si="344"/>
        <v>168.41705506881914</v>
      </c>
      <c r="BI248" s="20">
        <f t="shared" si="344"/>
        <v>-485.64791883328553</v>
      </c>
      <c r="BJ248" s="20">
        <f t="shared" si="344"/>
        <v>-1117.8101732299483</v>
      </c>
      <c r="BK248" s="20">
        <f t="shared" si="344"/>
        <v>3070.41454465079</v>
      </c>
    </row>
    <row r="249" spans="2:63" x14ac:dyDescent="0.25">
      <c r="C249">
        <f t="shared" si="331"/>
        <v>5</v>
      </c>
      <c r="D249">
        <v>1628</v>
      </c>
      <c r="E249">
        <v>1.1738999999999999</v>
      </c>
      <c r="F249">
        <v>5753.3849</v>
      </c>
      <c r="I249" s="20">
        <f t="shared" si="342"/>
        <v>-1260.9260943409804</v>
      </c>
      <c r="J249" s="20">
        <f t="shared" si="343"/>
        <v>-1626.3366866222586</v>
      </c>
      <c r="K249" s="20">
        <f t="shared" si="343"/>
        <v>944.58012473604219</v>
      </c>
      <c r="L249" s="20">
        <f t="shared" si="343"/>
        <v>629.31609673985486</v>
      </c>
      <c r="M249" s="20">
        <f t="shared" si="343"/>
        <v>-209.37529032239399</v>
      </c>
      <c r="N249" s="20">
        <f t="shared" si="343"/>
        <v>-936.54106213300224</v>
      </c>
      <c r="O249" s="20">
        <f t="shared" si="343"/>
        <v>-431.50541171600702</v>
      </c>
      <c r="P249" s="20">
        <f t="shared" si="343"/>
        <v>-128.7978817868923</v>
      </c>
      <c r="Q249" s="20">
        <f t="shared" si="343"/>
        <v>-1152.1440579932157</v>
      </c>
      <c r="R249" s="20">
        <f t="shared" si="343"/>
        <v>-1185.9141561282065</v>
      </c>
      <c r="S249" s="20">
        <f t="shared" si="343"/>
        <v>1432.6990166217788</v>
      </c>
      <c r="T249" s="20">
        <f t="shared" si="343"/>
        <v>840.08353580589755</v>
      </c>
      <c r="U249" s="20">
        <f t="shared" si="343"/>
        <v>-1591.92886472238</v>
      </c>
      <c r="V249" s="20">
        <f t="shared" si="343"/>
        <v>1000.1842213553734</v>
      </c>
      <c r="W249" s="20">
        <f t="shared" si="343"/>
        <v>979.82718734637774</v>
      </c>
      <c r="X249" s="20">
        <f t="shared" si="343"/>
        <v>-834.57804390872127</v>
      </c>
      <c r="Y249" s="20">
        <f t="shared" si="343"/>
        <v>-758.56088473987575</v>
      </c>
      <c r="Z249" s="20">
        <f t="shared" si="343"/>
        <v>855.23205649470754</v>
      </c>
      <c r="AA249" s="20">
        <f t="shared" si="343"/>
        <v>714.96550593201721</v>
      </c>
      <c r="AB249" s="20">
        <f t="shared" si="343"/>
        <v>-1598.0759549607328</v>
      </c>
      <c r="AC249" s="20">
        <f t="shared" si="343"/>
        <v>1215.381336810573</v>
      </c>
      <c r="AD249" s="20">
        <f t="shared" si="343"/>
        <v>105.88143845792453</v>
      </c>
      <c r="AE249" s="20">
        <f t="shared" si="343"/>
        <v>-1608.7219856865227</v>
      </c>
      <c r="AF249" s="20">
        <f t="shared" si="343"/>
        <v>641.12179033397911</v>
      </c>
      <c r="AG249" s="20">
        <f t="shared" si="343"/>
        <v>-1618.9091552952545</v>
      </c>
      <c r="AH249" s="20">
        <f t="shared" si="343"/>
        <v>842.73783436043016</v>
      </c>
      <c r="AI249" s="20">
        <f t="shared" si="343"/>
        <v>-1612.7603238983513</v>
      </c>
      <c r="AJ249" s="20">
        <f t="shared" si="343"/>
        <v>25.14660327136745</v>
      </c>
      <c r="AK249" s="20">
        <f t="shared" si="343"/>
        <v>-24.371983872367732</v>
      </c>
      <c r="AL249" s="20">
        <f t="shared" si="343"/>
        <v>-1440.4819197507936</v>
      </c>
      <c r="AM249" s="20">
        <f t="shared" si="343"/>
        <v>1357.8735831516633</v>
      </c>
      <c r="AN249" s="20">
        <f t="shared" si="343"/>
        <v>1383.9245813543871</v>
      </c>
      <c r="AO249" s="20">
        <f t="shared" si="343"/>
        <v>1433.7593159193543</v>
      </c>
      <c r="AP249" s="20">
        <f t="shared" si="344"/>
        <v>-1587.3439518856208</v>
      </c>
      <c r="AQ249" s="20">
        <f t="shared" si="344"/>
        <v>-628.97620114676101</v>
      </c>
      <c r="AR249" s="20">
        <f t="shared" si="344"/>
        <v>1342.108655821454</v>
      </c>
      <c r="AS249" s="20">
        <f t="shared" si="344"/>
        <v>-1456.3183886463701</v>
      </c>
      <c r="AT249" s="20">
        <f t="shared" si="344"/>
        <v>319.619363339546</v>
      </c>
      <c r="AU249" s="20">
        <f t="shared" si="344"/>
        <v>687.75296668504461</v>
      </c>
      <c r="AV249" s="20">
        <f t="shared" si="344"/>
        <v>734.0409995246564</v>
      </c>
      <c r="AW249" s="20">
        <f t="shared" si="344"/>
        <v>756.83845792436648</v>
      </c>
      <c r="AX249" s="20">
        <f t="shared" si="344"/>
        <v>779.44813144382601</v>
      </c>
      <c r="AY249" s="20">
        <f t="shared" si="344"/>
        <v>199.59225416566727</v>
      </c>
      <c r="AZ249" s="20">
        <f t="shared" si="344"/>
        <v>225.01709514292952</v>
      </c>
      <c r="BA249" s="20">
        <f t="shared" si="344"/>
        <v>250.38610543684214</v>
      </c>
      <c r="BB249" s="20">
        <f t="shared" si="344"/>
        <v>275.69299055161162</v>
      </c>
      <c r="BC249" s="20">
        <f t="shared" si="344"/>
        <v>300.93147140569789</v>
      </c>
      <c r="BD249" s="20">
        <f t="shared" si="344"/>
        <v>326.09528588972</v>
      </c>
      <c r="BE249" s="20">
        <f t="shared" si="344"/>
        <v>351.17819042060461</v>
      </c>
      <c r="BF249" s="20">
        <f t="shared" si="344"/>
        <v>376.17396149027314</v>
      </c>
      <c r="BG249" s="20">
        <f t="shared" si="344"/>
        <v>401.07639720998577</v>
      </c>
      <c r="BH249" s="20">
        <f t="shared" si="344"/>
        <v>425.87931884931766</v>
      </c>
      <c r="BI249" s="20">
        <f t="shared" si="344"/>
        <v>450.57657236876133</v>
      </c>
      <c r="BJ249" s="20">
        <f t="shared" si="344"/>
        <v>475.16202994705651</v>
      </c>
      <c r="BK249" s="20">
        <f t="shared" si="344"/>
        <v>29.022362834977727</v>
      </c>
    </row>
    <row r="250" spans="2:63" x14ac:dyDescent="0.25">
      <c r="C250">
        <f t="shared" si="331"/>
        <v>6</v>
      </c>
      <c r="D250">
        <v>1576</v>
      </c>
      <c r="E250">
        <v>2.8469000000000002</v>
      </c>
      <c r="F250">
        <v>7860.4193999999998</v>
      </c>
      <c r="I250" s="20">
        <f t="shared" si="342"/>
        <v>1352.2932757844624</v>
      </c>
      <c r="J250" s="20">
        <f t="shared" si="343"/>
        <v>-1226.833626275851</v>
      </c>
      <c r="K250" s="20">
        <f t="shared" si="343"/>
        <v>1069.901473171318</v>
      </c>
      <c r="L250" s="20">
        <f t="shared" si="343"/>
        <v>-1508.0609330456639</v>
      </c>
      <c r="M250" s="20">
        <f t="shared" si="343"/>
        <v>475.53230724797243</v>
      </c>
      <c r="N250" s="20">
        <f t="shared" si="343"/>
        <v>-275.59439617101259</v>
      </c>
      <c r="O250" s="20">
        <f t="shared" si="343"/>
        <v>192.4127506775946</v>
      </c>
      <c r="P250" s="20">
        <f t="shared" si="343"/>
        <v>-1551.424044568791</v>
      </c>
      <c r="Q250" s="20">
        <f t="shared" si="343"/>
        <v>1559.4674724754168</v>
      </c>
      <c r="R250" s="20">
        <f t="shared" si="343"/>
        <v>-945.07862713354712</v>
      </c>
      <c r="S250" s="20">
        <f t="shared" si="343"/>
        <v>1493.1977431056814</v>
      </c>
      <c r="T250" s="20">
        <f t="shared" si="343"/>
        <v>-505.698456398735</v>
      </c>
      <c r="U250" s="20">
        <f t="shared" si="343"/>
        <v>1257.2216869662386</v>
      </c>
      <c r="V250" s="20">
        <f t="shared" si="343"/>
        <v>670.97065951669617</v>
      </c>
      <c r="W250" s="20">
        <f t="shared" si="343"/>
        <v>701.50211742525335</v>
      </c>
      <c r="X250" s="20">
        <f t="shared" si="343"/>
        <v>1357.2054027015765</v>
      </c>
      <c r="Y250" s="20">
        <f t="shared" si="343"/>
        <v>-1120.0759830912116</v>
      </c>
      <c r="Z250" s="20">
        <f t="shared" si="343"/>
        <v>1516.0114115863323</v>
      </c>
      <c r="AA250" s="20">
        <f t="shared" si="343"/>
        <v>-1145.4989713820628</v>
      </c>
      <c r="AB250" s="20">
        <f t="shared" si="343"/>
        <v>-1551.6580530010124</v>
      </c>
      <c r="AC250" s="20">
        <f t="shared" si="343"/>
        <v>416.35041665505253</v>
      </c>
      <c r="AD250" s="20">
        <f t="shared" si="343"/>
        <v>798.14568683144466</v>
      </c>
      <c r="AE250" s="20">
        <f t="shared" si="343"/>
        <v>-1575.6119631663353</v>
      </c>
      <c r="AF250" s="20">
        <f t="shared" si="343"/>
        <v>-1503.0482641642959</v>
      </c>
      <c r="AG250" s="20">
        <f t="shared" si="343"/>
        <v>-1560.2942086417945</v>
      </c>
      <c r="AH250" s="20">
        <f t="shared" si="343"/>
        <v>1567.7220367987034</v>
      </c>
      <c r="AI250" s="20">
        <f t="shared" si="343"/>
        <v>695.15509987696896</v>
      </c>
      <c r="AJ250" s="20">
        <f t="shared" si="343"/>
        <v>888.39750218781114</v>
      </c>
      <c r="AK250" s="20">
        <f t="shared" si="343"/>
        <v>-880.2591791332419</v>
      </c>
      <c r="AL250" s="20">
        <f t="shared" si="343"/>
        <v>-1394.0765155968206</v>
      </c>
      <c r="AM250" s="20">
        <f t="shared" si="343"/>
        <v>-1245.9061942606099</v>
      </c>
      <c r="AN250" s="20">
        <f t="shared" si="343"/>
        <v>48.262510604878202</v>
      </c>
      <c r="AO250" s="20">
        <f t="shared" si="343"/>
        <v>1228.1203680267713</v>
      </c>
      <c r="AP250" s="20">
        <f t="shared" si="344"/>
        <v>197.97423520498194</v>
      </c>
      <c r="AQ250" s="20">
        <f t="shared" si="344"/>
        <v>846.41254218042616</v>
      </c>
      <c r="AR250" s="20">
        <f t="shared" si="344"/>
        <v>-69.749458030189714</v>
      </c>
      <c r="AS250" s="20">
        <f t="shared" si="344"/>
        <v>297.2293390792824</v>
      </c>
      <c r="AT250" s="20">
        <f t="shared" si="344"/>
        <v>-419.19348700551029</v>
      </c>
      <c r="AU250" s="20">
        <f t="shared" si="344"/>
        <v>-1575.9911880236275</v>
      </c>
      <c r="AV250" s="20">
        <f t="shared" si="344"/>
        <v>-1574.749532655489</v>
      </c>
      <c r="AW250" s="20">
        <f t="shared" si="344"/>
        <v>-1573.0341638273812</v>
      </c>
      <c r="AX250" s="20">
        <f t="shared" si="344"/>
        <v>-1570.5902902593721</v>
      </c>
      <c r="AY250" s="20">
        <f t="shared" si="344"/>
        <v>-1431.673774639233</v>
      </c>
      <c r="AZ250" s="20">
        <f t="shared" si="344"/>
        <v>-1445.5200921719627</v>
      </c>
      <c r="BA250" s="20">
        <f t="shared" si="344"/>
        <v>-1458.6969593755221</v>
      </c>
      <c r="BB250" s="20">
        <f t="shared" si="344"/>
        <v>-1471.1982737694718</v>
      </c>
      <c r="BC250" s="20">
        <f t="shared" si="344"/>
        <v>-1483.0182457359178</v>
      </c>
      <c r="BD250" s="20">
        <f t="shared" si="344"/>
        <v>-1494.1514012006799</v>
      </c>
      <c r="BE250" s="20">
        <f t="shared" si="344"/>
        <v>-1504.5925841686353</v>
      </c>
      <c r="BF250" s="20">
        <f t="shared" si="344"/>
        <v>-1514.3369591114424</v>
      </c>
      <c r="BG250" s="20">
        <f t="shared" si="344"/>
        <v>-1523.3800132070271</v>
      </c>
      <c r="BH250" s="20">
        <f t="shared" si="344"/>
        <v>-1531.7175584294935</v>
      </c>
      <c r="BI250" s="20">
        <f t="shared" si="344"/>
        <v>-1539.3457334887414</v>
      </c>
      <c r="BJ250" s="20">
        <f t="shared" si="344"/>
        <v>-1546.261005618745</v>
      </c>
      <c r="BK250" s="20">
        <f t="shared" si="344"/>
        <v>884.15824190035016</v>
      </c>
    </row>
    <row r="251" spans="2:63" x14ac:dyDescent="0.25">
      <c r="C251">
        <f t="shared" si="331"/>
        <v>7</v>
      </c>
      <c r="D251">
        <v>925</v>
      </c>
      <c r="E251">
        <v>5.4530000000000003</v>
      </c>
      <c r="F251">
        <v>11506.77</v>
      </c>
      <c r="I251" s="20">
        <f t="shared" si="342"/>
        <v>-151.68692274418078</v>
      </c>
      <c r="J251" s="20">
        <f t="shared" si="343"/>
        <v>-923.65096989960648</v>
      </c>
      <c r="K251" s="20">
        <f t="shared" si="343"/>
        <v>334.10788236130145</v>
      </c>
      <c r="L251" s="20">
        <f t="shared" si="343"/>
        <v>624.13357916596499</v>
      </c>
      <c r="M251" s="20">
        <f t="shared" si="343"/>
        <v>902.39333386340502</v>
      </c>
      <c r="N251" s="20">
        <f t="shared" si="343"/>
        <v>344.23581976362732</v>
      </c>
      <c r="O251" s="20">
        <f t="shared" si="343"/>
        <v>777.30163700276887</v>
      </c>
      <c r="P251" s="20">
        <f t="shared" si="343"/>
        <v>918.12481428035642</v>
      </c>
      <c r="Q251" s="20">
        <f t="shared" si="343"/>
        <v>-35.223111787692737</v>
      </c>
      <c r="R251" s="20">
        <f t="shared" si="343"/>
        <v>-90.252264493545923</v>
      </c>
      <c r="S251" s="20">
        <f t="shared" si="343"/>
        <v>-479.22668858086621</v>
      </c>
      <c r="T251" s="20">
        <f t="shared" si="343"/>
        <v>461.91486610064055</v>
      </c>
      <c r="U251" s="20">
        <f t="shared" si="343"/>
        <v>-857.22906614034969</v>
      </c>
      <c r="V251" s="20">
        <f t="shared" si="343"/>
        <v>193.56767738681125</v>
      </c>
      <c r="W251" s="20">
        <f t="shared" si="343"/>
        <v>221.96275166082665</v>
      </c>
      <c r="X251" s="20">
        <f t="shared" si="343"/>
        <v>408.40442476336864</v>
      </c>
      <c r="Y251" s="20">
        <f t="shared" si="343"/>
        <v>551.20379383934289</v>
      </c>
      <c r="Z251" s="20">
        <f t="shared" si="343"/>
        <v>444.75937320916876</v>
      </c>
      <c r="AA251" s="20">
        <f t="shared" si="343"/>
        <v>540.2517426354907</v>
      </c>
      <c r="AB251" s="20">
        <f t="shared" si="343"/>
        <v>-869.6590880594099</v>
      </c>
      <c r="AC251" s="20">
        <f t="shared" si="343"/>
        <v>-139.43471691565622</v>
      </c>
      <c r="AD251" s="20">
        <f t="shared" si="343"/>
        <v>912.19814970015716</v>
      </c>
      <c r="AE251" s="20">
        <f t="shared" si="343"/>
        <v>-870.65908388419098</v>
      </c>
      <c r="AF251" s="20">
        <f t="shared" si="343"/>
        <v>613.30273147397133</v>
      </c>
      <c r="AG251" s="20">
        <f t="shared" si="343"/>
        <v>-910.86313834570865</v>
      </c>
      <c r="AH251" s="20">
        <f t="shared" si="343"/>
        <v>458.7982619817974</v>
      </c>
      <c r="AI251" s="20">
        <f t="shared" si="343"/>
        <v>-880.83364468443688</v>
      </c>
      <c r="AJ251" s="20">
        <f t="shared" si="343"/>
        <v>922.90654821472879</v>
      </c>
      <c r="AK251" s="20">
        <f t="shared" si="343"/>
        <v>922.96551951112338</v>
      </c>
      <c r="AL251" s="20">
        <f t="shared" si="343"/>
        <v>-550.77186806841416</v>
      </c>
      <c r="AM251" s="20">
        <f t="shared" si="343"/>
        <v>-392.74214018745312</v>
      </c>
      <c r="AN251" s="20">
        <f t="shared" si="343"/>
        <v>-441.72964855097212</v>
      </c>
      <c r="AO251" s="20">
        <f t="shared" si="343"/>
        <v>-537.62390492401948</v>
      </c>
      <c r="AP251" s="20">
        <f t="shared" si="344"/>
        <v>-847.79070707672599</v>
      </c>
      <c r="AQ251" s="20">
        <f t="shared" si="344"/>
        <v>624.4413318876027</v>
      </c>
      <c r="AR251" s="20">
        <f t="shared" si="344"/>
        <v>-300.4280660324136</v>
      </c>
      <c r="AS251" s="20">
        <f t="shared" si="344"/>
        <v>-528.10640203116918</v>
      </c>
      <c r="AT251" s="20">
        <f t="shared" si="344"/>
        <v>866.21588922048659</v>
      </c>
      <c r="AU251" s="20">
        <f t="shared" si="344"/>
        <v>620.22260161880251</v>
      </c>
      <c r="AV251" s="20">
        <f t="shared" si="344"/>
        <v>575.631451044394</v>
      </c>
      <c r="AW251" s="20">
        <f t="shared" si="344"/>
        <v>552.53870844101527</v>
      </c>
      <c r="AX251" s="20">
        <f t="shared" si="344"/>
        <v>528.89762170095798</v>
      </c>
      <c r="AY251" s="20">
        <f t="shared" si="344"/>
        <v>904.79074366519774</v>
      </c>
      <c r="AZ251" s="20">
        <f t="shared" si="344"/>
        <v>898.28464773280541</v>
      </c>
      <c r="BA251" s="20">
        <f t="shared" si="344"/>
        <v>890.88708643851407</v>
      </c>
      <c r="BB251" s="20">
        <f t="shared" si="344"/>
        <v>882.6054011853513</v>
      </c>
      <c r="BC251" s="20">
        <f t="shared" si="344"/>
        <v>873.44781078853975</v>
      </c>
      <c r="BD251" s="20">
        <f t="shared" si="344"/>
        <v>863.42340331910964</v>
      </c>
      <c r="BE251" s="20">
        <f t="shared" si="344"/>
        <v>852.54212708465911</v>
      </c>
      <c r="BF251" s="20">
        <f t="shared" si="344"/>
        <v>840.81478075676296</v>
      </c>
      <c r="BG251" s="20">
        <f t="shared" si="344"/>
        <v>828.25300265410647</v>
      </c>
      <c r="BH251" s="20">
        <f t="shared" si="344"/>
        <v>814.86925919263774</v>
      </c>
      <c r="BI251" s="20">
        <f t="shared" si="344"/>
        <v>800.67683251383164</v>
      </c>
      <c r="BJ251" s="20">
        <f t="shared" si="344"/>
        <v>785.68980730314979</v>
      </c>
      <c r="BK251" s="20">
        <f t="shared" si="344"/>
        <v>922.59989925856473</v>
      </c>
    </row>
    <row r="252" spans="2:63" x14ac:dyDescent="0.25">
      <c r="C252">
        <f t="shared" si="331"/>
        <v>8</v>
      </c>
      <c r="D252">
        <v>542</v>
      </c>
      <c r="E252">
        <v>4.5640000000000001</v>
      </c>
      <c r="F252">
        <v>3930.21</v>
      </c>
      <c r="I252" s="20">
        <f t="shared" si="342"/>
        <v>522.25990049495169</v>
      </c>
      <c r="J252" s="20">
        <f t="shared" si="343"/>
        <v>-179.85464834522824</v>
      </c>
      <c r="K252" s="20">
        <f t="shared" si="343"/>
        <v>496.91879596241228</v>
      </c>
      <c r="L252" s="20">
        <f t="shared" si="343"/>
        <v>-80.131995222925951</v>
      </c>
      <c r="M252" s="20">
        <f t="shared" si="343"/>
        <v>437.59942277783813</v>
      </c>
      <c r="N252" s="20">
        <f t="shared" si="343"/>
        <v>-348.56787669266026</v>
      </c>
      <c r="O252" s="20">
        <f t="shared" si="343"/>
        <v>405.59781001661878</v>
      </c>
      <c r="P252" s="20">
        <f t="shared" si="343"/>
        <v>-47.293884791756504</v>
      </c>
      <c r="Q252" s="20">
        <f t="shared" si="343"/>
        <v>-540.61747909819962</v>
      </c>
      <c r="R252" s="20">
        <f t="shared" si="343"/>
        <v>243.00978932760916</v>
      </c>
      <c r="S252" s="20">
        <f t="shared" si="343"/>
        <v>-534.93529270343072</v>
      </c>
      <c r="T252" s="20">
        <f t="shared" si="343"/>
        <v>316.34604057977401</v>
      </c>
      <c r="U252" s="20">
        <f t="shared" si="343"/>
        <v>-513.62161288184859</v>
      </c>
      <c r="V252" s="20">
        <f t="shared" si="343"/>
        <v>-457.13153671511003</v>
      </c>
      <c r="W252" s="20">
        <f t="shared" si="343"/>
        <v>-460.23837021413556</v>
      </c>
      <c r="X252" s="20">
        <f t="shared" si="343"/>
        <v>-523.12676848039166</v>
      </c>
      <c r="Y252" s="20">
        <f t="shared" si="343"/>
        <v>-205.16116855392548</v>
      </c>
      <c r="Z252" s="20">
        <f t="shared" si="343"/>
        <v>536.67129822781078</v>
      </c>
      <c r="AA252" s="20">
        <f t="shared" si="343"/>
        <v>-198.76554255165465</v>
      </c>
      <c r="AB252" s="20">
        <f t="shared" si="343"/>
        <v>47.065337482233396</v>
      </c>
      <c r="AC252" s="20">
        <f t="shared" si="343"/>
        <v>430.56868042876022</v>
      </c>
      <c r="AD252" s="20">
        <f t="shared" si="343"/>
        <v>-470.10909158333408</v>
      </c>
      <c r="AE252" s="20">
        <f t="shared" si="343"/>
        <v>6.5716388876704555</v>
      </c>
      <c r="AF252" s="20">
        <f t="shared" si="343"/>
        <v>-83.014824793084898</v>
      </c>
      <c r="AG252" s="20">
        <f t="shared" si="343"/>
        <v>-37.688107642782924</v>
      </c>
      <c r="AH252" s="20">
        <f t="shared" si="343"/>
        <v>-541.31665525168626</v>
      </c>
      <c r="AI252" s="20">
        <f t="shared" si="343"/>
        <v>-459.77600153223256</v>
      </c>
      <c r="AJ252" s="20">
        <f t="shared" si="343"/>
        <v>-478.98343616962688</v>
      </c>
      <c r="AK252" s="20">
        <f t="shared" si="343"/>
        <v>-254.14192080661869</v>
      </c>
      <c r="AL252" s="20">
        <f t="shared" si="343"/>
        <v>130.76150230352104</v>
      </c>
      <c r="AM252" s="20">
        <f t="shared" si="343"/>
        <v>175.93406693596359</v>
      </c>
      <c r="AN252" s="20">
        <f t="shared" si="343"/>
        <v>388.68134291227761</v>
      </c>
      <c r="AO252" s="20">
        <f t="shared" si="343"/>
        <v>-511.40390572833678</v>
      </c>
      <c r="AP252" s="20">
        <f t="shared" si="344"/>
        <v>406.21819722383719</v>
      </c>
      <c r="AQ252" s="20">
        <f t="shared" si="344"/>
        <v>474.8765842980817</v>
      </c>
      <c r="AR252" s="20">
        <f t="shared" si="344"/>
        <v>375.24484968038882</v>
      </c>
      <c r="AS252" s="20">
        <f t="shared" si="344"/>
        <v>417.47181128784251</v>
      </c>
      <c r="AT252" s="20">
        <f t="shared" si="344"/>
        <v>-327.6409876719315</v>
      </c>
      <c r="AU252" s="20">
        <f t="shared" si="344"/>
        <v>1.4774587644973476</v>
      </c>
      <c r="AV252" s="20">
        <f t="shared" si="344"/>
        <v>-10.224377352577367</v>
      </c>
      <c r="AW252" s="20">
        <f t="shared" si="344"/>
        <v>-16.054733203140469</v>
      </c>
      <c r="AX252" s="20">
        <f t="shared" si="344"/>
        <v>-21.883230179648216</v>
      </c>
      <c r="AY252" s="20">
        <f t="shared" si="344"/>
        <v>116.53678697532035</v>
      </c>
      <c r="AZ252" s="20">
        <f t="shared" si="344"/>
        <v>110.83445753529115</v>
      </c>
      <c r="BA252" s="20">
        <f t="shared" si="344"/>
        <v>105.11929528795552</v>
      </c>
      <c r="BB252" s="20">
        <f t="shared" si="344"/>
        <v>99.391961955105359</v>
      </c>
      <c r="BC252" s="20">
        <f t="shared" si="344"/>
        <v>93.653120667728942</v>
      </c>
      <c r="BD252" s="20">
        <f t="shared" si="344"/>
        <v>87.90343588929187</v>
      </c>
      <c r="BE252" s="20">
        <f t="shared" si="344"/>
        <v>82.143573338712216</v>
      </c>
      <c r="BF252" s="20">
        <f t="shared" si="344"/>
        <v>76.37419991334184</v>
      </c>
      <c r="BG252" s="20">
        <f t="shared" si="344"/>
        <v>70.595983611735434</v>
      </c>
      <c r="BH252" s="20">
        <f t="shared" si="344"/>
        <v>64.809593456292077</v>
      </c>
      <c r="BI252" s="20">
        <f t="shared" si="344"/>
        <v>59.015699415854513</v>
      </c>
      <c r="BJ252" s="20">
        <f t="shared" si="344"/>
        <v>53.214972328061464</v>
      </c>
      <c r="BK252" s="20">
        <f t="shared" si="344"/>
        <v>-478.57023844559433</v>
      </c>
    </row>
    <row r="253" spans="2:63" x14ac:dyDescent="0.25">
      <c r="C253">
        <f t="shared" si="331"/>
        <v>9</v>
      </c>
      <c r="D253">
        <v>472</v>
      </c>
      <c r="E253">
        <v>3.661</v>
      </c>
      <c r="F253">
        <v>5884.9269999999997</v>
      </c>
      <c r="I253" s="20">
        <f t="shared" si="342"/>
        <v>471.29300378927491</v>
      </c>
      <c r="J253" s="20">
        <f t="shared" si="343"/>
        <v>468.75259976272457</v>
      </c>
      <c r="K253" s="20">
        <f t="shared" si="343"/>
        <v>-270.24379682455702</v>
      </c>
      <c r="L253" s="20">
        <f t="shared" si="343"/>
        <v>-409.74957438461422</v>
      </c>
      <c r="M253" s="20">
        <f t="shared" si="343"/>
        <v>-288.33052875338194</v>
      </c>
      <c r="N253" s="20">
        <f t="shared" si="343"/>
        <v>-465.07291595679084</v>
      </c>
      <c r="O253" s="20">
        <f t="shared" si="343"/>
        <v>254.60638254714007</v>
      </c>
      <c r="P253" s="20">
        <f t="shared" si="343"/>
        <v>-396.40114220210057</v>
      </c>
      <c r="Q253" s="20">
        <f t="shared" si="343"/>
        <v>86.161201139976072</v>
      </c>
      <c r="R253" s="20">
        <f t="shared" si="343"/>
        <v>417.03499393606222</v>
      </c>
      <c r="S253" s="20">
        <f t="shared" si="343"/>
        <v>442.0393974764408</v>
      </c>
      <c r="T253" s="20">
        <f t="shared" si="343"/>
        <v>341.95954428802889</v>
      </c>
      <c r="U253" s="20">
        <f t="shared" si="343"/>
        <v>-402.01677586859279</v>
      </c>
      <c r="V253" s="20">
        <f t="shared" si="343"/>
        <v>352.20789484300076</v>
      </c>
      <c r="W253" s="20">
        <f t="shared" si="343"/>
        <v>347.09968524647957</v>
      </c>
      <c r="X253" s="20">
        <f t="shared" ref="J253:AO261" si="345">$D253*COS($E253+$F253*X$7)</f>
        <v>-45.155164851059197</v>
      </c>
      <c r="Y253" s="20">
        <f t="shared" si="345"/>
        <v>414.11473894448073</v>
      </c>
      <c r="Z253" s="20">
        <f t="shared" si="345"/>
        <v>-413.69079487398284</v>
      </c>
      <c r="AA253" s="20">
        <f t="shared" si="345"/>
        <v>444.46253363502763</v>
      </c>
      <c r="AB253" s="20">
        <f t="shared" si="345"/>
        <v>-253.17500167070119</v>
      </c>
      <c r="AC253" s="20">
        <f t="shared" si="345"/>
        <v>-277.48793305148683</v>
      </c>
      <c r="AD253" s="20">
        <f t="shared" si="345"/>
        <v>261.48572636511409</v>
      </c>
      <c r="AE253" s="20">
        <f t="shared" si="345"/>
        <v>124.41605651393014</v>
      </c>
      <c r="AF253" s="20">
        <f t="shared" si="345"/>
        <v>-411.62366080484742</v>
      </c>
      <c r="AG253" s="20">
        <f t="shared" si="345"/>
        <v>457.12869201510517</v>
      </c>
      <c r="AH253" s="20">
        <f t="shared" si="345"/>
        <v>117.43476798995876</v>
      </c>
      <c r="AI253" s="20">
        <f t="shared" si="345"/>
        <v>-324.8220623486726</v>
      </c>
      <c r="AJ253" s="20">
        <f t="shared" si="345"/>
        <v>241.20667224047381</v>
      </c>
      <c r="AK253" s="20">
        <f t="shared" si="345"/>
        <v>471.86751706093605</v>
      </c>
      <c r="AL253" s="20">
        <f t="shared" si="345"/>
        <v>205.93380653424086</v>
      </c>
      <c r="AM253" s="20">
        <f t="shared" si="345"/>
        <v>-156.48276384286854</v>
      </c>
      <c r="AN253" s="20">
        <f t="shared" si="345"/>
        <v>-205.82444207356841</v>
      </c>
      <c r="AO253" s="20">
        <f t="shared" si="345"/>
        <v>-239.54808225147917</v>
      </c>
      <c r="AP253" s="20">
        <f t="shared" si="344"/>
        <v>341.50406635634107</v>
      </c>
      <c r="AQ253" s="20">
        <f t="shared" si="344"/>
        <v>360.57034860019741</v>
      </c>
      <c r="AR253" s="20">
        <f t="shared" si="344"/>
        <v>-459.18744439964905</v>
      </c>
      <c r="AS253" s="20">
        <f t="shared" si="344"/>
        <v>221.01516536531204</v>
      </c>
      <c r="AT253" s="20">
        <f t="shared" si="344"/>
        <v>-222.02484374892072</v>
      </c>
      <c r="AU253" s="20">
        <f t="shared" si="344"/>
        <v>-426.43559876853658</v>
      </c>
      <c r="AV253" s="20">
        <f t="shared" si="344"/>
        <v>-432.75284319096909</v>
      </c>
      <c r="AW253" s="20">
        <f t="shared" si="344"/>
        <v>-435.73266911123341</v>
      </c>
      <c r="AX253" s="20">
        <f t="shared" si="344"/>
        <v>-438.59938205311477</v>
      </c>
      <c r="AY253" s="20">
        <f t="shared" si="344"/>
        <v>-341.01078277807721</v>
      </c>
      <c r="AZ253" s="20">
        <f t="shared" si="344"/>
        <v>-346.22424734121626</v>
      </c>
      <c r="BA253" s="20">
        <f t="shared" si="344"/>
        <v>-351.34783465028829</v>
      </c>
      <c r="BB253" s="20">
        <f t="shared" si="344"/>
        <v>-356.38021465991119</v>
      </c>
      <c r="BC253" s="20">
        <f t="shared" si="344"/>
        <v>-361.32008100147834</v>
      </c>
      <c r="BD253" s="20">
        <f t="shared" si="344"/>
        <v>-366.16615132219448</v>
      </c>
      <c r="BE253" s="20">
        <f t="shared" si="344"/>
        <v>-370.91716761805293</v>
      </c>
      <c r="BF253" s="20">
        <f t="shared" si="344"/>
        <v>-375.57189656035172</v>
      </c>
      <c r="BG253" s="20">
        <f t="shared" si="344"/>
        <v>-380.12912981589858</v>
      </c>
      <c r="BH253" s="20">
        <f t="shared" si="344"/>
        <v>-384.58768436064344</v>
      </c>
      <c r="BI253" s="20">
        <f t="shared" si="344"/>
        <v>-388.9464027867844</v>
      </c>
      <c r="BJ253" s="20">
        <f t="shared" si="344"/>
        <v>-393.20415360325399</v>
      </c>
      <c r="BK253" s="20">
        <f t="shared" si="344"/>
        <v>242.19405298662932</v>
      </c>
    </row>
    <row r="254" spans="2:63" x14ac:dyDescent="0.25">
      <c r="C254">
        <f t="shared" si="331"/>
        <v>10</v>
      </c>
      <c r="D254">
        <v>346</v>
      </c>
      <c r="E254">
        <v>0.96399999999999997</v>
      </c>
      <c r="F254">
        <v>5507.5529999999999</v>
      </c>
      <c r="I254" s="20">
        <f t="shared" si="342"/>
        <v>193.33314139509523</v>
      </c>
      <c r="J254" s="20">
        <f t="shared" si="345"/>
        <v>242.34153968749578</v>
      </c>
      <c r="K254" s="20">
        <f t="shared" si="345"/>
        <v>338.66555971596773</v>
      </c>
      <c r="L254" s="20">
        <f t="shared" si="345"/>
        <v>197.30256957269722</v>
      </c>
      <c r="M254" s="20">
        <f t="shared" si="345"/>
        <v>-56.853922967137777</v>
      </c>
      <c r="N254" s="20">
        <f t="shared" si="345"/>
        <v>147.35198548494188</v>
      </c>
      <c r="O254" s="20">
        <f t="shared" si="345"/>
        <v>177.25264579769924</v>
      </c>
      <c r="P254" s="20">
        <f t="shared" si="345"/>
        <v>-115.21549965971327</v>
      </c>
      <c r="Q254" s="20">
        <f t="shared" si="345"/>
        <v>333.59149734218693</v>
      </c>
      <c r="R254" s="20">
        <f t="shared" si="345"/>
        <v>-345.99559503166864</v>
      </c>
      <c r="S254" s="20">
        <f t="shared" si="345"/>
        <v>-336.33244158511985</v>
      </c>
      <c r="T254" s="20">
        <f t="shared" si="345"/>
        <v>-296.32963922868413</v>
      </c>
      <c r="U254" s="20">
        <f t="shared" si="345"/>
        <v>345.43441315771713</v>
      </c>
      <c r="V254" s="20">
        <f t="shared" si="345"/>
        <v>230.38723746341543</v>
      </c>
      <c r="W254" s="20">
        <f t="shared" si="345"/>
        <v>226.46869450298013</v>
      </c>
      <c r="X254" s="20">
        <f t="shared" si="345"/>
        <v>344.45351781537761</v>
      </c>
      <c r="Y254" s="20">
        <f t="shared" si="345"/>
        <v>-181.40776164706</v>
      </c>
      <c r="Z254" s="20">
        <f t="shared" si="345"/>
        <v>119.35264070737152</v>
      </c>
      <c r="AA254" s="20">
        <f t="shared" si="345"/>
        <v>4.9295105731080291</v>
      </c>
      <c r="AB254" s="20">
        <f t="shared" si="345"/>
        <v>345.84313293077537</v>
      </c>
      <c r="AC254" s="20">
        <f t="shared" si="345"/>
        <v>-258.93137518697165</v>
      </c>
      <c r="AD254" s="20">
        <f t="shared" si="345"/>
        <v>278.28663323695673</v>
      </c>
      <c r="AE254" s="20">
        <f t="shared" si="345"/>
        <v>-63.522409716558379</v>
      </c>
      <c r="AF254" s="20">
        <f t="shared" si="345"/>
        <v>199.4398869173356</v>
      </c>
      <c r="AG254" s="20">
        <f t="shared" si="345"/>
        <v>-30.19242143416853</v>
      </c>
      <c r="AH254" s="20">
        <f t="shared" si="345"/>
        <v>-236.86687317704994</v>
      </c>
      <c r="AI254" s="20">
        <f t="shared" si="345"/>
        <v>282.90468307201047</v>
      </c>
      <c r="AJ254" s="20">
        <f t="shared" si="345"/>
        <v>268.20681884802127</v>
      </c>
      <c r="AK254" s="20">
        <f t="shared" si="345"/>
        <v>345.22518126731643</v>
      </c>
      <c r="AL254" s="20">
        <f t="shared" si="345"/>
        <v>159.31451782895621</v>
      </c>
      <c r="AM254" s="20">
        <f t="shared" si="345"/>
        <v>-286.69361056768014</v>
      </c>
      <c r="AN254" s="20">
        <f t="shared" si="345"/>
        <v>-217.48529766710729</v>
      </c>
      <c r="AO254" s="20">
        <f t="shared" si="345"/>
        <v>-119.51237597981732</v>
      </c>
      <c r="AP254" s="20">
        <f t="shared" si="344"/>
        <v>-247.79673003532491</v>
      </c>
      <c r="AQ254" s="20">
        <f t="shared" si="344"/>
        <v>344.10842268271227</v>
      </c>
      <c r="AR254" s="20">
        <f t="shared" si="344"/>
        <v>28.653826310198358</v>
      </c>
      <c r="AS254" s="20">
        <f t="shared" si="344"/>
        <v>-256.07822905644656</v>
      </c>
      <c r="AT254" s="20">
        <f t="shared" si="344"/>
        <v>334.02724051507914</v>
      </c>
      <c r="AU254" s="20">
        <f t="shared" si="344"/>
        <v>-9.7105758333790995</v>
      </c>
      <c r="AV254" s="20">
        <f t="shared" si="344"/>
        <v>-20.169197189434549</v>
      </c>
      <c r="AW254" s="20">
        <f t="shared" si="344"/>
        <v>-25.375120139101217</v>
      </c>
      <c r="AX254" s="20">
        <f t="shared" si="344"/>
        <v>-30.575273607070198</v>
      </c>
      <c r="AY254" s="20">
        <f t="shared" si="344"/>
        <v>92.88502557988437</v>
      </c>
      <c r="AZ254" s="20">
        <f t="shared" si="344"/>
        <v>87.848884745679356</v>
      </c>
      <c r="BA254" s="20">
        <f t="shared" si="344"/>
        <v>82.792769916107886</v>
      </c>
      <c r="BB254" s="20">
        <f t="shared" si="344"/>
        <v>77.71783068818641</v>
      </c>
      <c r="BC254" s="20">
        <f t="shared" si="344"/>
        <v>72.625220938943016</v>
      </c>
      <c r="BD254" s="20">
        <f t="shared" si="344"/>
        <v>67.516098563168356</v>
      </c>
      <c r="BE254" s="20">
        <f t="shared" si="344"/>
        <v>62.39162521006169</v>
      </c>
      <c r="BF254" s="20">
        <f t="shared" si="344"/>
        <v>57.252966019118652</v>
      </c>
      <c r="BG254" s="20">
        <f t="shared" si="344"/>
        <v>52.101289355274304</v>
      </c>
      <c r="BH254" s="20">
        <f t="shared" si="344"/>
        <v>46.937766543167562</v>
      </c>
      <c r="BI254" s="20">
        <f t="shared" si="344"/>
        <v>41.763571600936423</v>
      </c>
      <c r="BJ254" s="20">
        <f t="shared" si="344"/>
        <v>36.579880973147972</v>
      </c>
      <c r="BK254" s="20">
        <f t="shared" si="344"/>
        <v>268.70434726328381</v>
      </c>
    </row>
    <row r="255" spans="2:63" x14ac:dyDescent="0.25">
      <c r="C255">
        <f t="shared" si="331"/>
        <v>11</v>
      </c>
      <c r="D255">
        <v>329</v>
      </c>
      <c r="E255">
        <v>5.9</v>
      </c>
      <c r="F255">
        <v>5223.6940000000004</v>
      </c>
      <c r="I255" s="20">
        <f t="shared" si="342"/>
        <v>-187.81922816615793</v>
      </c>
      <c r="J255" s="20">
        <f t="shared" si="345"/>
        <v>140.93200497203722</v>
      </c>
      <c r="K255" s="20">
        <f t="shared" si="345"/>
        <v>233.37056358023895</v>
      </c>
      <c r="L255" s="20">
        <f t="shared" si="345"/>
        <v>305.14040371478779</v>
      </c>
      <c r="M255" s="20">
        <f t="shared" si="345"/>
        <v>257.3184986677129</v>
      </c>
      <c r="N255" s="20">
        <f t="shared" si="345"/>
        <v>121.63450702556152</v>
      </c>
      <c r="O255" s="20">
        <f t="shared" si="345"/>
        <v>-327.26311223624737</v>
      </c>
      <c r="P255" s="20">
        <f t="shared" si="345"/>
        <v>326.264953533896</v>
      </c>
      <c r="Q255" s="20">
        <f t="shared" si="345"/>
        <v>-192.45205427775426</v>
      </c>
      <c r="R255" s="20">
        <f t="shared" si="345"/>
        <v>106.53001531058929</v>
      </c>
      <c r="S255" s="20">
        <f t="shared" si="345"/>
        <v>-258.7094662747125</v>
      </c>
      <c r="T255" s="20">
        <f t="shared" si="345"/>
        <v>51.826692896874128</v>
      </c>
      <c r="U255" s="20">
        <f t="shared" si="345"/>
        <v>-109.63789383696063</v>
      </c>
      <c r="V255" s="20">
        <f t="shared" si="345"/>
        <v>71.619411966700895</v>
      </c>
      <c r="W255" s="20">
        <f t="shared" si="345"/>
        <v>76.204348888349017</v>
      </c>
      <c r="X255" s="20">
        <f t="shared" si="345"/>
        <v>-57.062423004696562</v>
      </c>
      <c r="Y255" s="20">
        <f t="shared" si="345"/>
        <v>323.77501335134474</v>
      </c>
      <c r="Z255" s="20">
        <f t="shared" si="345"/>
        <v>-324.09608059984583</v>
      </c>
      <c r="AA255" s="20">
        <f t="shared" si="345"/>
        <v>37.234937211592516</v>
      </c>
      <c r="AB255" s="20">
        <f t="shared" si="345"/>
        <v>-203.09712844769982</v>
      </c>
      <c r="AC255" s="20">
        <f t="shared" si="345"/>
        <v>-326.65019294409808</v>
      </c>
      <c r="AD255" s="20">
        <f t="shared" si="345"/>
        <v>288.64974212678123</v>
      </c>
      <c r="AE255" s="20">
        <f t="shared" si="345"/>
        <v>-326.79140024756526</v>
      </c>
      <c r="AF255" s="20">
        <f t="shared" si="345"/>
        <v>304.25301662231175</v>
      </c>
      <c r="AG255" s="20">
        <f t="shared" si="345"/>
        <v>259.45547242653072</v>
      </c>
      <c r="AH255" s="20">
        <f t="shared" si="345"/>
        <v>-225.63317463591034</v>
      </c>
      <c r="AI255" s="20">
        <f t="shared" si="345"/>
        <v>69.168046480395205</v>
      </c>
      <c r="AJ255" s="20">
        <f t="shared" si="345"/>
        <v>295.46887925827627</v>
      </c>
      <c r="AK255" s="20">
        <f t="shared" si="345"/>
        <v>274.8307896575223</v>
      </c>
      <c r="AL255" s="20">
        <f t="shared" si="345"/>
        <v>304.23355126718718</v>
      </c>
      <c r="AM255" s="20">
        <f t="shared" si="345"/>
        <v>-277.39602372387031</v>
      </c>
      <c r="AN255" s="20">
        <f t="shared" si="345"/>
        <v>-328.76586030755493</v>
      </c>
      <c r="AO255" s="20">
        <f t="shared" si="345"/>
        <v>-257.5203576316938</v>
      </c>
      <c r="AP255" s="20">
        <f t="shared" si="344"/>
        <v>-224.11802461174233</v>
      </c>
      <c r="AQ255" s="20">
        <f t="shared" si="344"/>
        <v>58.381191226497855</v>
      </c>
      <c r="AR255" s="20">
        <f t="shared" si="344"/>
        <v>56.798771211362578</v>
      </c>
      <c r="AS255" s="20">
        <f t="shared" si="344"/>
        <v>182.54212764640391</v>
      </c>
      <c r="AT255" s="20">
        <f t="shared" si="344"/>
        <v>311.82012701019204</v>
      </c>
      <c r="AU255" s="20">
        <f t="shared" si="344"/>
        <v>-29.5892523405779</v>
      </c>
      <c r="AV255" s="20">
        <f t="shared" si="344"/>
        <v>-20.175248127493418</v>
      </c>
      <c r="AW255" s="20">
        <f t="shared" si="344"/>
        <v>-15.476942788229394</v>
      </c>
      <c r="AX255" s="20">
        <f t="shared" si="344"/>
        <v>-10.775471872700805</v>
      </c>
      <c r="AY255" s="20">
        <f t="shared" si="344"/>
        <v>-120.33850005017611</v>
      </c>
      <c r="AZ255" s="20">
        <f t="shared" si="344"/>
        <v>-115.94713554141786</v>
      </c>
      <c r="BA255" s="20">
        <f t="shared" si="344"/>
        <v>-111.53205578693454</v>
      </c>
      <c r="BB255" s="20">
        <f t="shared" si="344"/>
        <v>-107.0941638250011</v>
      </c>
      <c r="BC255" s="20">
        <f t="shared" si="344"/>
        <v>-102.63436735976939</v>
      </c>
      <c r="BD255" s="20">
        <f t="shared" si="344"/>
        <v>-98.153578575681664</v>
      </c>
      <c r="BE255" s="20">
        <f t="shared" si="344"/>
        <v>-93.652713950790712</v>
      </c>
      <c r="BF255" s="20">
        <f t="shared" si="344"/>
        <v>-89.132694069378815</v>
      </c>
      <c r="BG255" s="20">
        <f t="shared" si="344"/>
        <v>-84.594443433639299</v>
      </c>
      <c r="BH255" s="20">
        <f t="shared" si="344"/>
        <v>-80.038890274610665</v>
      </c>
      <c r="BI255" s="20">
        <f t="shared" si="344"/>
        <v>-75.466966362302827</v>
      </c>
      <c r="BJ255" s="20">
        <f t="shared" si="344"/>
        <v>-70.879606815090227</v>
      </c>
      <c r="BK255" s="20">
        <f t="shared" si="344"/>
        <v>295.15536773763927</v>
      </c>
    </row>
    <row r="256" spans="2:63" x14ac:dyDescent="0.25">
      <c r="C256">
        <f t="shared" si="331"/>
        <v>12</v>
      </c>
      <c r="D256">
        <v>307</v>
      </c>
      <c r="E256">
        <v>0.29899999999999999</v>
      </c>
      <c r="F256">
        <v>5573.143</v>
      </c>
      <c r="I256" s="20">
        <f t="shared" si="342"/>
        <v>-167.49025116026399</v>
      </c>
      <c r="J256" s="20">
        <f t="shared" si="345"/>
        <v>-269.29975849772501</v>
      </c>
      <c r="K256" s="20">
        <f t="shared" si="345"/>
        <v>-302.79919334715845</v>
      </c>
      <c r="L256" s="20">
        <f t="shared" si="345"/>
        <v>293.37888020574644</v>
      </c>
      <c r="M256" s="20">
        <f t="shared" si="345"/>
        <v>164.5200677752388</v>
      </c>
      <c r="N256" s="20">
        <f t="shared" si="345"/>
        <v>-269.75906983236024</v>
      </c>
      <c r="O256" s="20">
        <f t="shared" si="345"/>
        <v>275.85637579568947</v>
      </c>
      <c r="P256" s="20">
        <f t="shared" si="345"/>
        <v>-299.8542432308227</v>
      </c>
      <c r="Q256" s="20">
        <f t="shared" si="345"/>
        <v>124.58430352213063</v>
      </c>
      <c r="R256" s="20">
        <f t="shared" si="345"/>
        <v>-179.63118789805637</v>
      </c>
      <c r="S256" s="20">
        <f t="shared" si="345"/>
        <v>-12.25642052063173</v>
      </c>
      <c r="T256" s="20">
        <f t="shared" si="345"/>
        <v>191.58525896510227</v>
      </c>
      <c r="U256" s="20">
        <f t="shared" si="345"/>
        <v>-4.3359944553403009</v>
      </c>
      <c r="V256" s="20">
        <f t="shared" si="345"/>
        <v>219.84288739607214</v>
      </c>
      <c r="W256" s="20">
        <f t="shared" si="345"/>
        <v>223.08682420364082</v>
      </c>
      <c r="X256" s="20">
        <f t="shared" si="345"/>
        <v>-279.3400956673579</v>
      </c>
      <c r="Y256" s="20">
        <f t="shared" si="345"/>
        <v>16.482850358234575</v>
      </c>
      <c r="Z256" s="20">
        <f t="shared" si="345"/>
        <v>33.993731244759836</v>
      </c>
      <c r="AA256" s="20">
        <f t="shared" si="345"/>
        <v>-268.63846071475388</v>
      </c>
      <c r="AB256" s="20">
        <f t="shared" si="345"/>
        <v>12.505578838426784</v>
      </c>
      <c r="AC256" s="20">
        <f t="shared" si="345"/>
        <v>98.293121501810731</v>
      </c>
      <c r="AD256" s="20">
        <f t="shared" si="345"/>
        <v>12.78518666698848</v>
      </c>
      <c r="AE256" s="20">
        <f t="shared" si="345"/>
        <v>274.34319941363555</v>
      </c>
      <c r="AF256" s="20">
        <f t="shared" si="345"/>
        <v>294.06025604435763</v>
      </c>
      <c r="AG256" s="20">
        <f t="shared" si="345"/>
        <v>-125.42104170620875</v>
      </c>
      <c r="AH256" s="20">
        <f t="shared" si="345"/>
        <v>-101.36752268856121</v>
      </c>
      <c r="AI256" s="20">
        <f t="shared" si="345"/>
        <v>-140.3349777223799</v>
      </c>
      <c r="AJ256" s="20">
        <f t="shared" si="345"/>
        <v>27.513013012833014</v>
      </c>
      <c r="AK256" s="20">
        <f t="shared" si="345"/>
        <v>113.19388707509736</v>
      </c>
      <c r="AL256" s="20">
        <f t="shared" si="345"/>
        <v>-188.2154594129133</v>
      </c>
      <c r="AM256" s="20">
        <f t="shared" si="345"/>
        <v>81.344329016727713</v>
      </c>
      <c r="AN256" s="20">
        <f t="shared" si="345"/>
        <v>145.49824084396124</v>
      </c>
      <c r="AO256" s="20">
        <f t="shared" si="345"/>
        <v>209.23137999328841</v>
      </c>
      <c r="AP256" s="20">
        <f t="shared" si="344"/>
        <v>-227.40007720426712</v>
      </c>
      <c r="AQ256" s="20">
        <f t="shared" si="344"/>
        <v>119.9919701573608</v>
      </c>
      <c r="AR256" s="20">
        <f t="shared" si="344"/>
        <v>-54.541508305940795</v>
      </c>
      <c r="AS256" s="20">
        <f t="shared" si="344"/>
        <v>-56.587492826547638</v>
      </c>
      <c r="AT256" s="20">
        <f t="shared" si="344"/>
        <v>305.65570778222684</v>
      </c>
      <c r="AU256" s="20">
        <f t="shared" si="344"/>
        <v>13.175010968979901</v>
      </c>
      <c r="AV256" s="20">
        <f t="shared" si="344"/>
        <v>22.558109191800295</v>
      </c>
      <c r="AW256" s="20">
        <f t="shared" si="344"/>
        <v>27.226978268468333</v>
      </c>
      <c r="AX256" s="20">
        <f t="shared" si="344"/>
        <v>31.889508488307676</v>
      </c>
      <c r="AY256" s="20">
        <f t="shared" si="344"/>
        <v>-79.071766723374708</v>
      </c>
      <c r="AZ256" s="20">
        <f t="shared" si="344"/>
        <v>-74.536440817259617</v>
      </c>
      <c r="BA256" s="20">
        <f t="shared" si="344"/>
        <v>-69.983761688103371</v>
      </c>
      <c r="BB256" s="20">
        <f t="shared" si="344"/>
        <v>-65.414789269198593</v>
      </c>
      <c r="BC256" s="20">
        <f t="shared" ref="AP256:BK268" si="346">$D256*COS($E256+$F256*BC$7)</f>
        <v>-60.830587287181807</v>
      </c>
      <c r="BD256" s="20">
        <f t="shared" si="346"/>
        <v>-56.232223014381795</v>
      </c>
      <c r="BE256" s="20">
        <f t="shared" si="346"/>
        <v>-51.620767020308172</v>
      </c>
      <c r="BF256" s="20">
        <f t="shared" si="346"/>
        <v>-46.997292922406217</v>
      </c>
      <c r="BG256" s="20">
        <f t="shared" si="346"/>
        <v>-42.362877136153877</v>
      </c>
      <c r="BH256" s="20">
        <f t="shared" si="346"/>
        <v>-37.718598624378345</v>
      </c>
      <c r="BI256" s="20">
        <f t="shared" si="346"/>
        <v>-33.065538646151921</v>
      </c>
      <c r="BJ256" s="20">
        <f t="shared" si="346"/>
        <v>-28.404780504980703</v>
      </c>
      <c r="BK256" s="20">
        <f t="shared" si="346"/>
        <v>26.807717079830155</v>
      </c>
    </row>
    <row r="257" spans="3:63" x14ac:dyDescent="0.25">
      <c r="C257">
        <f t="shared" si="331"/>
        <v>13</v>
      </c>
      <c r="D257">
        <v>243</v>
      </c>
      <c r="E257">
        <v>4.2729999999999997</v>
      </c>
      <c r="F257">
        <v>11790.629000000001</v>
      </c>
      <c r="I257" s="20">
        <f t="shared" si="342"/>
        <v>-168.19154025672466</v>
      </c>
      <c r="J257" s="20">
        <f t="shared" si="345"/>
        <v>-207.13407936389524</v>
      </c>
      <c r="K257" s="20">
        <f t="shared" si="345"/>
        <v>-79.000353081612829</v>
      </c>
      <c r="L257" s="20">
        <f t="shared" si="345"/>
        <v>-103.36893519197064</v>
      </c>
      <c r="M257" s="20">
        <f t="shared" si="345"/>
        <v>78.347481114877468</v>
      </c>
      <c r="N257" s="20">
        <f t="shared" si="345"/>
        <v>-210.99021347244269</v>
      </c>
      <c r="O257" s="20">
        <f t="shared" si="345"/>
        <v>137.03858327910376</v>
      </c>
      <c r="P257" s="20">
        <f t="shared" si="345"/>
        <v>-64.323197223847956</v>
      </c>
      <c r="Q257" s="20">
        <f t="shared" si="345"/>
        <v>237.13721672883881</v>
      </c>
      <c r="R257" s="20">
        <f t="shared" si="345"/>
        <v>238.99122209414844</v>
      </c>
      <c r="S257" s="20">
        <f t="shared" si="345"/>
        <v>214.28292290047997</v>
      </c>
      <c r="T257" s="20">
        <f t="shared" si="345"/>
        <v>232.66276527064522</v>
      </c>
      <c r="U257" s="20">
        <f t="shared" si="345"/>
        <v>137.73889521363191</v>
      </c>
      <c r="V257" s="20">
        <f t="shared" si="345"/>
        <v>-29.780410122878674</v>
      </c>
      <c r="W257" s="20">
        <f t="shared" si="345"/>
        <v>-21.981098676763615</v>
      </c>
      <c r="X257" s="20">
        <f t="shared" si="345"/>
        <v>168.81250213855282</v>
      </c>
      <c r="Y257" s="20">
        <f t="shared" si="345"/>
        <v>-224.06232214051872</v>
      </c>
      <c r="Z257" s="20">
        <f t="shared" si="345"/>
        <v>-222.64256540154295</v>
      </c>
      <c r="AA257" s="20">
        <f t="shared" si="345"/>
        <v>-220.69151044535107</v>
      </c>
      <c r="AB257" s="20">
        <f t="shared" si="345"/>
        <v>64.025768096944148</v>
      </c>
      <c r="AC257" s="20">
        <f t="shared" si="345"/>
        <v>90.520391491812589</v>
      </c>
      <c r="AD257" s="20">
        <f t="shared" si="345"/>
        <v>3.3597820265232441</v>
      </c>
      <c r="AE257" s="20">
        <f t="shared" si="345"/>
        <v>7.4446742543387741</v>
      </c>
      <c r="AF257" s="20">
        <f t="shared" si="345"/>
        <v>-106.90489903072861</v>
      </c>
      <c r="AG257" s="20">
        <f t="shared" si="345"/>
        <v>-51.7479135510955</v>
      </c>
      <c r="AH257" s="20">
        <f t="shared" si="345"/>
        <v>240.03175410235596</v>
      </c>
      <c r="AI257" s="20">
        <f t="shared" si="345"/>
        <v>-23.662387852789777</v>
      </c>
      <c r="AJ257" s="20">
        <f t="shared" si="345"/>
        <v>28.016006086860148</v>
      </c>
      <c r="AK257" s="20">
        <f t="shared" si="345"/>
        <v>-241.76436926209431</v>
      </c>
      <c r="AL257" s="20">
        <f t="shared" si="345"/>
        <v>161.17805342798675</v>
      </c>
      <c r="AM257" s="20">
        <f t="shared" si="345"/>
        <v>202.61730563437541</v>
      </c>
      <c r="AN257" s="20">
        <f t="shared" si="345"/>
        <v>163.27780476310048</v>
      </c>
      <c r="AO257" s="20">
        <f t="shared" si="345"/>
        <v>127.46585175184792</v>
      </c>
      <c r="AP257" s="20">
        <f t="shared" si="346"/>
        <v>135.9627654109922</v>
      </c>
      <c r="AQ257" s="20">
        <f t="shared" si="346"/>
        <v>-16.43402965278176</v>
      </c>
      <c r="AR257" s="20">
        <f t="shared" si="346"/>
        <v>183.29589693985781</v>
      </c>
      <c r="AS257" s="20">
        <f t="shared" si="346"/>
        <v>116.1052130712265</v>
      </c>
      <c r="AT257" s="20">
        <f t="shared" si="346"/>
        <v>-225.26595452105073</v>
      </c>
      <c r="AU257" s="20">
        <f t="shared" si="346"/>
        <v>0.57404644782509984</v>
      </c>
      <c r="AV257" s="20">
        <f t="shared" si="346"/>
        <v>-15.156111617413572</v>
      </c>
      <c r="AW257" s="20">
        <f t="shared" si="346"/>
        <v>-22.975862232848225</v>
      </c>
      <c r="AX257" s="20">
        <f t="shared" si="346"/>
        <v>-30.771672657673999</v>
      </c>
      <c r="AY257" s="20">
        <f t="shared" si="346"/>
        <v>145.95494862155513</v>
      </c>
      <c r="AZ257" s="20">
        <f t="shared" si="346"/>
        <v>139.60832883387798</v>
      </c>
      <c r="BA257" s="20">
        <f t="shared" si="346"/>
        <v>133.11624116476716</v>
      </c>
      <c r="BB257" s="20">
        <f t="shared" si="346"/>
        <v>126.48545018370552</v>
      </c>
      <c r="BC257" s="20">
        <f t="shared" si="346"/>
        <v>119.72286498503253</v>
      </c>
      <c r="BD257" s="20">
        <f t="shared" si="346"/>
        <v>112.83553198892481</v>
      </c>
      <c r="BE257" s="20">
        <f t="shared" si="346"/>
        <v>105.83062759916895</v>
      </c>
      <c r="BF257" s="20">
        <f t="shared" si="346"/>
        <v>98.715450725552159</v>
      </c>
      <c r="BG257" s="20">
        <f t="shared" si="346"/>
        <v>91.497415178669456</v>
      </c>
      <c r="BH257" s="20">
        <f t="shared" si="346"/>
        <v>84.184041944883177</v>
      </c>
      <c r="BI257" s="20">
        <f t="shared" si="346"/>
        <v>76.782951349747563</v>
      </c>
      <c r="BJ257" s="20">
        <f t="shared" si="346"/>
        <v>69.301855117718148</v>
      </c>
      <c r="BK257" s="20">
        <f t="shared" si="346"/>
        <v>26.837863219637971</v>
      </c>
    </row>
    <row r="258" spans="3:63" x14ac:dyDescent="0.25">
      <c r="C258">
        <f t="shared" si="331"/>
        <v>14</v>
      </c>
      <c r="D258">
        <v>212</v>
      </c>
      <c r="E258">
        <v>5.8470000000000004</v>
      </c>
      <c r="F258">
        <v>1577.3440000000001</v>
      </c>
      <c r="I258" s="20">
        <f t="shared" si="342"/>
        <v>-164.17725525434528</v>
      </c>
      <c r="J258" s="20">
        <f t="shared" si="345"/>
        <v>-97.663440553338063</v>
      </c>
      <c r="K258" s="20">
        <f t="shared" si="345"/>
        <v>-208.4244573070271</v>
      </c>
      <c r="L258" s="20">
        <f t="shared" si="345"/>
        <v>192.15041977247336</v>
      </c>
      <c r="M258" s="20">
        <f t="shared" si="345"/>
        <v>-91.029795832158129</v>
      </c>
      <c r="N258" s="20">
        <f t="shared" si="345"/>
        <v>-84.525173522673285</v>
      </c>
      <c r="O258" s="20">
        <f t="shared" si="345"/>
        <v>44.111920320682678</v>
      </c>
      <c r="P258" s="20">
        <f t="shared" si="345"/>
        <v>194.88020053326358</v>
      </c>
      <c r="Q258" s="20">
        <f t="shared" si="345"/>
        <v>206.91829727906764</v>
      </c>
      <c r="R258" s="20">
        <f t="shared" si="345"/>
        <v>98.273641439104651</v>
      </c>
      <c r="S258" s="20">
        <f t="shared" si="345"/>
        <v>-211.00066647764299</v>
      </c>
      <c r="T258" s="20">
        <f t="shared" si="345"/>
        <v>21.713572128862417</v>
      </c>
      <c r="U258" s="20">
        <f t="shared" si="345"/>
        <v>203.21406805561509</v>
      </c>
      <c r="V258" s="20">
        <f t="shared" si="345"/>
        <v>29.868300697379947</v>
      </c>
      <c r="W258" s="20">
        <f t="shared" si="345"/>
        <v>28.96162803795653</v>
      </c>
      <c r="X258" s="20">
        <f t="shared" si="345"/>
        <v>199.86177586084102</v>
      </c>
      <c r="Y258" s="20">
        <f t="shared" si="345"/>
        <v>128.28642117188969</v>
      </c>
      <c r="Z258" s="20">
        <f t="shared" si="345"/>
        <v>-40.584077254125681</v>
      </c>
      <c r="AA258" s="20">
        <f t="shared" si="345"/>
        <v>199.45561878879295</v>
      </c>
      <c r="AB258" s="20">
        <f t="shared" si="345"/>
        <v>-20.078057276550844</v>
      </c>
      <c r="AC258" s="20">
        <f t="shared" si="345"/>
        <v>211.73255255155775</v>
      </c>
      <c r="AD258" s="20">
        <f t="shared" si="345"/>
        <v>80.86814509130744</v>
      </c>
      <c r="AE258" s="20">
        <f t="shared" si="345"/>
        <v>209.61163845993906</v>
      </c>
      <c r="AF258" s="20">
        <f t="shared" si="345"/>
        <v>191.95657335554881</v>
      </c>
      <c r="AG258" s="20">
        <f t="shared" si="345"/>
        <v>-211.83078206803796</v>
      </c>
      <c r="AH258" s="20">
        <f t="shared" si="345"/>
        <v>-149.40473441626548</v>
      </c>
      <c r="AI258" s="20">
        <f t="shared" si="345"/>
        <v>211.88288451766616</v>
      </c>
      <c r="AJ258" s="20">
        <f t="shared" si="345"/>
        <v>78.193902678906909</v>
      </c>
      <c r="AK258" s="20">
        <f t="shared" si="345"/>
        <v>107.67782961276619</v>
      </c>
      <c r="AL258" s="20">
        <f t="shared" si="345"/>
        <v>155.92853101758567</v>
      </c>
      <c r="AM258" s="20">
        <f t="shared" si="345"/>
        <v>-50.681320023798293</v>
      </c>
      <c r="AN258" s="20">
        <f t="shared" si="345"/>
        <v>210.98818681807282</v>
      </c>
      <c r="AO258" s="20">
        <f t="shared" si="345"/>
        <v>-7.9024859519676598</v>
      </c>
      <c r="AP258" s="20">
        <f t="shared" si="346"/>
        <v>11.177173276581536</v>
      </c>
      <c r="AQ258" s="20">
        <f t="shared" si="346"/>
        <v>-171.3276223225202</v>
      </c>
      <c r="AR258" s="20">
        <f t="shared" si="346"/>
        <v>136.95061797979849</v>
      </c>
      <c r="AS258" s="20">
        <f t="shared" si="346"/>
        <v>211.94013436517076</v>
      </c>
      <c r="AT258" s="20">
        <f t="shared" si="346"/>
        <v>165.10630679538022</v>
      </c>
      <c r="AU258" s="20">
        <f t="shared" si="346"/>
        <v>-211.70254719381413</v>
      </c>
      <c r="AV258" s="20">
        <f t="shared" si="346"/>
        <v>-211.59731931173602</v>
      </c>
      <c r="AW258" s="20">
        <f t="shared" si="346"/>
        <v>-211.53894454428999</v>
      </c>
      <c r="AX258" s="20">
        <f t="shared" si="346"/>
        <v>-211.47662464024387</v>
      </c>
      <c r="AY258" s="20">
        <f t="shared" si="346"/>
        <v>-211.88528549073675</v>
      </c>
      <c r="AZ258" s="20">
        <f t="shared" si="346"/>
        <v>-211.91342367509759</v>
      </c>
      <c r="BA258" s="20">
        <f t="shared" si="346"/>
        <v>-211.93760973893694</v>
      </c>
      <c r="BB258" s="20">
        <f t="shared" si="346"/>
        <v>-211.95784323119219</v>
      </c>
      <c r="BC258" s="20">
        <f t="shared" si="346"/>
        <v>-211.97412377451491</v>
      </c>
      <c r="BD258" s="20">
        <f t="shared" si="346"/>
        <v>-211.98645106527789</v>
      </c>
      <c r="BE258" s="20">
        <f t="shared" si="346"/>
        <v>-211.99482487358091</v>
      </c>
      <c r="BF258" s="20">
        <f t="shared" si="346"/>
        <v>-211.99924504325509</v>
      </c>
      <c r="BG258" s="20">
        <f t="shared" si="346"/>
        <v>-211.99971149186555</v>
      </c>
      <c r="BH258" s="20">
        <f t="shared" si="346"/>
        <v>-211.99622421071322</v>
      </c>
      <c r="BI258" s="20">
        <f t="shared" si="346"/>
        <v>-211.98878326483475</v>
      </c>
      <c r="BJ258" s="20">
        <f t="shared" si="346"/>
        <v>-211.97738879300161</v>
      </c>
      <c r="BK258" s="20">
        <f t="shared" si="346"/>
        <v>78.322517624692367</v>
      </c>
    </row>
    <row r="259" spans="3:63" x14ac:dyDescent="0.25">
      <c r="C259">
        <f t="shared" si="331"/>
        <v>15</v>
      </c>
      <c r="D259">
        <v>186</v>
      </c>
      <c r="E259">
        <v>5.0220000000000002</v>
      </c>
      <c r="F259">
        <v>10977.079</v>
      </c>
      <c r="I259" s="20">
        <f t="shared" si="342"/>
        <v>-157.75084009763421</v>
      </c>
      <c r="J259" s="20">
        <f t="shared" si="345"/>
        <v>185.99572236481077</v>
      </c>
      <c r="K259" s="20">
        <f t="shared" si="345"/>
        <v>-112.68852344387828</v>
      </c>
      <c r="L259" s="20">
        <f t="shared" si="345"/>
        <v>56.672000419029416</v>
      </c>
      <c r="M259" s="20">
        <f t="shared" si="345"/>
        <v>176.52306616445264</v>
      </c>
      <c r="N259" s="20">
        <f t="shared" si="345"/>
        <v>45.452155232906662</v>
      </c>
      <c r="O259" s="20">
        <f t="shared" si="345"/>
        <v>148.45759508645355</v>
      </c>
      <c r="P259" s="20">
        <f t="shared" si="345"/>
        <v>179.11801420342749</v>
      </c>
      <c r="Q259" s="20">
        <f t="shared" si="345"/>
        <v>-111.45367321847597</v>
      </c>
      <c r="R259" s="20">
        <f t="shared" si="345"/>
        <v>153.15756088807711</v>
      </c>
      <c r="S259" s="20">
        <f t="shared" si="345"/>
        <v>185.52977832978314</v>
      </c>
      <c r="T259" s="20">
        <f t="shared" si="345"/>
        <v>-18.037835935217103</v>
      </c>
      <c r="U259" s="20">
        <f t="shared" si="345"/>
        <v>-185.55196929246952</v>
      </c>
      <c r="V259" s="20">
        <f t="shared" si="345"/>
        <v>-148.36977614184028</v>
      </c>
      <c r="W259" s="20">
        <f t="shared" si="345"/>
        <v>-144.93213035723446</v>
      </c>
      <c r="X259" s="20">
        <f t="shared" si="345"/>
        <v>-139.16420531574397</v>
      </c>
      <c r="Y259" s="20">
        <f t="shared" si="345"/>
        <v>183.15402809391105</v>
      </c>
      <c r="Z259" s="20">
        <f t="shared" si="345"/>
        <v>180.46495123395727</v>
      </c>
      <c r="AA259" s="20">
        <f t="shared" si="345"/>
        <v>-136.37674989084323</v>
      </c>
      <c r="AB259" s="20">
        <f t="shared" si="345"/>
        <v>-172.98908742427474</v>
      </c>
      <c r="AC259" s="20">
        <f t="shared" si="345"/>
        <v>-66.639484938515565</v>
      </c>
      <c r="AD259" s="20">
        <f t="shared" si="345"/>
        <v>93.085863653065587</v>
      </c>
      <c r="AE259" s="20">
        <f t="shared" si="345"/>
        <v>-92.291906799692043</v>
      </c>
      <c r="AF259" s="20">
        <f t="shared" si="345"/>
        <v>54.003612622316375</v>
      </c>
      <c r="AG259" s="20">
        <f t="shared" si="345"/>
        <v>-52.626794670106577</v>
      </c>
      <c r="AH259" s="20">
        <f t="shared" si="345"/>
        <v>135.83084056021499</v>
      </c>
      <c r="AI259" s="20">
        <f t="shared" si="345"/>
        <v>-125.54643228636684</v>
      </c>
      <c r="AJ259" s="20">
        <f t="shared" si="345"/>
        <v>107.89618951921562</v>
      </c>
      <c r="AK259" s="20">
        <f t="shared" si="345"/>
        <v>-185.31342345187568</v>
      </c>
      <c r="AL259" s="20">
        <f t="shared" si="345"/>
        <v>70.181505344215012</v>
      </c>
      <c r="AM259" s="20">
        <f t="shared" si="345"/>
        <v>-115.63769635236774</v>
      </c>
      <c r="AN259" s="20">
        <f t="shared" si="345"/>
        <v>-6.663300440646144</v>
      </c>
      <c r="AO259" s="20">
        <f t="shared" si="345"/>
        <v>113.94640859463418</v>
      </c>
      <c r="AP259" s="20">
        <f t="shared" si="346"/>
        <v>99.463883821550539</v>
      </c>
      <c r="AQ259" s="20">
        <f t="shared" si="346"/>
        <v>-161.90864196601208</v>
      </c>
      <c r="AR259" s="20">
        <f t="shared" si="346"/>
        <v>-114.24446516533163</v>
      </c>
      <c r="AS259" s="20">
        <f t="shared" si="346"/>
        <v>-7.0918712422479135</v>
      </c>
      <c r="AT259" s="20">
        <f t="shared" si="346"/>
        <v>-185.84447709205241</v>
      </c>
      <c r="AU259" s="20">
        <f t="shared" si="346"/>
        <v>25.036825620656767</v>
      </c>
      <c r="AV259" s="20">
        <f t="shared" si="346"/>
        <v>13.883529876276024</v>
      </c>
      <c r="AW259" s="20">
        <f t="shared" si="346"/>
        <v>8.3037231825641129</v>
      </c>
      <c r="AX259" s="20">
        <f t="shared" si="346"/>
        <v>2.7164169716725919</v>
      </c>
      <c r="AY259" s="20">
        <f t="shared" si="346"/>
        <v>124.40587071216183</v>
      </c>
      <c r="AZ259" s="20">
        <f t="shared" si="346"/>
        <v>120.19474198786781</v>
      </c>
      <c r="BA259" s="20">
        <f t="shared" si="346"/>
        <v>115.87505924357355</v>
      </c>
      <c r="BB259" s="20">
        <f t="shared" si="346"/>
        <v>111.4507238057369</v>
      </c>
      <c r="BC259" s="20">
        <f t="shared" si="346"/>
        <v>106.92573151800818</v>
      </c>
      <c r="BD259" s="20">
        <f t="shared" si="346"/>
        <v>102.30416913241356</v>
      </c>
      <c r="BE259" s="20">
        <f t="shared" si="346"/>
        <v>97.590210618349104</v>
      </c>
      <c r="BF259" s="20">
        <f t="shared" si="346"/>
        <v>92.788113392898566</v>
      </c>
      <c r="BG259" s="20">
        <f t="shared" si="346"/>
        <v>87.90221447569732</v>
      </c>
      <c r="BH259" s="20">
        <f t="shared" si="346"/>
        <v>82.936926571983676</v>
      </c>
      <c r="BI259" s="20">
        <f t="shared" si="346"/>
        <v>77.89673408730782</v>
      </c>
      <c r="BJ259" s="20">
        <f t="shared" si="346"/>
        <v>72.786189077293869</v>
      </c>
      <c r="BK259" s="20">
        <f t="shared" si="346"/>
        <v>107.20680815340538</v>
      </c>
    </row>
    <row r="260" spans="3:63" x14ac:dyDescent="0.25">
      <c r="C260">
        <f t="shared" si="331"/>
        <v>16</v>
      </c>
      <c r="D260">
        <v>175</v>
      </c>
      <c r="E260">
        <v>3.012</v>
      </c>
      <c r="F260">
        <v>18849.227999999999</v>
      </c>
      <c r="I260" s="20">
        <f t="shared" si="342"/>
        <v>-173.80088766289549</v>
      </c>
      <c r="J260" s="20">
        <f t="shared" si="345"/>
        <v>7.9427837701985435</v>
      </c>
      <c r="K260" s="20">
        <f t="shared" si="345"/>
        <v>136.82178372007021</v>
      </c>
      <c r="L260" s="20">
        <f t="shared" si="345"/>
        <v>-173.53255805383546</v>
      </c>
      <c r="M260" s="20">
        <f t="shared" si="345"/>
        <v>-173.23449099601871</v>
      </c>
      <c r="N260" s="20">
        <f t="shared" si="345"/>
        <v>-62.835719239998241</v>
      </c>
      <c r="O260" s="20">
        <f t="shared" si="345"/>
        <v>119.93411231024501</v>
      </c>
      <c r="P260" s="20">
        <f t="shared" si="345"/>
        <v>-64.990933545980297</v>
      </c>
      <c r="Q260" s="20">
        <f t="shared" si="345"/>
        <v>124.73532932534658</v>
      </c>
      <c r="R260" s="20">
        <f t="shared" si="345"/>
        <v>-174.55913853628667</v>
      </c>
      <c r="S260" s="20">
        <f t="shared" si="345"/>
        <v>-173.50987326218655</v>
      </c>
      <c r="T260" s="20">
        <f t="shared" si="345"/>
        <v>-173.79616400172546</v>
      </c>
      <c r="U260" s="20">
        <f t="shared" si="345"/>
        <v>-170.66253971591919</v>
      </c>
      <c r="V260" s="20">
        <f t="shared" si="345"/>
        <v>-65.765501019500633</v>
      </c>
      <c r="W260" s="20">
        <f t="shared" si="345"/>
        <v>-57.312529517428992</v>
      </c>
      <c r="X260" s="20">
        <f t="shared" si="345"/>
        <v>-82.283962555971073</v>
      </c>
      <c r="Y260" s="20">
        <f t="shared" si="345"/>
        <v>29.324232326985989</v>
      </c>
      <c r="Z260" s="20">
        <f t="shared" si="345"/>
        <v>-126.98974271893643</v>
      </c>
      <c r="AA260" s="20">
        <f t="shared" si="345"/>
        <v>161.23380895654495</v>
      </c>
      <c r="AB260" s="20">
        <f t="shared" si="345"/>
        <v>-44.720268799237935</v>
      </c>
      <c r="AC260" s="20">
        <f t="shared" si="345"/>
        <v>-67.936783853950928</v>
      </c>
      <c r="AD260" s="20">
        <f t="shared" si="345"/>
        <v>104.83760182008203</v>
      </c>
      <c r="AE260" s="20">
        <f t="shared" si="345"/>
        <v>-172.48253087391106</v>
      </c>
      <c r="AF260" s="20">
        <f t="shared" si="345"/>
        <v>-172.89131010944774</v>
      </c>
      <c r="AG260" s="20">
        <f t="shared" si="345"/>
        <v>169.55365602749609</v>
      </c>
      <c r="AH260" s="20">
        <f t="shared" si="345"/>
        <v>151.09033130251129</v>
      </c>
      <c r="AI260" s="20">
        <f t="shared" si="345"/>
        <v>-138.8119271828493</v>
      </c>
      <c r="AJ260" s="20">
        <f t="shared" si="345"/>
        <v>126.14068440653982</v>
      </c>
      <c r="AK260" s="20">
        <f t="shared" si="345"/>
        <v>-129.97610076636821</v>
      </c>
      <c r="AL260" s="20">
        <f t="shared" si="345"/>
        <v>79.174498634725182</v>
      </c>
      <c r="AM260" s="20">
        <f t="shared" si="345"/>
        <v>170.13445386209008</v>
      </c>
      <c r="AN260" s="20">
        <f t="shared" si="345"/>
        <v>29.431217298845873</v>
      </c>
      <c r="AO260" s="20">
        <f t="shared" si="345"/>
        <v>-171.34222174116886</v>
      </c>
      <c r="AP260" s="20">
        <f t="shared" si="346"/>
        <v>-174.97068333893836</v>
      </c>
      <c r="AQ260" s="20">
        <f t="shared" si="346"/>
        <v>-118.33733777781349</v>
      </c>
      <c r="AR260" s="20">
        <f t="shared" si="346"/>
        <v>-19.635746191065024</v>
      </c>
      <c r="AS260" s="20">
        <f t="shared" si="346"/>
        <v>-15.105912447607071</v>
      </c>
      <c r="AT260" s="20">
        <f t="shared" si="346"/>
        <v>-44.629894010468242</v>
      </c>
      <c r="AU260" s="20">
        <f t="shared" si="346"/>
        <v>131.20667124831149</v>
      </c>
      <c r="AV260" s="20">
        <f t="shared" si="346"/>
        <v>142.47373028955741</v>
      </c>
      <c r="AW260" s="20">
        <f t="shared" si="346"/>
        <v>147.5258668175116</v>
      </c>
      <c r="AX260" s="20">
        <f t="shared" si="346"/>
        <v>152.18519701880086</v>
      </c>
      <c r="AY260" s="20">
        <f t="shared" si="346"/>
        <v>-31.08063646202412</v>
      </c>
      <c r="AZ260" s="20">
        <f t="shared" si="346"/>
        <v>-22.155663124444111</v>
      </c>
      <c r="BA260" s="20">
        <f t="shared" si="346"/>
        <v>-13.17169752445967</v>
      </c>
      <c r="BB260" s="20">
        <f t="shared" si="346"/>
        <v>-4.1526606096465963</v>
      </c>
      <c r="BC260" s="20">
        <f t="shared" si="346"/>
        <v>4.8774332906363345</v>
      </c>
      <c r="BD260" s="20">
        <f t="shared" si="346"/>
        <v>13.894540406285174</v>
      </c>
      <c r="BE260" s="20">
        <f t="shared" si="346"/>
        <v>22.874651546276123</v>
      </c>
      <c r="BF260" s="20">
        <f t="shared" si="346"/>
        <v>31.793856026021867</v>
      </c>
      <c r="BG260" s="20">
        <f t="shared" si="346"/>
        <v>40.628405332640973</v>
      </c>
      <c r="BH260" s="20">
        <f t="shared" si="346"/>
        <v>49.354776358422875</v>
      </c>
      <c r="BI260" s="20">
        <f t="shared" si="346"/>
        <v>57.949734033931684</v>
      </c>
      <c r="BJ260" s="20">
        <f t="shared" si="346"/>
        <v>66.390393194555415</v>
      </c>
      <c r="BK260" s="20">
        <f t="shared" si="346"/>
        <v>125.19063819444068</v>
      </c>
    </row>
    <row r="261" spans="3:63" x14ac:dyDescent="0.25">
      <c r="C261">
        <f t="shared" si="331"/>
        <v>17</v>
      </c>
      <c r="D261">
        <v>110</v>
      </c>
      <c r="E261">
        <v>5.0549999999999997</v>
      </c>
      <c r="F261">
        <v>5486.7780000000002</v>
      </c>
      <c r="I261" s="20">
        <f t="shared" si="342"/>
        <v>-79.65928939834717</v>
      </c>
      <c r="J261" s="20">
        <f t="shared" si="345"/>
        <v>95.471404706949528</v>
      </c>
      <c r="K261" s="20">
        <f t="shared" si="345"/>
        <v>36.992109577266056</v>
      </c>
      <c r="L261" s="20">
        <f t="shared" si="345"/>
        <v>36.95422538580484</v>
      </c>
      <c r="M261" s="20">
        <f t="shared" si="345"/>
        <v>99.730960226585637</v>
      </c>
      <c r="N261" s="20">
        <f t="shared" si="345"/>
        <v>-109.58255464216158</v>
      </c>
      <c r="O261" s="20">
        <f t="shared" si="345"/>
        <v>68.481229458927118</v>
      </c>
      <c r="P261" s="20">
        <f t="shared" si="345"/>
        <v>-83.203239279796975</v>
      </c>
      <c r="Q261" s="20">
        <f t="shared" si="345"/>
        <v>-12.418362597645389</v>
      </c>
      <c r="R261" s="20">
        <f t="shared" si="345"/>
        <v>-109.21211028450861</v>
      </c>
      <c r="S261" s="20">
        <f t="shared" si="345"/>
        <v>-109.71946049288526</v>
      </c>
      <c r="T261" s="20">
        <f t="shared" si="345"/>
        <v>-82.062404249427786</v>
      </c>
      <c r="U261" s="20">
        <f t="shared" si="345"/>
        <v>-109.59727810929822</v>
      </c>
      <c r="V261" s="20">
        <f t="shared" si="345"/>
        <v>34.845827162330728</v>
      </c>
      <c r="W261" s="20">
        <f t="shared" ref="J261:AO269" si="347">$D261*COS($E261+$F261*W$7)</f>
        <v>36.409153145083998</v>
      </c>
      <c r="X261" s="20">
        <f t="shared" si="347"/>
        <v>-103.83967947727281</v>
      </c>
      <c r="Y261" s="20">
        <f t="shared" si="347"/>
        <v>12.447860500268845</v>
      </c>
      <c r="Z261" s="20">
        <f t="shared" si="347"/>
        <v>10.696976769061758</v>
      </c>
      <c r="AA261" s="20">
        <f t="shared" si="347"/>
        <v>-90.547590304223007</v>
      </c>
      <c r="AB261" s="20">
        <f t="shared" si="347"/>
        <v>-41.519813111934184</v>
      </c>
      <c r="AC261" s="20">
        <f t="shared" si="347"/>
        <v>101.9635698289719</v>
      </c>
      <c r="AD261" s="20">
        <f t="shared" si="347"/>
        <v>51.78512666941527</v>
      </c>
      <c r="AE261" s="20">
        <f t="shared" si="347"/>
        <v>16.362304986140231</v>
      </c>
      <c r="AF261" s="20">
        <f t="shared" si="347"/>
        <v>36.175000122908386</v>
      </c>
      <c r="AG261" s="20">
        <f t="shared" si="347"/>
        <v>100.82201327924976</v>
      </c>
      <c r="AH261" s="20">
        <f t="shared" si="347"/>
        <v>-65.195555547642812</v>
      </c>
      <c r="AI261" s="20">
        <f t="shared" si="347"/>
        <v>-92.078643469161449</v>
      </c>
      <c r="AJ261" s="20">
        <f t="shared" si="347"/>
        <v>56.319324292180966</v>
      </c>
      <c r="AK261" s="20">
        <f t="shared" si="347"/>
        <v>-56.765345762494036</v>
      </c>
      <c r="AL261" s="20">
        <f t="shared" si="347"/>
        <v>-109.99725058758939</v>
      </c>
      <c r="AM261" s="20">
        <f t="shared" si="347"/>
        <v>94.413695936185405</v>
      </c>
      <c r="AN261" s="20">
        <f t="shared" si="347"/>
        <v>107.36365423368395</v>
      </c>
      <c r="AO261" s="20">
        <f t="shared" si="347"/>
        <v>109.0700045288677</v>
      </c>
      <c r="AP261" s="20">
        <f t="shared" si="346"/>
        <v>78.177626740967114</v>
      </c>
      <c r="AQ261" s="20">
        <f t="shared" si="346"/>
        <v>-35.012189176716319</v>
      </c>
      <c r="AR261" s="20">
        <f t="shared" si="346"/>
        <v>107.877755536012</v>
      </c>
      <c r="AS261" s="20">
        <f t="shared" si="346"/>
        <v>107.66494385316564</v>
      </c>
      <c r="AT261" s="20">
        <f t="shared" si="346"/>
        <v>21.591818080133109</v>
      </c>
      <c r="AU261" s="20">
        <f t="shared" si="346"/>
        <v>108.09434672226047</v>
      </c>
      <c r="AV261" s="20">
        <f t="shared" si="346"/>
        <v>107.43083621857365</v>
      </c>
      <c r="AW261" s="20">
        <f t="shared" si="346"/>
        <v>107.06368320028321</v>
      </c>
      <c r="AX261" s="20">
        <f t="shared" si="346"/>
        <v>106.67237065979664</v>
      </c>
      <c r="AY261" s="20">
        <f t="shared" si="346"/>
        <v>109.30691944067114</v>
      </c>
      <c r="AZ261" s="20">
        <f t="shared" si="346"/>
        <v>109.47978140903101</v>
      </c>
      <c r="BA261" s="20">
        <f t="shared" si="346"/>
        <v>109.62793864904722</v>
      </c>
      <c r="BB261" s="20">
        <f t="shared" si="346"/>
        <v>109.75135772820596</v>
      </c>
      <c r="BC261" s="20">
        <f t="shared" si="346"/>
        <v>109.85001079629762</v>
      </c>
      <c r="BD261" s="20">
        <f t="shared" si="346"/>
        <v>109.92387559170264</v>
      </c>
      <c r="BE261" s="20">
        <f t="shared" si="346"/>
        <v>109.97293544641445</v>
      </c>
      <c r="BF261" s="20">
        <f t="shared" si="346"/>
        <v>109.99717928980117</v>
      </c>
      <c r="BG261" s="20">
        <f t="shared" si="346"/>
        <v>109.99660165110306</v>
      </c>
      <c r="BH261" s="20">
        <f t="shared" si="346"/>
        <v>109.9712026606675</v>
      </c>
      <c r="BI261" s="20">
        <f t="shared" si="346"/>
        <v>109.92098804991959</v>
      </c>
      <c r="BJ261" s="20">
        <f t="shared" si="346"/>
        <v>109.84596915006874</v>
      </c>
      <c r="BK261" s="20">
        <f t="shared" si="346"/>
        <v>56.104625124173687</v>
      </c>
    </row>
    <row r="262" spans="3:63" x14ac:dyDescent="0.25">
      <c r="C262">
        <f t="shared" si="331"/>
        <v>18</v>
      </c>
      <c r="D262">
        <v>98</v>
      </c>
      <c r="E262">
        <v>0.89</v>
      </c>
      <c r="F262">
        <v>6069.78</v>
      </c>
      <c r="I262" s="20">
        <f t="shared" si="342"/>
        <v>-89.266584677743808</v>
      </c>
      <c r="J262" s="20">
        <f t="shared" si="347"/>
        <v>-49.836762593261156</v>
      </c>
      <c r="K262" s="20">
        <f t="shared" si="347"/>
        <v>65.093744516757297</v>
      </c>
      <c r="L262" s="20">
        <f t="shared" si="347"/>
        <v>61.682378604222293</v>
      </c>
      <c r="M262" s="20">
        <f t="shared" si="347"/>
        <v>44.517843978007733</v>
      </c>
      <c r="N262" s="20">
        <f t="shared" si="347"/>
        <v>-56.957601909877816</v>
      </c>
      <c r="O262" s="20">
        <f t="shared" si="347"/>
        <v>96.167164852984669</v>
      </c>
      <c r="P262" s="20">
        <f t="shared" si="347"/>
        <v>-72.828480017250428</v>
      </c>
      <c r="Q262" s="20">
        <f t="shared" si="347"/>
        <v>97.9974345354278</v>
      </c>
      <c r="R262" s="20">
        <f t="shared" si="347"/>
        <v>-95.00913734127883</v>
      </c>
      <c r="S262" s="20">
        <f t="shared" si="347"/>
        <v>-9.796323994965455</v>
      </c>
      <c r="T262" s="20">
        <f t="shared" si="347"/>
        <v>-30.612512673937267</v>
      </c>
      <c r="U262" s="20">
        <f t="shared" si="347"/>
        <v>91.129782522692665</v>
      </c>
      <c r="V262" s="20">
        <f t="shared" si="347"/>
        <v>2.4163160597809581</v>
      </c>
      <c r="W262" s="20">
        <f t="shared" si="347"/>
        <v>0.78797357123244127</v>
      </c>
      <c r="X262" s="20">
        <f t="shared" si="347"/>
        <v>-85.872764954669151</v>
      </c>
      <c r="Y262" s="20">
        <f t="shared" si="347"/>
        <v>15.765858271022994</v>
      </c>
      <c r="Z262" s="20">
        <f t="shared" si="347"/>
        <v>-25.400960699330216</v>
      </c>
      <c r="AA262" s="20">
        <f t="shared" si="347"/>
        <v>59.665627245464513</v>
      </c>
      <c r="AB262" s="20">
        <f t="shared" si="347"/>
        <v>54.761134099461486</v>
      </c>
      <c r="AC262" s="20">
        <f t="shared" si="347"/>
        <v>-40.711126062235373</v>
      </c>
      <c r="AD262" s="20">
        <f t="shared" si="347"/>
        <v>94.524745264592767</v>
      </c>
      <c r="AE262" s="20">
        <f t="shared" si="347"/>
        <v>-59.63237558213352</v>
      </c>
      <c r="AF262" s="20">
        <f t="shared" si="347"/>
        <v>62.313003359277786</v>
      </c>
      <c r="AG262" s="20">
        <f t="shared" si="347"/>
        <v>41.676040859241525</v>
      </c>
      <c r="AH262" s="20">
        <f t="shared" si="347"/>
        <v>-13.937512276070327</v>
      </c>
      <c r="AI262" s="20">
        <f t="shared" si="347"/>
        <v>54.637221865835869</v>
      </c>
      <c r="AJ262" s="20">
        <f t="shared" si="347"/>
        <v>93.041256563899736</v>
      </c>
      <c r="AK262" s="20">
        <f t="shared" si="347"/>
        <v>-56.764041489063672</v>
      </c>
      <c r="AL262" s="20">
        <f t="shared" si="347"/>
        <v>48.034269499434572</v>
      </c>
      <c r="AM262" s="20">
        <f t="shared" si="347"/>
        <v>-78.289881677666898</v>
      </c>
      <c r="AN262" s="20">
        <f t="shared" si="347"/>
        <v>-56.237663937645713</v>
      </c>
      <c r="AO262" s="20">
        <f t="shared" si="347"/>
        <v>-31.77652536365779</v>
      </c>
      <c r="AP262" s="20">
        <f t="shared" si="346"/>
        <v>-44.947743682465848</v>
      </c>
      <c r="AQ262" s="20">
        <f t="shared" si="346"/>
        <v>44.903922530748055</v>
      </c>
      <c r="AR262" s="20">
        <f t="shared" si="346"/>
        <v>-97.988083183377924</v>
      </c>
      <c r="AS262" s="20">
        <f t="shared" si="346"/>
        <v>-77.144496904277432</v>
      </c>
      <c r="AT262" s="20">
        <f t="shared" si="346"/>
        <v>86.742194827701525</v>
      </c>
      <c r="AU262" s="20">
        <f t="shared" si="346"/>
        <v>73.212318057638626</v>
      </c>
      <c r="AV262" s="20">
        <f t="shared" si="346"/>
        <v>75.343517363551385</v>
      </c>
      <c r="AW262" s="20">
        <f t="shared" si="346"/>
        <v>76.374502569674291</v>
      </c>
      <c r="AX262" s="20">
        <f t="shared" si="346"/>
        <v>77.384396451405536</v>
      </c>
      <c r="AY262" s="20">
        <f t="shared" si="346"/>
        <v>48.112113577869316</v>
      </c>
      <c r="AZ262" s="20">
        <f t="shared" si="346"/>
        <v>49.524212255056192</v>
      </c>
      <c r="BA262" s="20">
        <f t="shared" si="346"/>
        <v>50.92263449323476</v>
      </c>
      <c r="BB262" s="20">
        <f t="shared" si="346"/>
        <v>52.306994108852841</v>
      </c>
      <c r="BC262" s="20">
        <f t="shared" si="346"/>
        <v>53.676908801839687</v>
      </c>
      <c r="BD262" s="20">
        <f t="shared" si="346"/>
        <v>55.032000261178609</v>
      </c>
      <c r="BE262" s="20">
        <f t="shared" si="346"/>
        <v>56.371894269401004</v>
      </c>
      <c r="BF262" s="20">
        <f t="shared" si="346"/>
        <v>57.696220805905682</v>
      </c>
      <c r="BG262" s="20">
        <f t="shared" si="346"/>
        <v>59.004614149151855</v>
      </c>
      <c r="BH262" s="20">
        <f t="shared" si="346"/>
        <v>60.296712977664448</v>
      </c>
      <c r="BI262" s="20">
        <f t="shared" si="346"/>
        <v>61.572160469793154</v>
      </c>
      <c r="BJ262" s="20">
        <f t="shared" si="346"/>
        <v>62.830604402271128</v>
      </c>
      <c r="BK262" s="20">
        <f t="shared" si="346"/>
        <v>93.118277549807729</v>
      </c>
    </row>
    <row r="263" spans="3:63" x14ac:dyDescent="0.25">
      <c r="C263">
        <f t="shared" si="331"/>
        <v>19</v>
      </c>
      <c r="D263">
        <v>86</v>
      </c>
      <c r="E263">
        <v>5.69</v>
      </c>
      <c r="F263">
        <v>15720.84</v>
      </c>
      <c r="I263" s="20">
        <f t="shared" si="342"/>
        <v>40.344406466345959</v>
      </c>
      <c r="J263" s="20">
        <f t="shared" si="347"/>
        <v>18.552208758068282</v>
      </c>
      <c r="K263" s="20">
        <f t="shared" si="347"/>
        <v>-6.2335578476894895</v>
      </c>
      <c r="L263" s="20">
        <f t="shared" si="347"/>
        <v>71.308128587589394</v>
      </c>
      <c r="M263" s="20">
        <f t="shared" si="347"/>
        <v>-70.151976811921003</v>
      </c>
      <c r="N263" s="20">
        <f t="shared" si="347"/>
        <v>-80.852755841748376</v>
      </c>
      <c r="O263" s="20">
        <f t="shared" si="347"/>
        <v>-83.515109301328778</v>
      </c>
      <c r="P263" s="20">
        <f t="shared" si="347"/>
        <v>80.790551843052242</v>
      </c>
      <c r="Q263" s="20">
        <f t="shared" si="347"/>
        <v>82.503477781351592</v>
      </c>
      <c r="R263" s="20">
        <f t="shared" si="347"/>
        <v>-24.471633028882387</v>
      </c>
      <c r="S263" s="20">
        <f t="shared" si="347"/>
        <v>68.62367770493006</v>
      </c>
      <c r="T263" s="20">
        <f t="shared" si="347"/>
        <v>-68.513821881689751</v>
      </c>
      <c r="U263" s="20">
        <f t="shared" si="347"/>
        <v>23.025879192501769</v>
      </c>
      <c r="V263" s="20">
        <f t="shared" si="347"/>
        <v>-55.243208305072585</v>
      </c>
      <c r="W263" s="20">
        <f t="shared" si="347"/>
        <v>-52.356048946076683</v>
      </c>
      <c r="X263" s="20">
        <f t="shared" si="347"/>
        <v>42.113817027548116</v>
      </c>
      <c r="Y263" s="20">
        <f t="shared" si="347"/>
        <v>1.5145520616444417</v>
      </c>
      <c r="Z263" s="20">
        <f t="shared" si="347"/>
        <v>72.818644739892235</v>
      </c>
      <c r="AA263" s="20">
        <f t="shared" si="347"/>
        <v>5.8843156768924514</v>
      </c>
      <c r="AB263" s="20">
        <f t="shared" si="347"/>
        <v>80.84034400532434</v>
      </c>
      <c r="AC263" s="20">
        <f t="shared" si="347"/>
        <v>-74.162181335610526</v>
      </c>
      <c r="AD263" s="20">
        <f t="shared" si="347"/>
        <v>-42.172775942160712</v>
      </c>
      <c r="AE263" s="20">
        <f t="shared" si="347"/>
        <v>85.900410878315029</v>
      </c>
      <c r="AF263" s="20">
        <f t="shared" si="347"/>
        <v>70.257102989234397</v>
      </c>
      <c r="AG263" s="20">
        <f t="shared" si="347"/>
        <v>82.680736435719069</v>
      </c>
      <c r="AH263" s="20">
        <f t="shared" si="347"/>
        <v>84.264258808594306</v>
      </c>
      <c r="AI263" s="20">
        <f t="shared" si="347"/>
        <v>-52.795184405823882</v>
      </c>
      <c r="AJ263" s="20">
        <f t="shared" si="347"/>
        <v>-31.651189530491813</v>
      </c>
      <c r="AK263" s="20">
        <f t="shared" si="347"/>
        <v>-32.037953983361845</v>
      </c>
      <c r="AL263" s="20">
        <f t="shared" si="347"/>
        <v>48.312076807324978</v>
      </c>
      <c r="AM263" s="20">
        <f t="shared" si="347"/>
        <v>21.17714894440612</v>
      </c>
      <c r="AN263" s="20">
        <f t="shared" si="347"/>
        <v>-85.858131668014551</v>
      </c>
      <c r="AO263" s="20">
        <f t="shared" si="347"/>
        <v>18.767192253000193</v>
      </c>
      <c r="AP263" s="20">
        <f t="shared" si="346"/>
        <v>-83.371315355550223</v>
      </c>
      <c r="AQ263" s="20">
        <f t="shared" si="346"/>
        <v>-36.685453546617346</v>
      </c>
      <c r="AR263" s="20">
        <f t="shared" si="346"/>
        <v>-85.703297075573062</v>
      </c>
      <c r="AS263" s="20">
        <f t="shared" si="346"/>
        <v>-80.002610448945731</v>
      </c>
      <c r="AT263" s="20">
        <f t="shared" si="346"/>
        <v>-73.556484175120019</v>
      </c>
      <c r="AU263" s="20">
        <f t="shared" si="346"/>
        <v>85.995229308904186</v>
      </c>
      <c r="AV263" s="20">
        <f t="shared" si="346"/>
        <v>85.752848936040209</v>
      </c>
      <c r="AW263" s="20">
        <f t="shared" si="346"/>
        <v>85.393090552357521</v>
      </c>
      <c r="AX263" s="20">
        <f t="shared" si="346"/>
        <v>84.875161215884859</v>
      </c>
      <c r="AY263" s="20">
        <f t="shared" si="346"/>
        <v>55.688214297959398</v>
      </c>
      <c r="AZ263" s="20">
        <f t="shared" si="346"/>
        <v>58.456476801448424</v>
      </c>
      <c r="BA263" s="20">
        <f t="shared" si="346"/>
        <v>61.116462199932542</v>
      </c>
      <c r="BB263" s="20">
        <f t="shared" si="346"/>
        <v>63.663243485592233</v>
      </c>
      <c r="BC263" s="20">
        <f t="shared" si="346"/>
        <v>66.092103335054347</v>
      </c>
      <c r="BD263" s="20">
        <f t="shared" si="346"/>
        <v>68.398542847117497</v>
      </c>
      <c r="BE263" s="20">
        <f t="shared" si="346"/>
        <v>70.578289875964558</v>
      </c>
      <c r="BF263" s="20">
        <f t="shared" si="346"/>
        <v>72.627306944298894</v>
      </c>
      <c r="BG263" s="20">
        <f t="shared" si="346"/>
        <v>74.541798721843961</v>
      </c>
      <c r="BH263" s="20">
        <f t="shared" si="346"/>
        <v>76.31821905531946</v>
      </c>
      <c r="BI263" s="20">
        <f t="shared" si="346"/>
        <v>77.953277536851786</v>
      </c>
      <c r="BJ263" s="20">
        <f t="shared" si="346"/>
        <v>79.443945598718187</v>
      </c>
      <c r="BK263" s="20">
        <f t="shared" si="346"/>
        <v>-32.170761264071338</v>
      </c>
    </row>
    <row r="264" spans="3:63" x14ac:dyDescent="0.25">
      <c r="C264">
        <f t="shared" si="331"/>
        <v>20</v>
      </c>
      <c r="D264">
        <v>86</v>
      </c>
      <c r="E264">
        <v>1.27</v>
      </c>
      <c r="F264">
        <v>161000.69</v>
      </c>
      <c r="I264" s="20">
        <f t="shared" si="342"/>
        <v>-85.756149505423608</v>
      </c>
      <c r="J264" s="20">
        <f t="shared" si="347"/>
        <v>29.046976878158336</v>
      </c>
      <c r="K264" s="20">
        <f t="shared" si="347"/>
        <v>-31.656043455890849</v>
      </c>
      <c r="L264" s="20">
        <f t="shared" si="347"/>
        <v>25.480155071577411</v>
      </c>
      <c r="M264" s="20">
        <f t="shared" si="347"/>
        <v>-79.854424329015075</v>
      </c>
      <c r="N264" s="20">
        <f t="shared" si="347"/>
        <v>68.24716162262537</v>
      </c>
      <c r="O264" s="20">
        <f t="shared" si="347"/>
        <v>83.700158008150296</v>
      </c>
      <c r="P264" s="20">
        <f t="shared" si="347"/>
        <v>-85.990162065825245</v>
      </c>
      <c r="Q264" s="20">
        <f t="shared" si="347"/>
        <v>-54.909225136614211</v>
      </c>
      <c r="R264" s="20">
        <f t="shared" si="347"/>
        <v>42.204951748547131</v>
      </c>
      <c r="S264" s="20">
        <f t="shared" si="347"/>
        <v>2.8374226137696246</v>
      </c>
      <c r="T264" s="20">
        <f t="shared" si="347"/>
        <v>-55.551560858626438</v>
      </c>
      <c r="U264" s="20">
        <f t="shared" si="347"/>
        <v>-37.264887080204808</v>
      </c>
      <c r="V264" s="20">
        <f t="shared" si="347"/>
        <v>25.486534361907584</v>
      </c>
      <c r="W264" s="20">
        <f t="shared" si="347"/>
        <v>58.094729363340662</v>
      </c>
      <c r="X264" s="20">
        <f t="shared" si="347"/>
        <v>-85.715904358554141</v>
      </c>
      <c r="Y264" s="20">
        <f t="shared" si="347"/>
        <v>81.58238879714429</v>
      </c>
      <c r="Z264" s="20">
        <f t="shared" si="347"/>
        <v>-56.476286025328719</v>
      </c>
      <c r="AA264" s="20">
        <f t="shared" si="347"/>
        <v>-82.211744256321623</v>
      </c>
      <c r="AB264" s="20">
        <f t="shared" si="347"/>
        <v>85.498639631030429</v>
      </c>
      <c r="AC264" s="20">
        <f t="shared" si="347"/>
        <v>-41.619096266900691</v>
      </c>
      <c r="AD264" s="20">
        <f t="shared" si="347"/>
        <v>85.075846062340048</v>
      </c>
      <c r="AE264" s="20">
        <f t="shared" si="347"/>
        <v>-60.620543028612822</v>
      </c>
      <c r="AF264" s="20">
        <f t="shared" si="347"/>
        <v>42.820791888209158</v>
      </c>
      <c r="AG264" s="20">
        <f t="shared" si="347"/>
        <v>61.405054495130976</v>
      </c>
      <c r="AH264" s="20">
        <f t="shared" si="347"/>
        <v>-20.345763484553828</v>
      </c>
      <c r="AI264" s="20">
        <f t="shared" si="347"/>
        <v>-83.842669952166872</v>
      </c>
      <c r="AJ264" s="20">
        <f t="shared" si="347"/>
        <v>3.0133590251083908</v>
      </c>
      <c r="AK264" s="20">
        <f t="shared" si="347"/>
        <v>85.849477420113487</v>
      </c>
      <c r="AL264" s="20">
        <f t="shared" si="347"/>
        <v>5.9991965509330001</v>
      </c>
      <c r="AM264" s="20">
        <f t="shared" si="347"/>
        <v>-22.837529891543195</v>
      </c>
      <c r="AN264" s="20">
        <f t="shared" si="347"/>
        <v>-80.217743361547818</v>
      </c>
      <c r="AO264" s="20">
        <f t="shared" si="347"/>
        <v>-10.701895000789671</v>
      </c>
      <c r="AP264" s="20">
        <f t="shared" si="346"/>
        <v>-29.56194157781081</v>
      </c>
      <c r="AQ264" s="20">
        <f t="shared" si="346"/>
        <v>-47.052601999308727</v>
      </c>
      <c r="AR264" s="20">
        <f t="shared" si="346"/>
        <v>74.241932893606574</v>
      </c>
      <c r="AS264" s="20">
        <f t="shared" si="346"/>
        <v>70.178352696797319</v>
      </c>
      <c r="AT264" s="20">
        <f t="shared" si="346"/>
        <v>18.620202093901664</v>
      </c>
      <c r="AU264" s="20">
        <f t="shared" si="346"/>
        <v>-85.062971889686722</v>
      </c>
      <c r="AV264" s="20">
        <f t="shared" si="346"/>
        <v>-63.697621373887337</v>
      </c>
      <c r="AW264" s="20">
        <f t="shared" si="346"/>
        <v>-32.956225652442761</v>
      </c>
      <c r="AX264" s="20">
        <f t="shared" si="346"/>
        <v>4.085584018990283</v>
      </c>
      <c r="AY264" s="20">
        <f t="shared" si="346"/>
        <v>74.9969016243342</v>
      </c>
      <c r="AZ264" s="20">
        <f t="shared" si="346"/>
        <v>49.870556820382305</v>
      </c>
      <c r="BA264" s="20">
        <f t="shared" si="346"/>
        <v>15.210196950553456</v>
      </c>
      <c r="BB264" s="20">
        <f t="shared" si="346"/>
        <v>-22.357975787850204</v>
      </c>
      <c r="BC264" s="20">
        <f t="shared" si="346"/>
        <v>-55.651857409503755</v>
      </c>
      <c r="BD264" s="20">
        <f t="shared" si="346"/>
        <v>-78.306482507493271</v>
      </c>
      <c r="BE264" s="20">
        <f t="shared" si="346"/>
        <v>-85.990847965686655</v>
      </c>
      <c r="BF264" s="20">
        <f t="shared" si="346"/>
        <v>-77.235893466278682</v>
      </c>
      <c r="BG264" s="20">
        <f t="shared" si="346"/>
        <v>-53.715349431022354</v>
      </c>
      <c r="BH264" s="20">
        <f t="shared" si="346"/>
        <v>-19.925761226151003</v>
      </c>
      <c r="BI264" s="20">
        <f t="shared" si="346"/>
        <v>17.673138922184663</v>
      </c>
      <c r="BJ264" s="20">
        <f t="shared" si="346"/>
        <v>51.893372709278097</v>
      </c>
      <c r="BK264" s="20">
        <f t="shared" si="346"/>
        <v>8.7290598753558406</v>
      </c>
    </row>
    <row r="265" spans="3:63" x14ac:dyDescent="0.25">
      <c r="C265">
        <f t="shared" si="331"/>
        <v>21</v>
      </c>
      <c r="D265">
        <v>65</v>
      </c>
      <c r="E265">
        <v>0.27</v>
      </c>
      <c r="F265">
        <v>17260.150000000001</v>
      </c>
      <c r="I265" s="20">
        <f t="shared" si="342"/>
        <v>-36.359381275504198</v>
      </c>
      <c r="J265" s="20">
        <f t="shared" si="347"/>
        <v>64.978511692301353</v>
      </c>
      <c r="K265" s="20">
        <f t="shared" si="347"/>
        <v>63.90413315743303</v>
      </c>
      <c r="L265" s="20">
        <f t="shared" si="347"/>
        <v>62.645108263782888</v>
      </c>
      <c r="M265" s="20">
        <f t="shared" si="347"/>
        <v>-17.762855004241569</v>
      </c>
      <c r="N265" s="20">
        <f t="shared" si="347"/>
        <v>-64.190734054475897</v>
      </c>
      <c r="O265" s="20">
        <f t="shared" si="347"/>
        <v>-51.509568380141495</v>
      </c>
      <c r="P265" s="20">
        <f t="shared" si="347"/>
        <v>-8.2676141330909036</v>
      </c>
      <c r="Q265" s="20">
        <f t="shared" si="347"/>
        <v>-40.5068454315944</v>
      </c>
      <c r="R265" s="20">
        <f t="shared" si="347"/>
        <v>-35.827446317380215</v>
      </c>
      <c r="S265" s="20">
        <f t="shared" si="347"/>
        <v>1.4301737170464974</v>
      </c>
      <c r="T265" s="20">
        <f t="shared" si="347"/>
        <v>64.910687962937999</v>
      </c>
      <c r="U265" s="20">
        <f t="shared" si="347"/>
        <v>56.146367548950209</v>
      </c>
      <c r="V265" s="20">
        <f t="shared" si="347"/>
        <v>56.598588689406753</v>
      </c>
      <c r="W265" s="20">
        <f t="shared" si="347"/>
        <v>58.045252713843567</v>
      </c>
      <c r="X265" s="20">
        <f t="shared" si="347"/>
        <v>-64.364183514443752</v>
      </c>
      <c r="Y265" s="20">
        <f t="shared" si="347"/>
        <v>-63.53529535727165</v>
      </c>
      <c r="Z265" s="20">
        <f t="shared" si="347"/>
        <v>64.998169624580285</v>
      </c>
      <c r="AA265" s="20">
        <f t="shared" si="347"/>
        <v>64.466435643996022</v>
      </c>
      <c r="AB265" s="20">
        <f t="shared" si="347"/>
        <v>58.068126087524163</v>
      </c>
      <c r="AC265" s="20">
        <f t="shared" si="347"/>
        <v>31.330394953836926</v>
      </c>
      <c r="AD265" s="20">
        <f t="shared" si="347"/>
        <v>19.534609033316553</v>
      </c>
      <c r="AE265" s="20">
        <f t="shared" si="347"/>
        <v>54.637461900549447</v>
      </c>
      <c r="AF265" s="20">
        <f t="shared" si="347"/>
        <v>63.037233349499132</v>
      </c>
      <c r="AG265" s="20">
        <f t="shared" si="347"/>
        <v>63.608467490591487</v>
      </c>
      <c r="AH265" s="20">
        <f t="shared" si="347"/>
        <v>64.92359696646254</v>
      </c>
      <c r="AI265" s="20">
        <f t="shared" si="347"/>
        <v>56.380517554640051</v>
      </c>
      <c r="AJ265" s="20">
        <f t="shared" si="347"/>
        <v>10.120795703164239</v>
      </c>
      <c r="AK265" s="20">
        <f t="shared" si="347"/>
        <v>-10.033903124730109</v>
      </c>
      <c r="AL265" s="20">
        <f t="shared" si="347"/>
        <v>14.61489430443763</v>
      </c>
      <c r="AM265" s="20">
        <f t="shared" si="347"/>
        <v>4.6867824480055624</v>
      </c>
      <c r="AN265" s="20">
        <f t="shared" si="347"/>
        <v>-1.0964974089182522</v>
      </c>
      <c r="AO265" s="20">
        <f t="shared" si="347"/>
        <v>-12.940158212408848</v>
      </c>
      <c r="AP265" s="20">
        <f t="shared" si="346"/>
        <v>54.98130309742298</v>
      </c>
      <c r="AQ265" s="20">
        <f t="shared" si="346"/>
        <v>-62.632561504290884</v>
      </c>
      <c r="AR265" s="20">
        <f t="shared" si="346"/>
        <v>21.544828472375947</v>
      </c>
      <c r="AS265" s="20">
        <f t="shared" si="346"/>
        <v>4.5807685467448671</v>
      </c>
      <c r="AT265" s="20">
        <f t="shared" si="346"/>
        <v>30.71206804466944</v>
      </c>
      <c r="AU265" s="20">
        <f t="shared" si="346"/>
        <v>60.547566415379315</v>
      </c>
      <c r="AV265" s="20">
        <f t="shared" si="346"/>
        <v>62.514080677760866</v>
      </c>
      <c r="AW265" s="20">
        <f t="shared" si="346"/>
        <v>63.285330828930782</v>
      </c>
      <c r="AX265" s="20">
        <f t="shared" si="346"/>
        <v>63.915284638735663</v>
      </c>
      <c r="AY265" s="20">
        <f t="shared" si="346"/>
        <v>16.634592282881677</v>
      </c>
      <c r="AZ265" s="20">
        <f t="shared" si="346"/>
        <v>19.584250190229863</v>
      </c>
      <c r="BA265" s="20">
        <f t="shared" si="346"/>
        <v>22.490182594931163</v>
      </c>
      <c r="BB265" s="20">
        <f t="shared" si="346"/>
        <v>25.345901459224358</v>
      </c>
      <c r="BC265" s="20">
        <f t="shared" si="346"/>
        <v>28.145030856457449</v>
      </c>
      <c r="BD265" s="20">
        <f t="shared" si="346"/>
        <v>30.881321206531616</v>
      </c>
      <c r="BE265" s="20">
        <f t="shared" si="346"/>
        <v>33.548663229317533</v>
      </c>
      <c r="BF265" s="20">
        <f t="shared" si="346"/>
        <v>36.141101584699726</v>
      </c>
      <c r="BG265" s="20">
        <f t="shared" si="346"/>
        <v>38.652848169014923</v>
      </c>
      <c r="BH265" s="20">
        <f t="shared" si="346"/>
        <v>41.078295038099441</v>
      </c>
      <c r="BI265" s="20">
        <f t="shared" si="346"/>
        <v>43.412026928014335</v>
      </c>
      <c r="BJ265" s="20">
        <f t="shared" si="346"/>
        <v>45.648833345694747</v>
      </c>
      <c r="BK265" s="20">
        <f t="shared" si="346"/>
        <v>10.579169213112998</v>
      </c>
    </row>
    <row r="266" spans="3:63" x14ac:dyDescent="0.25">
      <c r="C266">
        <f t="shared" si="331"/>
        <v>22</v>
      </c>
      <c r="D266">
        <v>63</v>
      </c>
      <c r="E266">
        <v>0.92</v>
      </c>
      <c r="F266">
        <v>529.69000000000005</v>
      </c>
      <c r="I266" s="20">
        <f t="shared" si="342"/>
        <v>58.991095745360866</v>
      </c>
      <c r="J266" s="20">
        <f t="shared" si="347"/>
        <v>-54.155947136979641</v>
      </c>
      <c r="K266" s="20">
        <f t="shared" si="347"/>
        <v>-45.142696030327045</v>
      </c>
      <c r="L266" s="20">
        <f t="shared" si="347"/>
        <v>38.166669868538158</v>
      </c>
      <c r="M266" s="20">
        <f t="shared" si="347"/>
        <v>58.270529434276</v>
      </c>
      <c r="N266" s="20">
        <f t="shared" si="347"/>
        <v>59.081396101153764</v>
      </c>
      <c r="O266" s="20">
        <f t="shared" si="347"/>
        <v>53.287742087582956</v>
      </c>
      <c r="P266" s="20">
        <f t="shared" si="347"/>
        <v>39.951542471794426</v>
      </c>
      <c r="Q266" s="20">
        <f t="shared" si="347"/>
        <v>28.944179182409972</v>
      </c>
      <c r="R266" s="20">
        <f t="shared" si="347"/>
        <v>-13.255938600304191</v>
      </c>
      <c r="S266" s="20">
        <f t="shared" si="347"/>
        <v>-56.291912013853398</v>
      </c>
      <c r="T266" s="20">
        <f t="shared" si="347"/>
        <v>-62.872383266766917</v>
      </c>
      <c r="U266" s="20">
        <f t="shared" si="347"/>
        <v>43.62459702210721</v>
      </c>
      <c r="V266" s="20">
        <f t="shared" si="347"/>
        <v>-3.4378523988068639</v>
      </c>
      <c r="W266" s="20">
        <f t="shared" si="347"/>
        <v>-3.5290759876204501</v>
      </c>
      <c r="X266" s="20">
        <f t="shared" si="347"/>
        <v>-13.983845244362421</v>
      </c>
      <c r="Y266" s="20">
        <f t="shared" si="347"/>
        <v>-1.8126731272420842</v>
      </c>
      <c r="Z266" s="20">
        <f t="shared" si="347"/>
        <v>15.84023641596937</v>
      </c>
      <c r="AA266" s="20">
        <f t="shared" si="347"/>
        <v>-22.879260904044266</v>
      </c>
      <c r="AB266" s="20">
        <f t="shared" si="347"/>
        <v>56.439450238345962</v>
      </c>
      <c r="AC266" s="20">
        <f t="shared" si="347"/>
        <v>-62.973999816496786</v>
      </c>
      <c r="AD266" s="20">
        <f t="shared" si="347"/>
        <v>12.619486034412365</v>
      </c>
      <c r="AE266" s="20">
        <f t="shared" si="347"/>
        <v>38.80974738394896</v>
      </c>
      <c r="AF266" s="20">
        <f t="shared" si="347"/>
        <v>38.203004253359907</v>
      </c>
      <c r="AG266" s="20">
        <f t="shared" si="347"/>
        <v>-23.206605838337602</v>
      </c>
      <c r="AH266" s="20">
        <f t="shared" si="347"/>
        <v>-41.641152587002182</v>
      </c>
      <c r="AI266" s="20">
        <f t="shared" si="347"/>
        <v>33.581671771661284</v>
      </c>
      <c r="AJ266" s="20">
        <f t="shared" si="347"/>
        <v>12.337289854287805</v>
      </c>
      <c r="AK266" s="20">
        <f t="shared" si="347"/>
        <v>-59.462080711454199</v>
      </c>
      <c r="AL266" s="20">
        <f t="shared" si="347"/>
        <v>-61.222512626750223</v>
      </c>
      <c r="AM266" s="20">
        <f t="shared" si="347"/>
        <v>-51.259059996151166</v>
      </c>
      <c r="AN266" s="20">
        <f t="shared" si="347"/>
        <v>-62.937118088227969</v>
      </c>
      <c r="AO266" s="20">
        <f t="shared" si="347"/>
        <v>-54.415651073374697</v>
      </c>
      <c r="AP266" s="20">
        <f t="shared" si="346"/>
        <v>20.798478630734657</v>
      </c>
      <c r="AQ266" s="20">
        <f t="shared" si="346"/>
        <v>-41.32504186932443</v>
      </c>
      <c r="AR266" s="20">
        <f t="shared" si="346"/>
        <v>62.197625937165</v>
      </c>
      <c r="AS266" s="20">
        <f t="shared" si="346"/>
        <v>30.88160416056423</v>
      </c>
      <c r="AT266" s="20">
        <f t="shared" si="346"/>
        <v>-43.505430756427415</v>
      </c>
      <c r="AU266" s="20">
        <f t="shared" si="346"/>
        <v>62.613379763086463</v>
      </c>
      <c r="AV266" s="20">
        <f t="shared" si="346"/>
        <v>62.633393499401322</v>
      </c>
      <c r="AW266" s="20">
        <f t="shared" si="346"/>
        <v>62.643169651801522</v>
      </c>
      <c r="AX266" s="20">
        <f t="shared" si="346"/>
        <v>62.652814058411458</v>
      </c>
      <c r="AY266" s="20">
        <f t="shared" si="346"/>
        <v>62.386399873868115</v>
      </c>
      <c r="AZ266" s="20">
        <f t="shared" si="346"/>
        <v>62.399054628967654</v>
      </c>
      <c r="BA266" s="20">
        <f t="shared" si="346"/>
        <v>62.411578151678889</v>
      </c>
      <c r="BB266" s="20">
        <f t="shared" si="346"/>
        <v>62.423970415663419</v>
      </c>
      <c r="BC266" s="20">
        <f t="shared" si="346"/>
        <v>62.436231394858908</v>
      </c>
      <c r="BD266" s="20">
        <f t="shared" si="346"/>
        <v>62.448361063479062</v>
      </c>
      <c r="BE266" s="20">
        <f t="shared" si="346"/>
        <v>62.460359396013807</v>
      </c>
      <c r="BF266" s="20">
        <f t="shared" si="346"/>
        <v>62.472226367229275</v>
      </c>
      <c r="BG266" s="20">
        <f t="shared" si="346"/>
        <v>62.483961952167867</v>
      </c>
      <c r="BH266" s="20">
        <f t="shared" si="346"/>
        <v>62.495566126148319</v>
      </c>
      <c r="BI266" s="20">
        <f t="shared" si="346"/>
        <v>62.507038864765669</v>
      </c>
      <c r="BJ266" s="20">
        <f t="shared" si="346"/>
        <v>62.518380143891449</v>
      </c>
      <c r="BK266" s="20">
        <f t="shared" si="346"/>
        <v>12.350832411548819</v>
      </c>
    </row>
    <row r="267" spans="3:63" x14ac:dyDescent="0.25">
      <c r="C267">
        <f t="shared" si="331"/>
        <v>23</v>
      </c>
      <c r="D267">
        <v>57</v>
      </c>
      <c r="E267">
        <v>2.0099999999999998</v>
      </c>
      <c r="F267">
        <v>83996.85</v>
      </c>
      <c r="I267" s="20">
        <f t="shared" si="342"/>
        <v>-23.088173293924651</v>
      </c>
      <c r="J267" s="20">
        <f t="shared" si="347"/>
        <v>-42.88007586510443</v>
      </c>
      <c r="K267" s="20">
        <f t="shared" si="347"/>
        <v>-55.395716927857812</v>
      </c>
      <c r="L267" s="20">
        <f t="shared" si="347"/>
        <v>-24.237474569594674</v>
      </c>
      <c r="M267" s="20">
        <f t="shared" si="347"/>
        <v>53.286981508933742</v>
      </c>
      <c r="N267" s="20">
        <f t="shared" si="347"/>
        <v>-56.101048832084416</v>
      </c>
      <c r="O267" s="20">
        <f t="shared" si="347"/>
        <v>-9.2916649845262427</v>
      </c>
      <c r="P267" s="20">
        <f t="shared" si="347"/>
        <v>27.792101679591834</v>
      </c>
      <c r="Q267" s="20">
        <f t="shared" si="347"/>
        <v>41.574686375097997</v>
      </c>
      <c r="R267" s="20">
        <f t="shared" si="347"/>
        <v>-56.804489705559789</v>
      </c>
      <c r="S267" s="20">
        <f t="shared" si="347"/>
        <v>56.961482730696417</v>
      </c>
      <c r="T267" s="20">
        <f t="shared" si="347"/>
        <v>-37.752473809652869</v>
      </c>
      <c r="U267" s="20">
        <f t="shared" si="347"/>
        <v>35.694482688008591</v>
      </c>
      <c r="V267" s="20">
        <f t="shared" si="347"/>
        <v>8.0868678780371184</v>
      </c>
      <c r="W267" s="20">
        <f t="shared" si="347"/>
        <v>20.735635417003749</v>
      </c>
      <c r="X267" s="20">
        <f t="shared" si="347"/>
        <v>-23.639523274525335</v>
      </c>
      <c r="Y267" s="20">
        <f t="shared" si="347"/>
        <v>-45.088776345653343</v>
      </c>
      <c r="Z267" s="20">
        <f t="shared" si="347"/>
        <v>-1.5660824646721181</v>
      </c>
      <c r="AA267" s="20">
        <f t="shared" si="347"/>
        <v>-27.629514456350186</v>
      </c>
      <c r="AB267" s="20">
        <f t="shared" si="347"/>
        <v>35.339139827607674</v>
      </c>
      <c r="AC267" s="20">
        <f t="shared" si="347"/>
        <v>48.732587476230378</v>
      </c>
      <c r="AD267" s="20">
        <f t="shared" si="347"/>
        <v>-56.999913521019977</v>
      </c>
      <c r="AE267" s="20">
        <f t="shared" si="347"/>
        <v>-56.70454742487167</v>
      </c>
      <c r="AF267" s="20">
        <f t="shared" si="347"/>
        <v>-18.158368279337498</v>
      </c>
      <c r="AG267" s="20">
        <f t="shared" si="347"/>
        <v>54.87859354863685</v>
      </c>
      <c r="AH267" s="20">
        <f t="shared" si="347"/>
        <v>22.674188288099884</v>
      </c>
      <c r="AI267" s="20">
        <f t="shared" si="347"/>
        <v>56.492491925921939</v>
      </c>
      <c r="AJ267" s="20">
        <f t="shared" si="347"/>
        <v>-42.610891436649574</v>
      </c>
      <c r="AK267" s="20">
        <f t="shared" si="347"/>
        <v>-21.063844912104493</v>
      </c>
      <c r="AL267" s="20">
        <f t="shared" si="347"/>
        <v>24.714025200997632</v>
      </c>
      <c r="AM267" s="20">
        <f t="shared" si="347"/>
        <v>32.456611624791108</v>
      </c>
      <c r="AN267" s="20">
        <f t="shared" si="347"/>
        <v>-22.90647249592659</v>
      </c>
      <c r="AO267" s="20">
        <f t="shared" si="347"/>
        <v>35.897030273881384</v>
      </c>
      <c r="AP267" s="20">
        <f t="shared" si="346"/>
        <v>-13.123823190916736</v>
      </c>
      <c r="AQ267" s="20">
        <f t="shared" si="346"/>
        <v>9.1912817496999146</v>
      </c>
      <c r="AR267" s="20">
        <f t="shared" si="346"/>
        <v>31.329990498797233</v>
      </c>
      <c r="AS267" s="20">
        <f t="shared" si="346"/>
        <v>22.734871412033538</v>
      </c>
      <c r="AT267" s="20">
        <f t="shared" si="346"/>
        <v>11.096538058967791</v>
      </c>
      <c r="AU267" s="20">
        <f t="shared" si="346"/>
        <v>-51.426617561854187</v>
      </c>
      <c r="AV267" s="20">
        <f t="shared" si="346"/>
        <v>-35.10248529730665</v>
      </c>
      <c r="AW267" s="20">
        <f t="shared" si="346"/>
        <v>-23.941383011406224</v>
      </c>
      <c r="AX267" s="20">
        <f t="shared" si="346"/>
        <v>-11.519673154779145</v>
      </c>
      <c r="AY267" s="20">
        <f t="shared" si="346"/>
        <v>31.480955784705987</v>
      </c>
      <c r="AZ267" s="20">
        <f t="shared" si="346"/>
        <v>41.483818746291817</v>
      </c>
      <c r="BA267" s="20">
        <f t="shared" si="346"/>
        <v>49.302396199038576</v>
      </c>
      <c r="BB267" s="20">
        <f t="shared" si="346"/>
        <v>54.525009422281315</v>
      </c>
      <c r="BC267" s="20">
        <f t="shared" si="346"/>
        <v>56.876667377911957</v>
      </c>
      <c r="BD267" s="20">
        <f t="shared" si="346"/>
        <v>56.233546065395998</v>
      </c>
      <c r="BE267" s="20">
        <f t="shared" si="346"/>
        <v>52.629508340336777</v>
      </c>
      <c r="BF267" s="20">
        <f t="shared" si="346"/>
        <v>46.254320902461536</v>
      </c>
      <c r="BG267" s="20">
        <f t="shared" si="346"/>
        <v>37.443662335799011</v>
      </c>
      <c r="BH267" s="20">
        <f t="shared" si="346"/>
        <v>26.661448316657555</v>
      </c>
      <c r="BI267" s="20">
        <f t="shared" si="346"/>
        <v>14.475404636652691</v>
      </c>
      <c r="BJ267" s="20">
        <f t="shared" si="346"/>
        <v>1.5271742164203821</v>
      </c>
      <c r="BK267" s="20">
        <f t="shared" si="346"/>
        <v>-43.900934409790409</v>
      </c>
    </row>
    <row r="268" spans="3:63" x14ac:dyDescent="0.25">
      <c r="C268">
        <f t="shared" si="331"/>
        <v>24</v>
      </c>
      <c r="D268">
        <v>56</v>
      </c>
      <c r="E268">
        <v>5.24</v>
      </c>
      <c r="F268">
        <v>71430.7</v>
      </c>
      <c r="I268" s="20">
        <f t="shared" si="342"/>
        <v>26.703412315676829</v>
      </c>
      <c r="J268" s="20">
        <f t="shared" si="347"/>
        <v>-43.156375507567105</v>
      </c>
      <c r="K268" s="20">
        <f t="shared" si="347"/>
        <v>-17.293574205098921</v>
      </c>
      <c r="L268" s="20">
        <f t="shared" si="347"/>
        <v>28.194357598518394</v>
      </c>
      <c r="M268" s="20">
        <f t="shared" si="347"/>
        <v>-54.028337391541342</v>
      </c>
      <c r="N268" s="20">
        <f t="shared" si="347"/>
        <v>31.276682415333056</v>
      </c>
      <c r="O268" s="20">
        <f t="shared" si="347"/>
        <v>-20.878842896663929</v>
      </c>
      <c r="P268" s="20">
        <f t="shared" si="347"/>
        <v>15.595980555911567</v>
      </c>
      <c r="Q268" s="20">
        <f t="shared" si="347"/>
        <v>-16.39884404427297</v>
      </c>
      <c r="R268" s="20">
        <f t="shared" si="347"/>
        <v>55.968193346038163</v>
      </c>
      <c r="S268" s="20">
        <f t="shared" si="347"/>
        <v>-55.932553715756526</v>
      </c>
      <c r="T268" s="20">
        <f t="shared" si="347"/>
        <v>33.751594785710402</v>
      </c>
      <c r="U268" s="20">
        <f t="shared" si="347"/>
        <v>-12.334398439957166</v>
      </c>
      <c r="V268" s="20">
        <f t="shared" si="347"/>
        <v>33.900782981525595</v>
      </c>
      <c r="W268" s="20">
        <f t="shared" si="347"/>
        <v>24.593059797423873</v>
      </c>
      <c r="X268" s="20">
        <f t="shared" si="347"/>
        <v>-45.547366531123167</v>
      </c>
      <c r="Y268" s="20">
        <f t="shared" si="347"/>
        <v>-47.739905687911943</v>
      </c>
      <c r="Z268" s="20">
        <f t="shared" si="347"/>
        <v>-29.974522079497724</v>
      </c>
      <c r="AA268" s="20">
        <f t="shared" si="347"/>
        <v>-54.431492091619951</v>
      </c>
      <c r="AB268" s="20">
        <f t="shared" si="347"/>
        <v>41.663009558467806</v>
      </c>
      <c r="AC268" s="20">
        <f t="shared" si="347"/>
        <v>53.79534094404368</v>
      </c>
      <c r="AD268" s="20">
        <f t="shared" si="347"/>
        <v>5.5393760320789029</v>
      </c>
      <c r="AE268" s="20">
        <f t="shared" si="347"/>
        <v>54.684529138043573</v>
      </c>
      <c r="AF268" s="20">
        <f t="shared" si="347"/>
        <v>23.335995204667668</v>
      </c>
      <c r="AG268" s="20">
        <f t="shared" si="347"/>
        <v>-55.69157669344105</v>
      </c>
      <c r="AH268" s="20">
        <f t="shared" si="347"/>
        <v>-46.777582124278624</v>
      </c>
      <c r="AI268" s="20">
        <f t="shared" si="347"/>
        <v>41.268653894861494</v>
      </c>
      <c r="AJ268" s="20">
        <f t="shared" si="347"/>
        <v>36.728975147203386</v>
      </c>
      <c r="AK268" s="20">
        <f t="shared" si="347"/>
        <v>42.788986829844283</v>
      </c>
      <c r="AL268" s="20">
        <f t="shared" si="347"/>
        <v>7.6740957724597187</v>
      </c>
      <c r="AM268" s="20">
        <f t="shared" si="347"/>
        <v>-31.664889925253931</v>
      </c>
      <c r="AN268" s="20">
        <f t="shared" si="347"/>
        <v>-16.490530242073937</v>
      </c>
      <c r="AO268" s="20">
        <f t="shared" si="347"/>
        <v>55.989765807223002</v>
      </c>
      <c r="AP268" s="20">
        <f t="shared" si="346"/>
        <v>13.647152131198808</v>
      </c>
      <c r="AQ268" s="20">
        <f t="shared" si="346"/>
        <v>-18.416873030771068</v>
      </c>
      <c r="AR268" s="20">
        <f t="shared" si="346"/>
        <v>-55.497620934497391</v>
      </c>
      <c r="AS268" s="20">
        <f t="shared" si="346"/>
        <v>19.447481093061654</v>
      </c>
      <c r="AT268" s="20">
        <f t="shared" ref="AT268:BK268" si="348">$D268*COS($E268+$F268*AT$7)</f>
        <v>-49.208819754001183</v>
      </c>
      <c r="AU268" s="20">
        <f t="shared" si="348"/>
        <v>33.482606143921842</v>
      </c>
      <c r="AV268" s="20">
        <f t="shared" si="348"/>
        <v>13.771453837331487</v>
      </c>
      <c r="AW268" s="20">
        <f t="shared" si="348"/>
        <v>2.9610693864534134</v>
      </c>
      <c r="AX268" s="20">
        <f t="shared" si="348"/>
        <v>-7.9622045063810738</v>
      </c>
      <c r="AY268" s="20">
        <f t="shared" si="348"/>
        <v>-55.07011373204567</v>
      </c>
      <c r="AZ268" s="20">
        <f t="shared" si="348"/>
        <v>-52.04549205753149</v>
      </c>
      <c r="BA268" s="20">
        <f t="shared" si="348"/>
        <v>-47.03665934666946</v>
      </c>
      <c r="BB268" s="20">
        <f t="shared" si="348"/>
        <v>-40.234575099505932</v>
      </c>
      <c r="BC268" s="20">
        <f t="shared" si="348"/>
        <v>-31.898565726442897</v>
      </c>
      <c r="BD268" s="20">
        <f t="shared" si="348"/>
        <v>-22.346437845240594</v>
      </c>
      <c r="BE268" s="20">
        <f t="shared" si="348"/>
        <v>-11.942362046090434</v>
      </c>
      <c r="BF268" s="20">
        <f t="shared" si="348"/>
        <v>-1.082989051442812</v>
      </c>
      <c r="BG268" s="20">
        <f t="shared" si="348"/>
        <v>9.8176724149220433</v>
      </c>
      <c r="BH268" s="20">
        <f t="shared" si="348"/>
        <v>20.344039524861593</v>
      </c>
      <c r="BI268" s="20">
        <f t="shared" si="348"/>
        <v>30.094799254509855</v>
      </c>
      <c r="BJ268" s="20">
        <f t="shared" si="348"/>
        <v>38.698208263507098</v>
      </c>
      <c r="BK268" s="20">
        <f t="shared" si="348"/>
        <v>35.463472002035189</v>
      </c>
    </row>
    <row r="269" spans="3:63" x14ac:dyDescent="0.25">
      <c r="C269">
        <f t="shared" si="331"/>
        <v>25</v>
      </c>
      <c r="D269">
        <v>49</v>
      </c>
      <c r="E269">
        <v>3.25</v>
      </c>
      <c r="F269">
        <v>2544.31</v>
      </c>
      <c r="I269" s="20">
        <f t="shared" si="342"/>
        <v>33.643206999872149</v>
      </c>
      <c r="J269" s="20">
        <f t="shared" si="347"/>
        <v>-41.702113896889784</v>
      </c>
      <c r="K269" s="20">
        <f t="shared" si="347"/>
        <v>-48.288539040906791</v>
      </c>
      <c r="L269" s="20">
        <f t="shared" si="347"/>
        <v>-48.712354127946767</v>
      </c>
      <c r="M269" s="20">
        <f t="shared" si="347"/>
        <v>37.352333903599394</v>
      </c>
      <c r="N269" s="20">
        <f t="shared" si="347"/>
        <v>-9.6614636551104027</v>
      </c>
      <c r="O269" s="20">
        <f t="shared" si="347"/>
        <v>-45.635842970463727</v>
      </c>
      <c r="P269" s="20">
        <f t="shared" si="347"/>
        <v>-19.106361142548458</v>
      </c>
      <c r="Q269" s="20">
        <f t="shared" si="347"/>
        <v>27.91073990222263</v>
      </c>
      <c r="R269" s="20">
        <f t="shared" si="347"/>
        <v>48.45054893495184</v>
      </c>
      <c r="S269" s="20">
        <f t="shared" si="347"/>
        <v>-47.120829707456423</v>
      </c>
      <c r="T269" s="20">
        <f t="shared" si="347"/>
        <v>46.494281201642195</v>
      </c>
      <c r="U269" s="20">
        <f t="shared" si="347"/>
        <v>-15.906967712819798</v>
      </c>
      <c r="V269" s="20">
        <f t="shared" ref="J269:AO277" si="349">$D269*COS($E269+$F269*V$7)</f>
        <v>0.33545950836437738</v>
      </c>
      <c r="W269" s="20">
        <f t="shared" si="349"/>
        <v>-5.8689867547086398E-3</v>
      </c>
      <c r="X269" s="20">
        <f t="shared" si="349"/>
        <v>43.948838563968437</v>
      </c>
      <c r="Y269" s="20">
        <f t="shared" si="349"/>
        <v>8.5710568028912917</v>
      </c>
      <c r="Z269" s="20">
        <f t="shared" si="349"/>
        <v>-45.365767170858412</v>
      </c>
      <c r="AA269" s="20">
        <f t="shared" si="349"/>
        <v>-43.282424001330234</v>
      </c>
      <c r="AB269" s="20">
        <f t="shared" si="349"/>
        <v>-31.827743836288779</v>
      </c>
      <c r="AC269" s="20">
        <f t="shared" si="349"/>
        <v>-37.807464756978057</v>
      </c>
      <c r="AD269" s="20">
        <f t="shared" si="349"/>
        <v>-1.1734512449999175</v>
      </c>
      <c r="AE269" s="20">
        <f t="shared" si="349"/>
        <v>-24.687594647218312</v>
      </c>
      <c r="AF269" s="20">
        <f t="shared" si="349"/>
        <v>-48.730523807072188</v>
      </c>
      <c r="AG269" s="20">
        <f t="shared" si="349"/>
        <v>41.438669426267211</v>
      </c>
      <c r="AH269" s="20">
        <f t="shared" si="349"/>
        <v>47.462928427520701</v>
      </c>
      <c r="AI269" s="20">
        <f t="shared" si="349"/>
        <v>9.6637117704596758</v>
      </c>
      <c r="AJ269" s="20">
        <f t="shared" si="349"/>
        <v>-2.2483618022959515</v>
      </c>
      <c r="AK269" s="20">
        <f t="shared" si="349"/>
        <v>-23.700254742466107</v>
      </c>
      <c r="AL269" s="20">
        <f t="shared" si="349"/>
        <v>-40.65439263501441</v>
      </c>
      <c r="AM269" s="20">
        <f t="shared" si="349"/>
        <v>45.320822682559005</v>
      </c>
      <c r="AN269" s="20">
        <f t="shared" si="349"/>
        <v>-35.31041835344616</v>
      </c>
      <c r="AO269" s="20">
        <f t="shared" si="349"/>
        <v>19.740672251794294</v>
      </c>
      <c r="AP269" s="20">
        <f t="shared" ref="AP269:BK280" si="350">$D269*COS($E269+$F269*AP$7)</f>
        <v>20.687748038210785</v>
      </c>
      <c r="AQ269" s="20">
        <f t="shared" si="350"/>
        <v>2.5629424144226429</v>
      </c>
      <c r="AR269" s="20">
        <f t="shared" si="350"/>
        <v>-2.3650886643946234</v>
      </c>
      <c r="AS269" s="20">
        <f t="shared" si="350"/>
        <v>-35.052723197373417</v>
      </c>
      <c r="AT269" s="20">
        <f t="shared" si="350"/>
        <v>45.550691425061792</v>
      </c>
      <c r="AU269" s="20">
        <f t="shared" si="350"/>
        <v>-20.586181462656889</v>
      </c>
      <c r="AV269" s="20">
        <f t="shared" si="350"/>
        <v>-21.205674229821614</v>
      </c>
      <c r="AW269" s="20">
        <f t="shared" si="350"/>
        <v>-21.512868926203389</v>
      </c>
      <c r="AX269" s="20">
        <f t="shared" si="350"/>
        <v>-21.819019729128762</v>
      </c>
      <c r="AY269" s="20">
        <f t="shared" si="350"/>
        <v>-14.249084028493392</v>
      </c>
      <c r="AZ269" s="20">
        <f t="shared" si="350"/>
        <v>-14.575316023906835</v>
      </c>
      <c r="BA269" s="20">
        <f t="shared" si="350"/>
        <v>-14.900840764648757</v>
      </c>
      <c r="BB269" s="20">
        <f t="shared" si="350"/>
        <v>-15.225642454911831</v>
      </c>
      <c r="BC269" s="20">
        <f t="shared" si="350"/>
        <v>-15.549705333974785</v>
      </c>
      <c r="BD269" s="20">
        <f t="shared" si="350"/>
        <v>-15.873013676962563</v>
      </c>
      <c r="BE269" s="20">
        <f t="shared" si="350"/>
        <v>-16.195551795617288</v>
      </c>
      <c r="BF269" s="20">
        <f t="shared" si="350"/>
        <v>-16.517304039054888</v>
      </c>
      <c r="BG269" s="20">
        <f t="shared" si="350"/>
        <v>-16.838254794523241</v>
      </c>
      <c r="BH269" s="20">
        <f t="shared" si="350"/>
        <v>-17.15838848816437</v>
      </c>
      <c r="BI269" s="20">
        <f t="shared" si="350"/>
        <v>-17.477689585765535</v>
      </c>
      <c r="BJ269" s="20">
        <f t="shared" si="350"/>
        <v>-17.796142593515036</v>
      </c>
      <c r="BK269" s="20">
        <f t="shared" si="350"/>
        <v>-2.1968201819547168</v>
      </c>
    </row>
    <row r="270" spans="3:63" x14ac:dyDescent="0.25">
      <c r="C270">
        <f t="shared" si="331"/>
        <v>26</v>
      </c>
      <c r="D270">
        <v>47</v>
      </c>
      <c r="E270">
        <v>2.58</v>
      </c>
      <c r="F270">
        <v>775.52</v>
      </c>
      <c r="I270" s="20">
        <f t="shared" si="342"/>
        <v>-8.7019550969919717</v>
      </c>
      <c r="J270" s="20">
        <f t="shared" si="349"/>
        <v>15.405976203738073</v>
      </c>
      <c r="K270" s="20">
        <f t="shared" si="349"/>
        <v>-22.683654147697276</v>
      </c>
      <c r="L270" s="20">
        <f t="shared" si="349"/>
        <v>-39.781177937141457</v>
      </c>
      <c r="M270" s="20">
        <f t="shared" si="349"/>
        <v>-10.859172241388022</v>
      </c>
      <c r="N270" s="20">
        <f t="shared" si="349"/>
        <v>18.600731106918456</v>
      </c>
      <c r="O270" s="20">
        <f t="shared" si="349"/>
        <v>30.692573763214924</v>
      </c>
      <c r="P270" s="20">
        <f t="shared" si="349"/>
        <v>43.490148296751386</v>
      </c>
      <c r="Q270" s="20">
        <f t="shared" si="349"/>
        <v>46.841686136014026</v>
      </c>
      <c r="R270" s="20">
        <f t="shared" si="349"/>
        <v>42.774420896433654</v>
      </c>
      <c r="S270" s="20">
        <f t="shared" si="349"/>
        <v>45.499224599135204</v>
      </c>
      <c r="T270" s="20">
        <f t="shared" si="349"/>
        <v>24.261834047910817</v>
      </c>
      <c r="U270" s="20">
        <f t="shared" si="349"/>
        <v>38.380530375726266</v>
      </c>
      <c r="V270" s="20">
        <f t="shared" si="349"/>
        <v>-46.999413223865389</v>
      </c>
      <c r="W270" s="20">
        <f t="shared" si="349"/>
        <v>-46.998808625723541</v>
      </c>
      <c r="X270" s="20">
        <f t="shared" si="349"/>
        <v>15.445116009356834</v>
      </c>
      <c r="Y270" s="20">
        <f t="shared" si="349"/>
        <v>27.3247054014629</v>
      </c>
      <c r="Z270" s="20">
        <f t="shared" si="349"/>
        <v>40.405547020721528</v>
      </c>
      <c r="AA270" s="20">
        <f t="shared" si="349"/>
        <v>46.013920209733065</v>
      </c>
      <c r="AB270" s="20">
        <f t="shared" si="349"/>
        <v>25.041102203845345</v>
      </c>
      <c r="AC270" s="20">
        <f t="shared" si="349"/>
        <v>-45.333934747591606</v>
      </c>
      <c r="AD270" s="20">
        <f t="shared" si="349"/>
        <v>-40.140198232820794</v>
      </c>
      <c r="AE270" s="20">
        <f t="shared" si="349"/>
        <v>25.501156075991815</v>
      </c>
      <c r="AF270" s="20">
        <f t="shared" si="349"/>
        <v>-39.754583862228031</v>
      </c>
      <c r="AG270" s="20">
        <f t="shared" si="349"/>
        <v>12.762222499908177</v>
      </c>
      <c r="AH270" s="20">
        <f t="shared" si="349"/>
        <v>15.176643055171732</v>
      </c>
      <c r="AI270" s="20">
        <f t="shared" si="349"/>
        <v>46.003279479869946</v>
      </c>
      <c r="AJ270" s="20">
        <f t="shared" si="349"/>
        <v>-39.975718093660603</v>
      </c>
      <c r="AK270" s="20">
        <f t="shared" si="349"/>
        <v>-45.322159864897415</v>
      </c>
      <c r="AL270" s="20">
        <f t="shared" si="349"/>
        <v>-46.641315985855876</v>
      </c>
      <c r="AM270" s="20">
        <f t="shared" si="349"/>
        <v>-19.910672021576985</v>
      </c>
      <c r="AN270" s="20">
        <f t="shared" si="349"/>
        <v>-45.031914505328281</v>
      </c>
      <c r="AO270" s="20">
        <f t="shared" si="349"/>
        <v>-40.110983653390235</v>
      </c>
      <c r="AP270" s="20">
        <f t="shared" si="350"/>
        <v>44.426696813185032</v>
      </c>
      <c r="AQ270" s="20">
        <f t="shared" si="350"/>
        <v>-4.3872850152800682</v>
      </c>
      <c r="AR270" s="20">
        <f t="shared" si="350"/>
        <v>-37.61724027273879</v>
      </c>
      <c r="AS270" s="20">
        <f t="shared" si="350"/>
        <v>-44.006632282032193</v>
      </c>
      <c r="AT270" s="20">
        <f t="shared" si="350"/>
        <v>-19.066777160629865</v>
      </c>
      <c r="AU270" s="20">
        <f t="shared" si="350"/>
        <v>8.2576969370195297</v>
      </c>
      <c r="AV270" s="20">
        <f t="shared" si="350"/>
        <v>8.4547472809681743</v>
      </c>
      <c r="AW270" s="20">
        <f t="shared" si="350"/>
        <v>8.5528933573984069</v>
      </c>
      <c r="AX270" s="20">
        <f t="shared" si="350"/>
        <v>8.6510008754779069</v>
      </c>
      <c r="AY270" s="20">
        <f t="shared" si="350"/>
        <v>6.297311940783147</v>
      </c>
      <c r="AZ270" s="20">
        <f t="shared" si="350"/>
        <v>6.3961909960545862</v>
      </c>
      <c r="BA270" s="20">
        <f t="shared" si="350"/>
        <v>6.4950412158708613</v>
      </c>
      <c r="BB270" s="20">
        <f t="shared" si="350"/>
        <v>6.593862154592804</v>
      </c>
      <c r="BC270" s="20">
        <f t="shared" si="350"/>
        <v>6.6926533667135839</v>
      </c>
      <c r="BD270" s="20">
        <f t="shared" si="350"/>
        <v>6.7914144068603832</v>
      </c>
      <c r="BE270" s="20">
        <f t="shared" si="350"/>
        <v>6.8901448297960775</v>
      </c>
      <c r="BF270" s="20">
        <f t="shared" si="350"/>
        <v>6.9888441904225624</v>
      </c>
      <c r="BG270" s="20">
        <f t="shared" si="350"/>
        <v>7.0875120437807766</v>
      </c>
      <c r="BH270" s="20">
        <f t="shared" si="350"/>
        <v>7.1861479450540315</v>
      </c>
      <c r="BI270" s="20">
        <f t="shared" si="350"/>
        <v>7.284751449569689</v>
      </c>
      <c r="BJ270" s="20">
        <f t="shared" si="350"/>
        <v>7.3833221128011575</v>
      </c>
      <c r="BK270" s="20">
        <f t="shared" si="350"/>
        <v>-39.983648938498256</v>
      </c>
    </row>
    <row r="271" spans="3:63" x14ac:dyDescent="0.25">
      <c r="C271">
        <f t="shared" si="331"/>
        <v>27</v>
      </c>
      <c r="D271">
        <v>45</v>
      </c>
      <c r="E271">
        <v>5.54</v>
      </c>
      <c r="F271">
        <v>9437.76</v>
      </c>
      <c r="I271" s="20">
        <f t="shared" si="342"/>
        <v>14.764585016202801</v>
      </c>
      <c r="J271" s="20">
        <f t="shared" si="349"/>
        <v>-40.98568718079401</v>
      </c>
      <c r="K271" s="20">
        <f t="shared" si="349"/>
        <v>36.254602076329725</v>
      </c>
      <c r="L271" s="20">
        <f t="shared" si="349"/>
        <v>33.134265086427867</v>
      </c>
      <c r="M271" s="20">
        <f t="shared" si="349"/>
        <v>-32.536062793747547</v>
      </c>
      <c r="N271" s="20">
        <f t="shared" si="349"/>
        <v>-43.638736950628427</v>
      </c>
      <c r="O271" s="20">
        <f t="shared" si="349"/>
        <v>42.71932209357216</v>
      </c>
      <c r="P271" s="20">
        <f t="shared" si="349"/>
        <v>43.709452267390752</v>
      </c>
      <c r="Q271" s="20">
        <f t="shared" si="349"/>
        <v>-42.239307049160267</v>
      </c>
      <c r="R271" s="20">
        <f t="shared" si="349"/>
        <v>-19.883781280069748</v>
      </c>
      <c r="S271" s="20">
        <f t="shared" si="349"/>
        <v>41.238402452709401</v>
      </c>
      <c r="T271" s="20">
        <f t="shared" si="349"/>
        <v>-41.120054362140692</v>
      </c>
      <c r="U271" s="20">
        <f t="shared" si="349"/>
        <v>-42.007770112883037</v>
      </c>
      <c r="V271" s="20">
        <f t="shared" si="349"/>
        <v>-43.077866308320175</v>
      </c>
      <c r="W271" s="20">
        <f t="shared" si="349"/>
        <v>-42.727318980083105</v>
      </c>
      <c r="X271" s="20">
        <f t="shared" si="349"/>
        <v>-44.180926516981593</v>
      </c>
      <c r="Y271" s="20">
        <f t="shared" si="349"/>
        <v>44.54266768631917</v>
      </c>
      <c r="Z271" s="20">
        <f t="shared" si="349"/>
        <v>20.441029206449379</v>
      </c>
      <c r="AA271" s="20">
        <f t="shared" si="349"/>
        <v>41.054599027712115</v>
      </c>
      <c r="AB271" s="20">
        <f t="shared" si="349"/>
        <v>3.0967342073412296</v>
      </c>
      <c r="AC271" s="20">
        <f t="shared" si="349"/>
        <v>-9.153414884971582</v>
      </c>
      <c r="AD271" s="20">
        <f t="shared" si="349"/>
        <v>-44.635012077065731</v>
      </c>
      <c r="AE271" s="20">
        <f t="shared" si="349"/>
        <v>44.232998772564315</v>
      </c>
      <c r="AF271" s="20">
        <f t="shared" si="349"/>
        <v>32.738126658676109</v>
      </c>
      <c r="AG271" s="20">
        <f t="shared" si="349"/>
        <v>-44.358145474129522</v>
      </c>
      <c r="AH271" s="20">
        <f t="shared" si="349"/>
        <v>28.704940267499715</v>
      </c>
      <c r="AI271" s="20">
        <f t="shared" si="349"/>
        <v>-17.991151607063383</v>
      </c>
      <c r="AJ271" s="20">
        <f t="shared" si="349"/>
        <v>-44.021926451287442</v>
      </c>
      <c r="AK271" s="20">
        <f t="shared" si="349"/>
        <v>-18.886974628333626</v>
      </c>
      <c r="AL271" s="20">
        <f t="shared" si="349"/>
        <v>43.635817825580105</v>
      </c>
      <c r="AM271" s="20">
        <f t="shared" si="349"/>
        <v>-35.603986906487812</v>
      </c>
      <c r="AN271" s="20">
        <f t="shared" si="349"/>
        <v>3.5689006522416666</v>
      </c>
      <c r="AO271" s="20">
        <f t="shared" si="349"/>
        <v>29.069063210220573</v>
      </c>
      <c r="AP271" s="20">
        <f t="shared" si="350"/>
        <v>-44.914883637576693</v>
      </c>
      <c r="AQ271" s="20">
        <f t="shared" si="350"/>
        <v>41.683479777362429</v>
      </c>
      <c r="AR271" s="20">
        <f t="shared" si="350"/>
        <v>35.392464744989326</v>
      </c>
      <c r="AS271" s="20">
        <f t="shared" si="350"/>
        <v>-6.8875178894540268</v>
      </c>
      <c r="AT271" s="20">
        <f t="shared" si="350"/>
        <v>-17.660643909181843</v>
      </c>
      <c r="AU271" s="20">
        <f t="shared" si="350"/>
        <v>-44.968437965969585</v>
      </c>
      <c r="AV271" s="20">
        <f t="shared" si="350"/>
        <v>-44.820679514532891</v>
      </c>
      <c r="AW271" s="20">
        <f t="shared" si="350"/>
        <v>-44.702028595174546</v>
      </c>
      <c r="AX271" s="20">
        <f t="shared" si="350"/>
        <v>-44.553533439003829</v>
      </c>
      <c r="AY271" s="20">
        <f t="shared" si="350"/>
        <v>-39.98974446857035</v>
      </c>
      <c r="AZ271" s="20">
        <f t="shared" si="350"/>
        <v>-40.509538205895169</v>
      </c>
      <c r="BA271" s="20">
        <f t="shared" si="350"/>
        <v>-41.002286722021843</v>
      </c>
      <c r="BB271" s="20">
        <f t="shared" si="350"/>
        <v>-41.46766104522758</v>
      </c>
      <c r="BC271" s="20">
        <f t="shared" si="350"/>
        <v>-41.90535047951056</v>
      </c>
      <c r="BD271" s="20">
        <f t="shared" si="350"/>
        <v>-42.315062812021893</v>
      </c>
      <c r="BE271" s="20">
        <f t="shared" si="350"/>
        <v>-42.696524508152585</v>
      </c>
      <c r="BF271" s="20">
        <f t="shared" si="350"/>
        <v>-43.049480894155693</v>
      </c>
      <c r="BG271" s="20">
        <f t="shared" si="350"/>
        <v>-43.373696327167366</v>
      </c>
      <c r="BH271" s="20">
        <f t="shared" si="350"/>
        <v>-43.668954352534406</v>
      </c>
      <c r="BI271" s="20">
        <f t="shared" si="350"/>
        <v>-43.935057848319843</v>
      </c>
      <c r="BJ271" s="20">
        <f t="shared" si="350"/>
        <v>-44.171829156909105</v>
      </c>
      <c r="BK271" s="20">
        <f t="shared" si="350"/>
        <v>-44.058035950917805</v>
      </c>
    </row>
    <row r="272" spans="3:63" x14ac:dyDescent="0.25">
      <c r="C272">
        <f t="shared" si="331"/>
        <v>28</v>
      </c>
      <c r="D272">
        <v>43</v>
      </c>
      <c r="E272">
        <v>6.01</v>
      </c>
      <c r="F272">
        <v>6275.96</v>
      </c>
      <c r="I272" s="20">
        <f t="shared" si="342"/>
        <v>42.999959270785091</v>
      </c>
      <c r="J272" s="20">
        <f t="shared" si="349"/>
        <v>3.6821639935173298</v>
      </c>
      <c r="K272" s="20">
        <f t="shared" si="349"/>
        <v>42.730783615953101</v>
      </c>
      <c r="L272" s="20">
        <f t="shared" si="349"/>
        <v>41.405404638810246</v>
      </c>
      <c r="M272" s="20">
        <f t="shared" si="349"/>
        <v>41.439214903537511</v>
      </c>
      <c r="N272" s="20">
        <f t="shared" si="349"/>
        <v>41.519218789111015</v>
      </c>
      <c r="O272" s="20">
        <f t="shared" si="349"/>
        <v>-39.390000723251134</v>
      </c>
      <c r="P272" s="20">
        <f t="shared" si="349"/>
        <v>41.645348388075817</v>
      </c>
      <c r="Q272" s="20">
        <f t="shared" si="349"/>
        <v>-39.487010670573021</v>
      </c>
      <c r="R272" s="20">
        <f t="shared" si="349"/>
        <v>38.56955888461421</v>
      </c>
      <c r="S272" s="20">
        <f t="shared" si="349"/>
        <v>-38.107000727892611</v>
      </c>
      <c r="T272" s="20">
        <f t="shared" si="349"/>
        <v>-37.874964648124745</v>
      </c>
      <c r="U272" s="20">
        <f t="shared" si="349"/>
        <v>-34.516412086728472</v>
      </c>
      <c r="V272" s="20">
        <f t="shared" si="349"/>
        <v>-38.851871917677258</v>
      </c>
      <c r="W272" s="20">
        <f t="shared" si="349"/>
        <v>-39.162735260533999</v>
      </c>
      <c r="X272" s="20">
        <f t="shared" si="349"/>
        <v>42.223087087438834</v>
      </c>
      <c r="Y272" s="20">
        <f t="shared" si="349"/>
        <v>-34.486353611494771</v>
      </c>
      <c r="Z272" s="20">
        <f t="shared" si="349"/>
        <v>39.096172428952805</v>
      </c>
      <c r="AA272" s="20">
        <f t="shared" si="349"/>
        <v>-10.564830699315763</v>
      </c>
      <c r="AB272" s="20">
        <f t="shared" si="349"/>
        <v>2.2893868557804176</v>
      </c>
      <c r="AC272" s="20">
        <f t="shared" si="349"/>
        <v>1.811527186271944</v>
      </c>
      <c r="AD272" s="20">
        <f t="shared" si="349"/>
        <v>33.690674034784237</v>
      </c>
      <c r="AE272" s="20">
        <f t="shared" si="349"/>
        <v>35.496952922926049</v>
      </c>
      <c r="AF272" s="20">
        <f t="shared" si="349"/>
        <v>41.304206445440052</v>
      </c>
      <c r="AG272" s="20">
        <f t="shared" si="349"/>
        <v>-42.997646892000887</v>
      </c>
      <c r="AH272" s="20">
        <f t="shared" si="349"/>
        <v>24.994309762385427</v>
      </c>
      <c r="AI272" s="20">
        <f t="shared" si="349"/>
        <v>-6.7906777556867919</v>
      </c>
      <c r="AJ272" s="20">
        <f t="shared" si="349"/>
        <v>32.195267536627547</v>
      </c>
      <c r="AK272" s="20">
        <f t="shared" si="349"/>
        <v>39.183451120531004</v>
      </c>
      <c r="AL272" s="20">
        <f t="shared" si="349"/>
        <v>-0.9514062196108739</v>
      </c>
      <c r="AM272" s="20">
        <f t="shared" si="349"/>
        <v>29.917562617345894</v>
      </c>
      <c r="AN272" s="20">
        <f t="shared" si="349"/>
        <v>9.8511778855907703</v>
      </c>
      <c r="AO272" s="20">
        <f t="shared" si="349"/>
        <v>-11.585785066735667</v>
      </c>
      <c r="AP272" s="20">
        <f t="shared" si="350"/>
        <v>21.058878762831299</v>
      </c>
      <c r="AQ272" s="20">
        <f t="shared" si="350"/>
        <v>-17.198114554808186</v>
      </c>
      <c r="AR272" s="20">
        <f t="shared" si="350"/>
        <v>32.663048696022521</v>
      </c>
      <c r="AS272" s="20">
        <f t="shared" si="350"/>
        <v>8.6708272367642607</v>
      </c>
      <c r="AT272" s="20">
        <f t="shared" si="350"/>
        <v>-12.504779672562204</v>
      </c>
      <c r="AU272" s="20">
        <f t="shared" si="350"/>
        <v>-42.108831874788827</v>
      </c>
      <c r="AV272" s="20">
        <f t="shared" si="350"/>
        <v>-42.384014700878481</v>
      </c>
      <c r="AW272" s="20">
        <f t="shared" si="350"/>
        <v>-42.502364941645119</v>
      </c>
      <c r="AX272" s="20">
        <f t="shared" si="350"/>
        <v>-42.608166957467674</v>
      </c>
      <c r="AY272" s="20">
        <f t="shared" si="350"/>
        <v>-36.756258422185738</v>
      </c>
      <c r="AZ272" s="20">
        <f t="shared" si="350"/>
        <v>-37.134251350506545</v>
      </c>
      <c r="BA272" s="20">
        <f t="shared" si="350"/>
        <v>-37.501280913854224</v>
      </c>
      <c r="BB272" s="20">
        <f t="shared" si="350"/>
        <v>-37.85723875191686</v>
      </c>
      <c r="BC272" s="20">
        <f t="shared" si="350"/>
        <v>-38.202019773154696</v>
      </c>
      <c r="BD272" s="20">
        <f t="shared" si="350"/>
        <v>-38.535522185822416</v>
      </c>
      <c r="BE272" s="20">
        <f t="shared" si="350"/>
        <v>-38.857647528028529</v>
      </c>
      <c r="BF272" s="20">
        <f t="shared" si="350"/>
        <v>-39.168300696800323</v>
      </c>
      <c r="BG272" s="20">
        <f t="shared" si="350"/>
        <v>-39.467389976162757</v>
      </c>
      <c r="BH272" s="20">
        <f t="shared" si="350"/>
        <v>-39.754827064216848</v>
      </c>
      <c r="BI272" s="20">
        <f t="shared" si="350"/>
        <v>-40.030527099207646</v>
      </c>
      <c r="BJ272" s="20">
        <f t="shared" si="350"/>
        <v>-40.29440868458174</v>
      </c>
      <c r="BK272" s="20">
        <f t="shared" si="350"/>
        <v>32.269191228637503</v>
      </c>
    </row>
    <row r="273" spans="2:63" x14ac:dyDescent="0.25">
      <c r="C273">
        <f t="shared" si="331"/>
        <v>29</v>
      </c>
      <c r="D273">
        <v>39</v>
      </c>
      <c r="E273">
        <v>5.36</v>
      </c>
      <c r="F273">
        <v>4694</v>
      </c>
      <c r="I273" s="20">
        <f t="shared" si="342"/>
        <v>-38.022148851392252</v>
      </c>
      <c r="J273" s="20">
        <f t="shared" si="349"/>
        <v>-11.024145863077646</v>
      </c>
      <c r="K273" s="20">
        <f t="shared" si="349"/>
        <v>-35.967370373999351</v>
      </c>
      <c r="L273" s="20">
        <f t="shared" si="349"/>
        <v>23.528031227937753</v>
      </c>
      <c r="M273" s="20">
        <f t="shared" si="349"/>
        <v>30.742932779532939</v>
      </c>
      <c r="N273" s="20">
        <f t="shared" si="349"/>
        <v>13.490295483032323</v>
      </c>
      <c r="O273" s="20">
        <f t="shared" si="349"/>
        <v>-38.875847684104386</v>
      </c>
      <c r="P273" s="20">
        <f t="shared" si="349"/>
        <v>36.292581825953683</v>
      </c>
      <c r="Q273" s="20">
        <f t="shared" si="349"/>
        <v>3.4494707645203251</v>
      </c>
      <c r="R273" s="20">
        <f t="shared" si="349"/>
        <v>23.560574166053726</v>
      </c>
      <c r="S273" s="20">
        <f t="shared" si="349"/>
        <v>38.360441613044856</v>
      </c>
      <c r="T273" s="20">
        <f t="shared" si="349"/>
        <v>6.2037216457838884</v>
      </c>
      <c r="U273" s="20">
        <f t="shared" si="349"/>
        <v>3.1756264012886133</v>
      </c>
      <c r="V273" s="20">
        <f t="shared" si="349"/>
        <v>-33.180249635505632</v>
      </c>
      <c r="W273" s="20">
        <f t="shared" si="349"/>
        <v>-32.914117828548136</v>
      </c>
      <c r="X273" s="20">
        <f t="shared" si="349"/>
        <v>36.734916956256583</v>
      </c>
      <c r="Y273" s="20">
        <f t="shared" si="349"/>
        <v>7.1648917414867519</v>
      </c>
      <c r="Z273" s="20">
        <f t="shared" si="349"/>
        <v>-28.489003313461293</v>
      </c>
      <c r="AA273" s="20">
        <f t="shared" si="349"/>
        <v>-38.57015502169947</v>
      </c>
      <c r="AB273" s="20">
        <f t="shared" si="349"/>
        <v>-21.534288591425291</v>
      </c>
      <c r="AC273" s="20">
        <f t="shared" si="349"/>
        <v>33.681943251784695</v>
      </c>
      <c r="AD273" s="20">
        <f t="shared" si="349"/>
        <v>3.1668324308168883</v>
      </c>
      <c r="AE273" s="20">
        <f t="shared" si="349"/>
        <v>-6.5185256278990735</v>
      </c>
      <c r="AF273" s="20">
        <f t="shared" si="349"/>
        <v>23.327683577749529</v>
      </c>
      <c r="AG273" s="20">
        <f t="shared" si="349"/>
        <v>24.070717964473019</v>
      </c>
      <c r="AH273" s="20">
        <f t="shared" si="349"/>
        <v>35.710009158397177</v>
      </c>
      <c r="AI273" s="20">
        <f t="shared" si="349"/>
        <v>29.050835726201814</v>
      </c>
      <c r="AJ273" s="20">
        <f t="shared" si="349"/>
        <v>4.7379736151907164</v>
      </c>
      <c r="AK273" s="20">
        <f t="shared" si="349"/>
        <v>-31.620050486992138</v>
      </c>
      <c r="AL273" s="20">
        <f t="shared" si="349"/>
        <v>-37.801334147245768</v>
      </c>
      <c r="AM273" s="20">
        <f t="shared" si="349"/>
        <v>0.10376045098692899</v>
      </c>
      <c r="AN273" s="20">
        <f t="shared" si="349"/>
        <v>36.115997964244194</v>
      </c>
      <c r="AO273" s="20">
        <f t="shared" si="349"/>
        <v>26.610353384251017</v>
      </c>
      <c r="AP273" s="20">
        <f t="shared" si="350"/>
        <v>29.699512686377094</v>
      </c>
      <c r="AQ273" s="20">
        <f t="shared" si="350"/>
        <v>33.964392537526749</v>
      </c>
      <c r="AR273" s="20">
        <f t="shared" si="350"/>
        <v>15.16035821520834</v>
      </c>
      <c r="AS273" s="20">
        <f t="shared" si="350"/>
        <v>37.210203330310051</v>
      </c>
      <c r="AT273" s="20">
        <f t="shared" si="350"/>
        <v>-38.820634911527065</v>
      </c>
      <c r="AU273" s="20">
        <f t="shared" si="350"/>
        <v>15.220887365484245</v>
      </c>
      <c r="AV273" s="20">
        <f t="shared" si="350"/>
        <v>16.141670445501436</v>
      </c>
      <c r="AW273" s="20">
        <f t="shared" si="350"/>
        <v>16.596587726337685</v>
      </c>
      <c r="AX273" s="20">
        <f t="shared" si="350"/>
        <v>17.048763947124939</v>
      </c>
      <c r="AY273" s="20">
        <f t="shared" si="350"/>
        <v>5.6495536163558953</v>
      </c>
      <c r="AZ273" s="20">
        <f t="shared" si="350"/>
        <v>6.1449941428481578</v>
      </c>
      <c r="BA273" s="20">
        <f t="shared" si="350"/>
        <v>6.639419774096651</v>
      </c>
      <c r="BB273" s="20">
        <f t="shared" si="350"/>
        <v>7.132748851728743</v>
      </c>
      <c r="BC273" s="20">
        <f t="shared" si="350"/>
        <v>7.6248998984786276</v>
      </c>
      <c r="BD273" s="20">
        <f t="shared" si="350"/>
        <v>8.1157916316352559</v>
      </c>
      <c r="BE273" s="20">
        <f t="shared" si="350"/>
        <v>8.6053429764798874</v>
      </c>
      <c r="BF273" s="20">
        <f t="shared" si="350"/>
        <v>9.0934730796675236</v>
      </c>
      <c r="BG273" s="20">
        <f t="shared" si="350"/>
        <v>9.5801013225837313</v>
      </c>
      <c r="BH273" s="20">
        <f t="shared" si="350"/>
        <v>10.065147334656244</v>
      </c>
      <c r="BI273" s="20">
        <f t="shared" si="350"/>
        <v>10.548531006630959</v>
      </c>
      <c r="BJ273" s="20">
        <f t="shared" si="350"/>
        <v>11.030172503804774</v>
      </c>
      <c r="BK273" s="20">
        <f t="shared" si="350"/>
        <v>4.6627646695997784</v>
      </c>
    </row>
    <row r="274" spans="2:63" x14ac:dyDescent="0.25">
      <c r="C274">
        <f t="shared" si="331"/>
        <v>30</v>
      </c>
      <c r="D274">
        <v>38</v>
      </c>
      <c r="E274">
        <v>2.39</v>
      </c>
      <c r="F274">
        <v>8827.39</v>
      </c>
      <c r="I274" s="20">
        <f t="shared" si="342"/>
        <v>37.96649096963727</v>
      </c>
      <c r="J274" s="20">
        <f t="shared" si="349"/>
        <v>37.115588534621757</v>
      </c>
      <c r="K274" s="20">
        <f t="shared" si="349"/>
        <v>-37.452556628754301</v>
      </c>
      <c r="L274" s="20">
        <f t="shared" si="349"/>
        <v>-27.762888423485812</v>
      </c>
      <c r="M274" s="20">
        <f t="shared" si="349"/>
        <v>37.513142009570728</v>
      </c>
      <c r="N274" s="20">
        <f t="shared" si="349"/>
        <v>8.1889625914305704</v>
      </c>
      <c r="O274" s="20">
        <f t="shared" si="349"/>
        <v>4.1460237383147813</v>
      </c>
      <c r="P274" s="20">
        <f t="shared" si="349"/>
        <v>-27.799941020639121</v>
      </c>
      <c r="Q274" s="20">
        <f t="shared" si="349"/>
        <v>17.20759114268149</v>
      </c>
      <c r="R274" s="20">
        <f t="shared" si="349"/>
        <v>29.283807201524045</v>
      </c>
      <c r="S274" s="20">
        <f t="shared" si="349"/>
        <v>-33.40210129275674</v>
      </c>
      <c r="T274" s="20">
        <f t="shared" si="349"/>
        <v>17.221079025873138</v>
      </c>
      <c r="U274" s="20">
        <f t="shared" si="349"/>
        <v>28.994206111569493</v>
      </c>
      <c r="V274" s="20">
        <f t="shared" si="349"/>
        <v>16.081063527970169</v>
      </c>
      <c r="W274" s="20">
        <f t="shared" si="349"/>
        <v>15.244350388468003</v>
      </c>
      <c r="X274" s="20">
        <f t="shared" si="349"/>
        <v>-31.360942185757782</v>
      </c>
      <c r="Y274" s="20">
        <f t="shared" si="349"/>
        <v>28.840080231170553</v>
      </c>
      <c r="Z274" s="20">
        <f t="shared" si="349"/>
        <v>24.824416451190221</v>
      </c>
      <c r="AA274" s="20">
        <f t="shared" si="349"/>
        <v>-32.228773627054466</v>
      </c>
      <c r="AB274" s="20">
        <f t="shared" si="349"/>
        <v>-37.98930175891384</v>
      </c>
      <c r="AC274" s="20">
        <f t="shared" si="349"/>
        <v>-37.262140597149774</v>
      </c>
      <c r="AD274" s="20">
        <f t="shared" si="349"/>
        <v>2.0977121914689612</v>
      </c>
      <c r="AE274" s="20">
        <f t="shared" si="349"/>
        <v>12.858962146044334</v>
      </c>
      <c r="AF274" s="20">
        <f t="shared" si="349"/>
        <v>-27.447330283415472</v>
      </c>
      <c r="AG274" s="20">
        <f t="shared" si="349"/>
        <v>-35.857263219484778</v>
      </c>
      <c r="AH274" s="20">
        <f t="shared" si="349"/>
        <v>-13.67509223669423</v>
      </c>
      <c r="AI274" s="20">
        <f t="shared" si="349"/>
        <v>36.154034092109015</v>
      </c>
      <c r="AJ274" s="20">
        <f t="shared" si="349"/>
        <v>-0.7951446157934291</v>
      </c>
      <c r="AK274" s="20">
        <f t="shared" si="349"/>
        <v>-37.999605698635847</v>
      </c>
      <c r="AL274" s="20">
        <f t="shared" si="349"/>
        <v>2.5849422628392804</v>
      </c>
      <c r="AM274" s="20">
        <f t="shared" si="349"/>
        <v>36.925142130150633</v>
      </c>
      <c r="AN274" s="20">
        <f t="shared" si="349"/>
        <v>-37.910977439083197</v>
      </c>
      <c r="AO274" s="20">
        <f t="shared" si="349"/>
        <v>37.946341159735887</v>
      </c>
      <c r="AP274" s="20">
        <f t="shared" si="350"/>
        <v>-14.368475042708742</v>
      </c>
      <c r="AQ274" s="20">
        <f t="shared" si="350"/>
        <v>-20.144774913503088</v>
      </c>
      <c r="AR274" s="20">
        <f t="shared" si="350"/>
        <v>11.574816920651394</v>
      </c>
      <c r="AS274" s="20">
        <f t="shared" si="350"/>
        <v>-0.54481238963421508</v>
      </c>
      <c r="AT274" s="20">
        <f t="shared" si="350"/>
        <v>37.998210729530769</v>
      </c>
      <c r="AU274" s="20">
        <f t="shared" si="350"/>
        <v>-22.215338379582089</v>
      </c>
      <c r="AV274" s="20">
        <f t="shared" si="350"/>
        <v>-20.694725006322454</v>
      </c>
      <c r="AW274" s="20">
        <f t="shared" si="350"/>
        <v>-19.918507898697676</v>
      </c>
      <c r="AX274" s="20">
        <f t="shared" si="350"/>
        <v>-19.130657037974395</v>
      </c>
      <c r="AY274" s="20">
        <f t="shared" si="350"/>
        <v>-33.951777919748004</v>
      </c>
      <c r="AZ274" s="20">
        <f t="shared" si="350"/>
        <v>-33.529430488091968</v>
      </c>
      <c r="BA274" s="20">
        <f t="shared" si="350"/>
        <v>-33.08749960581725</v>
      </c>
      <c r="BB274" s="20">
        <f t="shared" si="350"/>
        <v>-32.626243390389128</v>
      </c>
      <c r="BC274" s="20">
        <f t="shared" si="350"/>
        <v>-32.145931246570733</v>
      </c>
      <c r="BD274" s="20">
        <f t="shared" si="350"/>
        <v>-31.646843709077061</v>
      </c>
      <c r="BE274" s="20">
        <f t="shared" si="350"/>
        <v>-31.129272278715728</v>
      </c>
      <c r="BF274" s="20">
        <f t="shared" si="350"/>
        <v>-30.593519252140219</v>
      </c>
      <c r="BG274" s="20">
        <f t="shared" si="350"/>
        <v>-30.039897545279821</v>
      </c>
      <c r="BH274" s="20">
        <f t="shared" si="350"/>
        <v>-29.468730510579061</v>
      </c>
      <c r="BI274" s="20">
        <f t="shared" si="350"/>
        <v>-28.880351748142278</v>
      </c>
      <c r="BJ274" s="20">
        <f t="shared" si="350"/>
        <v>-28.275104910880575</v>
      </c>
      <c r="BK274" s="20">
        <f t="shared" si="350"/>
        <v>-0.65634902838601228</v>
      </c>
    </row>
    <row r="275" spans="2:63" x14ac:dyDescent="0.25">
      <c r="C275">
        <f t="shared" si="331"/>
        <v>31</v>
      </c>
      <c r="D275">
        <v>37</v>
      </c>
      <c r="E275">
        <v>0.83</v>
      </c>
      <c r="F275">
        <v>19651.05</v>
      </c>
      <c r="I275" s="20">
        <f t="shared" si="342"/>
        <v>-8.0150953780087608</v>
      </c>
      <c r="J275" s="20">
        <f t="shared" si="349"/>
        <v>36.726813924865674</v>
      </c>
      <c r="K275" s="20">
        <f t="shared" si="349"/>
        <v>17.219193100277138</v>
      </c>
      <c r="L275" s="20">
        <f t="shared" si="349"/>
        <v>24.970403122636885</v>
      </c>
      <c r="M275" s="20">
        <f t="shared" si="349"/>
        <v>36.995806713673161</v>
      </c>
      <c r="N275" s="20">
        <f t="shared" si="349"/>
        <v>-12.688924940267585</v>
      </c>
      <c r="O275" s="20">
        <f t="shared" si="349"/>
        <v>32.758896999743698</v>
      </c>
      <c r="P275" s="20">
        <f t="shared" si="349"/>
        <v>15.692595552046345</v>
      </c>
      <c r="Q275" s="20">
        <f t="shared" si="349"/>
        <v>34.649637527816409</v>
      </c>
      <c r="R275" s="20">
        <f t="shared" si="349"/>
        <v>-27.004545198448195</v>
      </c>
      <c r="S275" s="20">
        <f t="shared" si="349"/>
        <v>25.52956843800499</v>
      </c>
      <c r="T275" s="20">
        <f t="shared" si="349"/>
        <v>-0.98300131222683129</v>
      </c>
      <c r="U275" s="20">
        <f t="shared" si="349"/>
        <v>-1.967541128527706</v>
      </c>
      <c r="V275" s="20">
        <f t="shared" si="349"/>
        <v>-35.272159761550654</v>
      </c>
      <c r="W275" s="20">
        <f t="shared" si="349"/>
        <v>-34.620193185587233</v>
      </c>
      <c r="X275" s="20">
        <f t="shared" si="349"/>
        <v>9.0209270049153059</v>
      </c>
      <c r="Y275" s="20">
        <f t="shared" si="349"/>
        <v>34.477757019893616</v>
      </c>
      <c r="Z275" s="20">
        <f t="shared" si="349"/>
        <v>-28.285972417872078</v>
      </c>
      <c r="AA275" s="20">
        <f t="shared" si="349"/>
        <v>35.261204370471106</v>
      </c>
      <c r="AB275" s="20">
        <f t="shared" si="349"/>
        <v>-15.621645388899774</v>
      </c>
      <c r="AC275" s="20">
        <f t="shared" si="349"/>
        <v>36.729088069807958</v>
      </c>
      <c r="AD275" s="20">
        <f t="shared" si="349"/>
        <v>-31.770856421658475</v>
      </c>
      <c r="AE275" s="20">
        <f t="shared" si="349"/>
        <v>-2.1993475237391609</v>
      </c>
      <c r="AF275" s="20">
        <f t="shared" si="349"/>
        <v>25.695765636179619</v>
      </c>
      <c r="AG275" s="20">
        <f t="shared" si="349"/>
        <v>12.656128520524996</v>
      </c>
      <c r="AH275" s="20">
        <f t="shared" si="349"/>
        <v>35.829063141076624</v>
      </c>
      <c r="AI275" s="20">
        <f t="shared" si="349"/>
        <v>-34.724364932849895</v>
      </c>
      <c r="AJ275" s="20">
        <f t="shared" si="349"/>
        <v>-28.115718459452754</v>
      </c>
      <c r="AK275" s="20">
        <f t="shared" si="349"/>
        <v>23.842813587851879</v>
      </c>
      <c r="AL275" s="20">
        <f t="shared" si="349"/>
        <v>-34.710399176945579</v>
      </c>
      <c r="AM275" s="20">
        <f t="shared" si="349"/>
        <v>-36.878665265513249</v>
      </c>
      <c r="AN275" s="20">
        <f t="shared" si="349"/>
        <v>27.989233869779177</v>
      </c>
      <c r="AO275" s="20">
        <f t="shared" si="349"/>
        <v>-4.3703020719155496</v>
      </c>
      <c r="AP275" s="20">
        <f t="shared" si="350"/>
        <v>32.906223546298868</v>
      </c>
      <c r="AQ275" s="20">
        <f t="shared" si="350"/>
        <v>29.942634971490445</v>
      </c>
      <c r="AR275" s="20">
        <f t="shared" si="350"/>
        <v>23.289778673997315</v>
      </c>
      <c r="AS275" s="20">
        <f t="shared" si="350"/>
        <v>35.177993528863531</v>
      </c>
      <c r="AT275" s="20">
        <f t="shared" si="350"/>
        <v>-3.8877710663893383</v>
      </c>
      <c r="AU275" s="20">
        <f t="shared" si="350"/>
        <v>-0.46179001084301025</v>
      </c>
      <c r="AV275" s="20">
        <f t="shared" si="350"/>
        <v>3.5272103900552754</v>
      </c>
      <c r="AW275" s="20">
        <f t="shared" si="350"/>
        <v>5.5027455669763032</v>
      </c>
      <c r="AX275" s="20">
        <f t="shared" si="350"/>
        <v>7.4623562461947532</v>
      </c>
      <c r="AY275" s="20">
        <f t="shared" si="350"/>
        <v>-32.673759274383777</v>
      </c>
      <c r="AZ275" s="20">
        <f t="shared" si="350"/>
        <v>-31.692849179457571</v>
      </c>
      <c r="BA275" s="20">
        <f t="shared" si="350"/>
        <v>-30.620222559061741</v>
      </c>
      <c r="BB275" s="20">
        <f t="shared" si="350"/>
        <v>-29.458983507315192</v>
      </c>
      <c r="BC275" s="20">
        <f t="shared" si="350"/>
        <v>-28.212492555499367</v>
      </c>
      <c r="BD275" s="20">
        <f t="shared" si="350"/>
        <v>-26.884356946954313</v>
      </c>
      <c r="BE275" s="20">
        <f t="shared" si="350"/>
        <v>-25.478420198010131</v>
      </c>
      <c r="BF275" s="20">
        <f t="shared" si="350"/>
        <v>-23.99875097516356</v>
      </c>
      <c r="BG275" s="20">
        <f t="shared" si="350"/>
        <v>-22.449631320691761</v>
      </c>
      <c r="BH275" s="20">
        <f t="shared" si="350"/>
        <v>-20.835544260753814</v>
      </c>
      <c r="BI275" s="20">
        <f t="shared" si="350"/>
        <v>-19.161160831911378</v>
      </c>
      <c r="BJ275" s="20">
        <f t="shared" si="350"/>
        <v>-17.431326563495755</v>
      </c>
      <c r="BK275" s="20">
        <f t="shared" si="350"/>
        <v>-28.310391143984738</v>
      </c>
    </row>
    <row r="276" spans="2:63" x14ac:dyDescent="0.25">
      <c r="C276">
        <f t="shared" si="331"/>
        <v>32</v>
      </c>
      <c r="D276">
        <v>37</v>
      </c>
      <c r="E276">
        <v>4.9000000000000004</v>
      </c>
      <c r="F276">
        <v>12139.55</v>
      </c>
      <c r="I276" s="20">
        <f t="shared" si="342"/>
        <v>-23.802959186133748</v>
      </c>
      <c r="J276" s="20">
        <f t="shared" si="349"/>
        <v>18.54467856278897</v>
      </c>
      <c r="K276" s="20">
        <f t="shared" si="349"/>
        <v>4.53274792585347</v>
      </c>
      <c r="L276" s="20">
        <f t="shared" si="349"/>
        <v>6.9009576686353036</v>
      </c>
      <c r="M276" s="20">
        <f t="shared" si="349"/>
        <v>21.078346096696567</v>
      </c>
      <c r="N276" s="20">
        <f t="shared" si="349"/>
        <v>11.249383351551597</v>
      </c>
      <c r="O276" s="20">
        <f t="shared" si="349"/>
        <v>-34.550089352343143</v>
      </c>
      <c r="P276" s="20">
        <f t="shared" si="349"/>
        <v>-4.6570837963285729</v>
      </c>
      <c r="Q276" s="20">
        <f t="shared" si="349"/>
        <v>-36.976094609151197</v>
      </c>
      <c r="R276" s="20">
        <f t="shared" si="349"/>
        <v>-32.907380872319081</v>
      </c>
      <c r="S276" s="20">
        <f t="shared" si="349"/>
        <v>36.125465001654213</v>
      </c>
      <c r="T276" s="20">
        <f t="shared" si="349"/>
        <v>29.388200428570865</v>
      </c>
      <c r="U276" s="20">
        <f t="shared" si="349"/>
        <v>-26.7346741855884</v>
      </c>
      <c r="V276" s="20">
        <f t="shared" si="349"/>
        <v>36.954330104490758</v>
      </c>
      <c r="W276" s="20">
        <f t="shared" si="349"/>
        <v>36.994991363783633</v>
      </c>
      <c r="X276" s="20">
        <f t="shared" si="349"/>
        <v>-19.555387109347055</v>
      </c>
      <c r="Y276" s="20">
        <f t="shared" si="349"/>
        <v>35.182317860598793</v>
      </c>
      <c r="Z276" s="20">
        <f t="shared" si="349"/>
        <v>32.183259618039905</v>
      </c>
      <c r="AA276" s="20">
        <f t="shared" si="349"/>
        <v>11.186563402885575</v>
      </c>
      <c r="AB276" s="20">
        <f t="shared" si="349"/>
        <v>14.626855132618999</v>
      </c>
      <c r="AC276" s="20">
        <f t="shared" si="349"/>
        <v>23.622364730298468</v>
      </c>
      <c r="AD276" s="20">
        <f t="shared" si="349"/>
        <v>-32.239894301338104</v>
      </c>
      <c r="AE276" s="20">
        <f t="shared" si="349"/>
        <v>8.8108733533567687</v>
      </c>
      <c r="AF276" s="20">
        <f t="shared" si="349"/>
        <v>6.2959508673539268</v>
      </c>
      <c r="AG276" s="20">
        <f t="shared" si="349"/>
        <v>23.009754926922891</v>
      </c>
      <c r="AH276" s="20">
        <f t="shared" si="349"/>
        <v>35.272414031393055</v>
      </c>
      <c r="AI276" s="20">
        <f t="shared" si="349"/>
        <v>14.7307190894836</v>
      </c>
      <c r="AJ276" s="20">
        <f t="shared" si="349"/>
        <v>-30.165330987288545</v>
      </c>
      <c r="AK276" s="20">
        <f t="shared" si="349"/>
        <v>12.922007312333573</v>
      </c>
      <c r="AL276" s="20">
        <f t="shared" si="349"/>
        <v>18.537269168495104</v>
      </c>
      <c r="AM276" s="20">
        <f t="shared" si="349"/>
        <v>-10.989288461060227</v>
      </c>
      <c r="AN276" s="20">
        <f t="shared" si="349"/>
        <v>11.880100326924147</v>
      </c>
      <c r="AO276" s="20">
        <f t="shared" si="349"/>
        <v>28.724440559056056</v>
      </c>
      <c r="AP276" s="20">
        <f t="shared" si="350"/>
        <v>22.025453918458503</v>
      </c>
      <c r="AQ276" s="20">
        <f t="shared" si="350"/>
        <v>20.810804624153899</v>
      </c>
      <c r="AR276" s="20">
        <f t="shared" si="350"/>
        <v>-36.971852866981429</v>
      </c>
      <c r="AS276" s="20">
        <f t="shared" si="350"/>
        <v>-8.0774848456863229</v>
      </c>
      <c r="AT276" s="20">
        <f t="shared" si="350"/>
        <v>-21.023785096048794</v>
      </c>
      <c r="AU276" s="20">
        <f t="shared" si="350"/>
        <v>-3.519162242516463</v>
      </c>
      <c r="AV276" s="20">
        <f t="shared" si="350"/>
        <v>-5.9658816075365806</v>
      </c>
      <c r="AW276" s="20">
        <f t="shared" si="350"/>
        <v>-7.1760146969423024</v>
      </c>
      <c r="AX276" s="20">
        <f t="shared" si="350"/>
        <v>-8.3782215308469894</v>
      </c>
      <c r="AY276" s="20">
        <f t="shared" si="350"/>
        <v>19.831519723941934</v>
      </c>
      <c r="AZ276" s="20">
        <f t="shared" si="350"/>
        <v>18.782577775791658</v>
      </c>
      <c r="BA276" s="20">
        <f t="shared" si="350"/>
        <v>17.712889561537139</v>
      </c>
      <c r="BB276" s="20">
        <f t="shared" si="350"/>
        <v>16.623636603578436</v>
      </c>
      <c r="BC276" s="20">
        <f t="shared" si="350"/>
        <v>15.516022034518144</v>
      </c>
      <c r="BD276" s="20">
        <f t="shared" si="350"/>
        <v>14.391269268252596</v>
      </c>
      <c r="BE276" s="20">
        <f t="shared" si="350"/>
        <v>13.250620648640645</v>
      </c>
      <c r="BF276" s="20">
        <f t="shared" si="350"/>
        <v>12.09533607728229</v>
      </c>
      <c r="BG276" s="20">
        <f t="shared" si="350"/>
        <v>10.926691621896527</v>
      </c>
      <c r="BH276" s="20">
        <f t="shared" si="350"/>
        <v>9.7459781068307247</v>
      </c>
      <c r="BI276" s="20">
        <f t="shared" si="350"/>
        <v>8.5544996873128927</v>
      </c>
      <c r="BJ276" s="20">
        <f t="shared" si="350"/>
        <v>7.3535724089087511</v>
      </c>
      <c r="BK276" s="20">
        <f t="shared" si="350"/>
        <v>-30.272589713275433</v>
      </c>
    </row>
    <row r="277" spans="2:63" x14ac:dyDescent="0.25">
      <c r="C277">
        <f t="shared" si="331"/>
        <v>33</v>
      </c>
      <c r="D277">
        <v>36</v>
      </c>
      <c r="E277">
        <v>1.67</v>
      </c>
      <c r="F277">
        <v>12036.46</v>
      </c>
      <c r="I277" s="20">
        <f t="shared" si="342"/>
        <v>-35.388712888001393</v>
      </c>
      <c r="J277" s="20">
        <f t="shared" si="349"/>
        <v>-20.317546375729236</v>
      </c>
      <c r="K277" s="20">
        <f t="shared" si="349"/>
        <v>32.990630875171874</v>
      </c>
      <c r="L277" s="20">
        <f t="shared" si="349"/>
        <v>-3.5654773175542083</v>
      </c>
      <c r="M277" s="20">
        <f t="shared" si="349"/>
        <v>-20.942917770491462</v>
      </c>
      <c r="N277" s="20">
        <f t="shared" si="349"/>
        <v>-35.994566941453343</v>
      </c>
      <c r="O277" s="20">
        <f t="shared" si="349"/>
        <v>3.0928517813241359E-2</v>
      </c>
      <c r="P277" s="20">
        <f t="shared" si="349"/>
        <v>-30.586494448088263</v>
      </c>
      <c r="Q277" s="20">
        <f t="shared" si="349"/>
        <v>17.450272603595682</v>
      </c>
      <c r="R277" s="20">
        <f t="shared" si="349"/>
        <v>-10.650165831518612</v>
      </c>
      <c r="S277" s="20">
        <f t="shared" si="349"/>
        <v>35.859650685967999</v>
      </c>
      <c r="T277" s="20">
        <f t="shared" si="349"/>
        <v>32.418933396970395</v>
      </c>
      <c r="U277" s="20">
        <f t="shared" ref="J277:AP284" si="351">$D277*COS($E277+$F277*U$7)</f>
        <v>33.55955610234674</v>
      </c>
      <c r="V277" s="20">
        <f t="shared" si="351"/>
        <v>-9.7689588232114914</v>
      </c>
      <c r="W277" s="20">
        <f t="shared" si="351"/>
        <v>-10.905279269497324</v>
      </c>
      <c r="X277" s="20">
        <f t="shared" si="351"/>
        <v>-22.929473816644677</v>
      </c>
      <c r="Y277" s="20">
        <f t="shared" si="351"/>
        <v>-20.333527605391559</v>
      </c>
      <c r="Z277" s="20">
        <f t="shared" si="351"/>
        <v>-24.442994883241322</v>
      </c>
      <c r="AA277" s="20">
        <f t="shared" si="351"/>
        <v>-30.38531005573634</v>
      </c>
      <c r="AB277" s="20">
        <f t="shared" si="351"/>
        <v>26.259135086535171</v>
      </c>
      <c r="AC277" s="20">
        <f t="shared" si="351"/>
        <v>-35.47703113885003</v>
      </c>
      <c r="AD277" s="20">
        <f t="shared" si="351"/>
        <v>-33.706857473817742</v>
      </c>
      <c r="AE277" s="20">
        <f t="shared" si="351"/>
        <v>-34.073770152797138</v>
      </c>
      <c r="AF277" s="20">
        <f t="shared" si="351"/>
        <v>-2.974763892358554</v>
      </c>
      <c r="AG277" s="20">
        <f t="shared" si="351"/>
        <v>30.468873093126255</v>
      </c>
      <c r="AH277" s="20">
        <f t="shared" si="351"/>
        <v>7.5931396078144129</v>
      </c>
      <c r="AI277" s="20">
        <f t="shared" si="351"/>
        <v>23.403916241234104</v>
      </c>
      <c r="AJ277" s="20">
        <f t="shared" si="351"/>
        <v>-34.835825316485042</v>
      </c>
      <c r="AK277" s="20">
        <f t="shared" si="351"/>
        <v>9.9410341237378805</v>
      </c>
      <c r="AL277" s="20">
        <f t="shared" si="351"/>
        <v>-33.292586242058931</v>
      </c>
      <c r="AM277" s="20">
        <f t="shared" si="351"/>
        <v>-17.927136336609077</v>
      </c>
      <c r="AN277" s="20">
        <f t="shared" si="351"/>
        <v>-31.003514564955179</v>
      </c>
      <c r="AO277" s="20">
        <f t="shared" si="351"/>
        <v>-35.877018311307786</v>
      </c>
      <c r="AP277" s="20">
        <f t="shared" si="351"/>
        <v>-26.160628424195391</v>
      </c>
      <c r="AQ277" s="20">
        <f t="shared" si="350"/>
        <v>-35.802106086635348</v>
      </c>
      <c r="AR277" s="20">
        <f t="shared" si="350"/>
        <v>-31.593911541034757</v>
      </c>
      <c r="AS277" s="20">
        <f t="shared" si="350"/>
        <v>3.763070195159226</v>
      </c>
      <c r="AT277" s="20">
        <f t="shared" si="350"/>
        <v>33.235492855929053</v>
      </c>
      <c r="AU277" s="20">
        <f t="shared" si="350"/>
        <v>-24.126306485153936</v>
      </c>
      <c r="AV277" s="20">
        <f t="shared" si="350"/>
        <v>-25.839085755736015</v>
      </c>
      <c r="AW277" s="20">
        <f t="shared" si="350"/>
        <v>-26.650957576287304</v>
      </c>
      <c r="AX277" s="20">
        <f t="shared" si="350"/>
        <v>-27.433889923733968</v>
      </c>
      <c r="AY277" s="20">
        <f t="shared" si="350"/>
        <v>-2.8455122820171272</v>
      </c>
      <c r="AZ277" s="20">
        <f t="shared" si="350"/>
        <v>-4.0263867140985568</v>
      </c>
      <c r="BA277" s="20">
        <f t="shared" si="350"/>
        <v>-5.2028890139731692</v>
      </c>
      <c r="BB277" s="20">
        <f t="shared" si="350"/>
        <v>-6.3737416531816677</v>
      </c>
      <c r="BC277" s="20">
        <f t="shared" si="350"/>
        <v>-7.5376732380714095</v>
      </c>
      <c r="BD277" s="20">
        <f t="shared" si="350"/>
        <v>-8.6934198903403672</v>
      </c>
      <c r="BE277" s="20">
        <f t="shared" si="350"/>
        <v>-9.8397266194726534</v>
      </c>
      <c r="BF277" s="20">
        <f t="shared" si="350"/>
        <v>-10.97534868547098</v>
      </c>
      <c r="BG277" s="20">
        <f t="shared" si="350"/>
        <v>-12.09905295049828</v>
      </c>
      <c r="BH277" s="20">
        <f t="shared" si="350"/>
        <v>-13.209619217900862</v>
      </c>
      <c r="BI277" s="20">
        <f t="shared" si="350"/>
        <v>-14.30584155717184</v>
      </c>
      <c r="BJ277" s="20">
        <f t="shared" si="350"/>
        <v>-15.386529613450241</v>
      </c>
      <c r="BK277" s="20">
        <f t="shared" si="350"/>
        <v>-34.790158426735729</v>
      </c>
    </row>
    <row r="278" spans="2:63" x14ac:dyDescent="0.25">
      <c r="C278">
        <f t="shared" si="331"/>
        <v>34</v>
      </c>
      <c r="D278">
        <v>35</v>
      </c>
      <c r="E278">
        <v>1.84</v>
      </c>
      <c r="F278">
        <v>2942.46</v>
      </c>
      <c r="I278" s="20">
        <f t="shared" si="342"/>
        <v>-34.994494546681345</v>
      </c>
      <c r="J278" s="20">
        <f t="shared" si="351"/>
        <v>-34.918316351934919</v>
      </c>
      <c r="K278" s="20">
        <f t="shared" si="351"/>
        <v>-15.702850599343035</v>
      </c>
      <c r="L278" s="20">
        <f t="shared" si="351"/>
        <v>-9.3087356463143127</v>
      </c>
      <c r="M278" s="20">
        <f t="shared" si="351"/>
        <v>15.736151535810686</v>
      </c>
      <c r="N278" s="20">
        <f t="shared" si="351"/>
        <v>2.6651896705933789</v>
      </c>
      <c r="O278" s="20">
        <f t="shared" si="351"/>
        <v>-30.865492257832248</v>
      </c>
      <c r="P278" s="20">
        <f t="shared" si="351"/>
        <v>-9.5839060559489244</v>
      </c>
      <c r="Q278" s="20">
        <f t="shared" si="351"/>
        <v>27.125233578018459</v>
      </c>
      <c r="R278" s="20">
        <f t="shared" si="351"/>
        <v>-34.047309884675578</v>
      </c>
      <c r="S278" s="20">
        <f t="shared" si="351"/>
        <v>34.506025400050731</v>
      </c>
      <c r="T278" s="20">
        <f t="shared" si="351"/>
        <v>-32.639624212590405</v>
      </c>
      <c r="U278" s="20">
        <f t="shared" si="351"/>
        <v>9.9857904538786251</v>
      </c>
      <c r="V278" s="20">
        <f t="shared" si="351"/>
        <v>-32.488247670246928</v>
      </c>
      <c r="W278" s="20">
        <f t="shared" si="351"/>
        <v>-32.382307295901043</v>
      </c>
      <c r="X278" s="20">
        <f t="shared" si="351"/>
        <v>-23.012424109283337</v>
      </c>
      <c r="Y278" s="20">
        <f t="shared" si="351"/>
        <v>-34.076480582434606</v>
      </c>
      <c r="Z278" s="20">
        <f t="shared" si="351"/>
        <v>8.0188536102130996</v>
      </c>
      <c r="AA278" s="20">
        <f t="shared" si="351"/>
        <v>34.269777702456004</v>
      </c>
      <c r="AB278" s="20">
        <f t="shared" si="351"/>
        <v>-17.143207543994251</v>
      </c>
      <c r="AC278" s="20">
        <f t="shared" si="351"/>
        <v>-15.589661553069726</v>
      </c>
      <c r="AD278" s="20">
        <f t="shared" si="351"/>
        <v>-30.691859836277402</v>
      </c>
      <c r="AE278" s="20">
        <f t="shared" si="351"/>
        <v>28.017245192518054</v>
      </c>
      <c r="AF278" s="20">
        <f t="shared" si="351"/>
        <v>-9.1727578975775028</v>
      </c>
      <c r="AG278" s="20">
        <f t="shared" si="351"/>
        <v>34.764031518225515</v>
      </c>
      <c r="AH278" s="20">
        <f t="shared" si="351"/>
        <v>-27.860764357344028</v>
      </c>
      <c r="AI278" s="20">
        <f t="shared" si="351"/>
        <v>14.126017404660063</v>
      </c>
      <c r="AJ278" s="20">
        <f t="shared" si="351"/>
        <v>-30.254954541669097</v>
      </c>
      <c r="AK278" s="20">
        <f t="shared" si="351"/>
        <v>34.999905623507964</v>
      </c>
      <c r="AL278" s="20">
        <f t="shared" si="351"/>
        <v>29.83595438593855</v>
      </c>
      <c r="AM278" s="20">
        <f t="shared" si="351"/>
        <v>19.961451915990658</v>
      </c>
      <c r="AN278" s="20">
        <f t="shared" si="351"/>
        <v>-18.30175860637123</v>
      </c>
      <c r="AO278" s="20">
        <f t="shared" si="351"/>
        <v>17.077785411963237</v>
      </c>
      <c r="AP278" s="20">
        <f t="shared" si="350"/>
        <v>32.357332014538358</v>
      </c>
      <c r="AQ278" s="20">
        <f t="shared" si="350"/>
        <v>32.98258841215214</v>
      </c>
      <c r="AR278" s="20">
        <f t="shared" si="350"/>
        <v>3.5793330895591717</v>
      </c>
      <c r="AS278" s="20">
        <f t="shared" si="350"/>
        <v>-30.158483135757479</v>
      </c>
      <c r="AT278" s="20">
        <f t="shared" si="350"/>
        <v>17.513207235069565</v>
      </c>
      <c r="AU278" s="20">
        <f t="shared" si="350"/>
        <v>-7.3602297557638821</v>
      </c>
      <c r="AV278" s="20">
        <f t="shared" si="350"/>
        <v>-6.8061733628563035</v>
      </c>
      <c r="AW278" s="20">
        <f t="shared" si="350"/>
        <v>-6.5293775404518799</v>
      </c>
      <c r="AX278" s="20">
        <f t="shared" si="350"/>
        <v>-6.2521579676495902</v>
      </c>
      <c r="AY278" s="20">
        <f t="shared" si="350"/>
        <v>-12.724222139854755</v>
      </c>
      <c r="AZ278" s="20">
        <f t="shared" si="350"/>
        <v>-12.461144664093503</v>
      </c>
      <c r="BA278" s="20">
        <f t="shared" si="350"/>
        <v>-12.197258471885624</v>
      </c>
      <c r="BB278" s="20">
        <f t="shared" si="350"/>
        <v>-11.932580689194214</v>
      </c>
      <c r="BC278" s="20">
        <f t="shared" si="350"/>
        <v>-11.667128493355378</v>
      </c>
      <c r="BD278" s="20">
        <f t="shared" si="350"/>
        <v>-11.400919111965292</v>
      </c>
      <c r="BE278" s="20">
        <f t="shared" si="350"/>
        <v>-11.13396982175983</v>
      </c>
      <c r="BF278" s="20">
        <f t="shared" si="350"/>
        <v>-10.866297947493299</v>
      </c>
      <c r="BG278" s="20">
        <f t="shared" si="350"/>
        <v>-10.597920860816433</v>
      </c>
      <c r="BH278" s="20">
        <f t="shared" si="350"/>
        <v>-10.32885597914664</v>
      </c>
      <c r="BI278" s="20">
        <f t="shared" si="350"/>
        <v>-10.05912076453999</v>
      </c>
      <c r="BJ278" s="20">
        <f t="shared" si="350"/>
        <v>-9.7887327225551033</v>
      </c>
      <c r="BK278" s="20">
        <f t="shared" si="350"/>
        <v>-30.276359861465657</v>
      </c>
    </row>
    <row r="279" spans="2:63" x14ac:dyDescent="0.25">
      <c r="C279">
        <f t="shared" si="331"/>
        <v>35</v>
      </c>
      <c r="D279">
        <v>33</v>
      </c>
      <c r="E279">
        <v>0.24</v>
      </c>
      <c r="F279">
        <v>7084.9</v>
      </c>
      <c r="I279" s="20">
        <f t="shared" si="342"/>
        <v>12.241237190360083</v>
      </c>
      <c r="J279" s="20">
        <f t="shared" si="351"/>
        <v>-27.509682562166063</v>
      </c>
      <c r="K279" s="20">
        <f t="shared" si="351"/>
        <v>-31.800311899976133</v>
      </c>
      <c r="L279" s="20">
        <f t="shared" si="351"/>
        <v>32.054153170116976</v>
      </c>
      <c r="M279" s="20">
        <f t="shared" si="351"/>
        <v>27.84375510185389</v>
      </c>
      <c r="N279" s="20">
        <f t="shared" si="351"/>
        <v>-31.907520018466386</v>
      </c>
      <c r="O279" s="20">
        <f t="shared" si="351"/>
        <v>26.932641811964299</v>
      </c>
      <c r="P279" s="20">
        <f t="shared" si="351"/>
        <v>-28.324127770154711</v>
      </c>
      <c r="Q279" s="20">
        <f t="shared" si="351"/>
        <v>32.341102863703078</v>
      </c>
      <c r="R279" s="20">
        <f t="shared" si="351"/>
        <v>-6.1948230544189604</v>
      </c>
      <c r="S279" s="20">
        <f t="shared" si="351"/>
        <v>32.966493549637619</v>
      </c>
      <c r="T279" s="20">
        <f t="shared" si="351"/>
        <v>21.978747386719476</v>
      </c>
      <c r="U279" s="20">
        <f t="shared" si="351"/>
        <v>32.941436138369177</v>
      </c>
      <c r="V279" s="20">
        <f t="shared" si="351"/>
        <v>-13.0515111897819</v>
      </c>
      <c r="W279" s="20">
        <f t="shared" si="351"/>
        <v>-13.636942015284077</v>
      </c>
      <c r="X279" s="20">
        <f t="shared" si="351"/>
        <v>24.559328543373809</v>
      </c>
      <c r="Y279" s="20">
        <f t="shared" si="351"/>
        <v>-32.350142532814473</v>
      </c>
      <c r="Z279" s="20">
        <f t="shared" si="351"/>
        <v>21.986329115203134</v>
      </c>
      <c r="AA279" s="20">
        <f t="shared" si="351"/>
        <v>-19.692431778732697</v>
      </c>
      <c r="AB279" s="20">
        <f t="shared" si="351"/>
        <v>-13.239288328660109</v>
      </c>
      <c r="AC279" s="20">
        <f t="shared" si="351"/>
        <v>-16.038012047894053</v>
      </c>
      <c r="AD279" s="20">
        <f t="shared" si="351"/>
        <v>1.4167835010932974</v>
      </c>
      <c r="AE279" s="20">
        <f t="shared" si="351"/>
        <v>-19.243061122079574</v>
      </c>
      <c r="AF279" s="20">
        <f t="shared" si="351"/>
        <v>32.128722815430876</v>
      </c>
      <c r="AG279" s="20">
        <f t="shared" si="351"/>
        <v>-5.277736900189451</v>
      </c>
      <c r="AH279" s="20">
        <f t="shared" si="351"/>
        <v>8.2657578771794498</v>
      </c>
      <c r="AI279" s="20">
        <f t="shared" si="351"/>
        <v>19.607131182720774</v>
      </c>
      <c r="AJ279" s="20">
        <f t="shared" si="351"/>
        <v>-0.59984836060970137</v>
      </c>
      <c r="AK279" s="20">
        <f t="shared" si="351"/>
        <v>25.592055042862643</v>
      </c>
      <c r="AL279" s="20">
        <f t="shared" si="351"/>
        <v>26.552479144513256</v>
      </c>
      <c r="AM279" s="20">
        <f t="shared" si="351"/>
        <v>29.752683943191489</v>
      </c>
      <c r="AN279" s="20">
        <f t="shared" si="351"/>
        <v>-9.567132747573579</v>
      </c>
      <c r="AO279" s="20">
        <f t="shared" si="351"/>
        <v>-32.828055647017322</v>
      </c>
      <c r="AP279" s="20">
        <f t="shared" si="350"/>
        <v>13.798168558355826</v>
      </c>
      <c r="AQ279" s="20">
        <f t="shared" si="350"/>
        <v>-29.763894835536451</v>
      </c>
      <c r="AR279" s="20">
        <f t="shared" si="350"/>
        <v>20.218117650087024</v>
      </c>
      <c r="AS279" s="20">
        <f t="shared" si="350"/>
        <v>-16.444426075213997</v>
      </c>
      <c r="AT279" s="20">
        <f t="shared" si="350"/>
        <v>32.761131022497196</v>
      </c>
      <c r="AU279" s="20">
        <f t="shared" si="350"/>
        <v>-6.7784121358590825</v>
      </c>
      <c r="AV279" s="20">
        <f t="shared" si="350"/>
        <v>-5.5165575324704355</v>
      </c>
      <c r="AW279" s="20">
        <f t="shared" si="350"/>
        <v>-4.8844526038941947</v>
      </c>
      <c r="AX279" s="20">
        <f t="shared" si="350"/>
        <v>-4.2505099132502098</v>
      </c>
      <c r="AY279" s="20">
        <f t="shared" si="350"/>
        <v>-18.431516314062328</v>
      </c>
      <c r="AZ279" s="20">
        <f t="shared" si="350"/>
        <v>-17.897117883328345</v>
      </c>
      <c r="BA279" s="20">
        <f t="shared" si="350"/>
        <v>-17.355985710453343</v>
      </c>
      <c r="BB279" s="20">
        <f t="shared" si="350"/>
        <v>-16.808323394952065</v>
      </c>
      <c r="BC279" s="20">
        <f t="shared" si="350"/>
        <v>-16.254336993286106</v>
      </c>
      <c r="BD279" s="20">
        <f t="shared" si="350"/>
        <v>-15.694234941342225</v>
      </c>
      <c r="BE279" s="20">
        <f t="shared" si="350"/>
        <v>-15.128227975997522</v>
      </c>
      <c r="BF279" s="20">
        <f t="shared" si="350"/>
        <v>-14.556529055843363</v>
      </c>
      <c r="BG279" s="20">
        <f t="shared" si="350"/>
        <v>-13.979353281048738</v>
      </c>
      <c r="BH279" s="20">
        <f t="shared" si="350"/>
        <v>-13.396917812434294</v>
      </c>
      <c r="BI279" s="20">
        <f t="shared" si="350"/>
        <v>-12.809441789771371</v>
      </c>
      <c r="BJ279" s="20">
        <f t="shared" si="350"/>
        <v>-12.217146249321003</v>
      </c>
      <c r="BK279" s="20">
        <f t="shared" si="350"/>
        <v>-0.50310390884828005</v>
      </c>
    </row>
    <row r="280" spans="2:63" x14ac:dyDescent="0.25">
      <c r="C280">
        <f t="shared" si="331"/>
        <v>36</v>
      </c>
      <c r="D280">
        <v>32</v>
      </c>
      <c r="E280">
        <v>0.18</v>
      </c>
      <c r="F280">
        <v>5088.63</v>
      </c>
      <c r="I280" s="20">
        <f t="shared" si="342"/>
        <v>-0.64021954642713985</v>
      </c>
      <c r="J280" s="20">
        <f t="shared" si="351"/>
        <v>13.281131249197703</v>
      </c>
      <c r="K280" s="20">
        <f t="shared" si="351"/>
        <v>30.684332186540523</v>
      </c>
      <c r="L280" s="20">
        <f t="shared" si="351"/>
        <v>31.482998169219886</v>
      </c>
      <c r="M280" s="20">
        <f t="shared" si="351"/>
        <v>6.3487623021828243</v>
      </c>
      <c r="N280" s="20">
        <f t="shared" si="351"/>
        <v>-29.948671315381045</v>
      </c>
      <c r="O280" s="20">
        <f t="shared" si="351"/>
        <v>22.696030735297533</v>
      </c>
      <c r="P280" s="20">
        <f t="shared" si="351"/>
        <v>-21.405571252942387</v>
      </c>
      <c r="Q280" s="20">
        <f t="shared" si="351"/>
        <v>-12.333685761890319</v>
      </c>
      <c r="R280" s="20">
        <f t="shared" si="351"/>
        <v>30.908163239680146</v>
      </c>
      <c r="S280" s="20">
        <f t="shared" si="351"/>
        <v>27.85142684847883</v>
      </c>
      <c r="T280" s="20">
        <f t="shared" si="351"/>
        <v>24.818437840305702</v>
      </c>
      <c r="U280" s="20">
        <f t="shared" si="351"/>
        <v>-24.274110545574683</v>
      </c>
      <c r="V280" s="20">
        <f t="shared" si="351"/>
        <v>-31.917719781928067</v>
      </c>
      <c r="W280" s="20">
        <f t="shared" si="351"/>
        <v>-31.946571077192853</v>
      </c>
      <c r="X280" s="20">
        <f t="shared" si="351"/>
        <v>17.747164494489159</v>
      </c>
      <c r="Y280" s="20">
        <f t="shared" si="351"/>
        <v>-30.710653985402196</v>
      </c>
      <c r="Z280" s="20">
        <f t="shared" si="351"/>
        <v>24.302746285710814</v>
      </c>
      <c r="AA280" s="20">
        <f t="shared" si="351"/>
        <v>20.588317041771742</v>
      </c>
      <c r="AB280" s="20">
        <f t="shared" si="351"/>
        <v>-6.1617384297463493</v>
      </c>
      <c r="AC280" s="20">
        <f t="shared" si="351"/>
        <v>4.9388036512162516</v>
      </c>
      <c r="AD280" s="20">
        <f t="shared" si="351"/>
        <v>-31.998113994501441</v>
      </c>
      <c r="AE280" s="20">
        <f t="shared" si="351"/>
        <v>-16.756554022987757</v>
      </c>
      <c r="AF280" s="20">
        <f t="shared" si="351"/>
        <v>31.522141582237488</v>
      </c>
      <c r="AG280" s="20">
        <f t="shared" si="351"/>
        <v>14.838668165153937</v>
      </c>
      <c r="AH280" s="20">
        <f t="shared" si="351"/>
        <v>27.458279443883583</v>
      </c>
      <c r="AI280" s="20">
        <f t="shared" si="351"/>
        <v>-29.947476841132605</v>
      </c>
      <c r="AJ280" s="20">
        <f t="shared" si="351"/>
        <v>-31.952035682323697</v>
      </c>
      <c r="AK280" s="20">
        <f t="shared" si="351"/>
        <v>-16.016813251527019</v>
      </c>
      <c r="AL280" s="20">
        <f t="shared" si="351"/>
        <v>13.140725582347635</v>
      </c>
      <c r="AM280" s="20">
        <f t="shared" si="351"/>
        <v>21.90412947675134</v>
      </c>
      <c r="AN280" s="20">
        <f t="shared" si="351"/>
        <v>5.4591758512357542E-2</v>
      </c>
      <c r="AO280" s="20">
        <f t="shared" si="351"/>
        <v>-22.46794425379689</v>
      </c>
      <c r="AP280" s="20">
        <f t="shared" si="350"/>
        <v>-21.522606138056279</v>
      </c>
      <c r="AQ280" s="20">
        <f t="shared" si="350"/>
        <v>-31.926586800467195</v>
      </c>
      <c r="AR280" s="20">
        <f t="shared" si="350"/>
        <v>-31.654124415032545</v>
      </c>
      <c r="AS280" s="20">
        <f t="shared" si="350"/>
        <v>1.9283974710148633</v>
      </c>
      <c r="AT280" s="20">
        <f t="shared" si="350"/>
        <v>24.513993065929618</v>
      </c>
      <c r="AU280" s="20">
        <f t="shared" si="350"/>
        <v>-21.596528493899378</v>
      </c>
      <c r="AV280" s="20">
        <f t="shared" si="350"/>
        <v>-20.928060816727143</v>
      </c>
      <c r="AW280" s="20">
        <f t="shared" si="350"/>
        <v>-20.588780205880656</v>
      </c>
      <c r="AX280" s="20">
        <f t="shared" si="350"/>
        <v>-20.24550341641881</v>
      </c>
      <c r="AY280" s="20">
        <f t="shared" si="350"/>
        <v>-27.231656717510358</v>
      </c>
      <c r="AZ280" s="20">
        <f t="shared" si="350"/>
        <v>-26.9948838288426</v>
      </c>
      <c r="BA280" s="20">
        <f t="shared" si="350"/>
        <v>-26.752871369087956</v>
      </c>
      <c r="BB280" s="20">
        <f t="shared" si="350"/>
        <v>-26.50566631164682</v>
      </c>
      <c r="BC280" s="20">
        <f t="shared" si="350"/>
        <v>-26.253316637776155</v>
      </c>
      <c r="BD280" s="20">
        <f t="shared" ref="AP280:BK284" si="352">$D280*COS($E280+$F280*BD$7)</f>
        <v>-25.995871327278618</v>
      </c>
      <c r="BE280" s="20">
        <f t="shared" si="352"/>
        <v>-25.733380348992753</v>
      </c>
      <c r="BF280" s="20">
        <f t="shared" si="352"/>
        <v>-25.465894651096338</v>
      </c>
      <c r="BG280" s="20">
        <f t="shared" si="352"/>
        <v>-25.193466151217091</v>
      </c>
      <c r="BH280" s="20">
        <f t="shared" si="352"/>
        <v>-24.916147726355142</v>
      </c>
      <c r="BI280" s="20">
        <f t="shared" si="352"/>
        <v>-24.633993202622154</v>
      </c>
      <c r="BJ280" s="20">
        <f t="shared" si="352"/>
        <v>-24.347057344791143</v>
      </c>
      <c r="BK280" s="20">
        <f t="shared" si="352"/>
        <v>-31.955653129603597</v>
      </c>
    </row>
    <row r="281" spans="2:63" x14ac:dyDescent="0.25">
      <c r="C281">
        <f t="shared" si="331"/>
        <v>37</v>
      </c>
      <c r="D281">
        <v>32</v>
      </c>
      <c r="E281">
        <v>1.78</v>
      </c>
      <c r="F281">
        <v>398.15</v>
      </c>
      <c r="I281" s="20">
        <f t="shared" si="342"/>
        <v>22.67417964069325</v>
      </c>
      <c r="J281" s="20">
        <f t="shared" si="351"/>
        <v>-25.091639539662587</v>
      </c>
      <c r="K281" s="20">
        <f t="shared" si="351"/>
        <v>-17.736114371126273</v>
      </c>
      <c r="L281" s="20">
        <f t="shared" si="351"/>
        <v>-6.6457920514810818</v>
      </c>
      <c r="M281" s="20">
        <f t="shared" si="351"/>
        <v>6.0189356966939851</v>
      </c>
      <c r="N281" s="20">
        <f t="shared" si="351"/>
        <v>-31.184190665762014</v>
      </c>
      <c r="O281" s="20">
        <f t="shared" si="351"/>
        <v>-31.921940340730501</v>
      </c>
      <c r="P281" s="20">
        <f t="shared" si="351"/>
        <v>-31.53006701065177</v>
      </c>
      <c r="Q281" s="20">
        <f t="shared" si="351"/>
        <v>-30.282618773654555</v>
      </c>
      <c r="R281" s="20">
        <f t="shared" si="351"/>
        <v>30.217518436924475</v>
      </c>
      <c r="S281" s="20">
        <f t="shared" si="351"/>
        <v>29.503252152102149</v>
      </c>
      <c r="T281" s="20">
        <f t="shared" si="351"/>
        <v>31.999999113774372</v>
      </c>
      <c r="U281" s="20">
        <f t="shared" si="351"/>
        <v>-25.114887543215858</v>
      </c>
      <c r="V281" s="20">
        <f t="shared" si="351"/>
        <v>13.525990778444855</v>
      </c>
      <c r="W281" s="20">
        <f t="shared" si="351"/>
        <v>13.557595813494981</v>
      </c>
      <c r="X281" s="20">
        <f t="shared" si="351"/>
        <v>6.7030258965804999</v>
      </c>
      <c r="Y281" s="20">
        <f t="shared" si="351"/>
        <v>11.202292402959621</v>
      </c>
      <c r="Z281" s="20">
        <f t="shared" si="351"/>
        <v>17.276879912068363</v>
      </c>
      <c r="AA281" s="20">
        <f t="shared" si="351"/>
        <v>31.121401446251806</v>
      </c>
      <c r="AB281" s="20">
        <f t="shared" si="351"/>
        <v>-31.65622479086792</v>
      </c>
      <c r="AC281" s="20">
        <f t="shared" si="351"/>
        <v>8.7276525774455997</v>
      </c>
      <c r="AD281" s="20">
        <f t="shared" si="351"/>
        <v>16.06255587051788</v>
      </c>
      <c r="AE281" s="20">
        <f t="shared" si="351"/>
        <v>28.835166506304677</v>
      </c>
      <c r="AF281" s="20">
        <f t="shared" si="351"/>
        <v>-6.6287301379947365</v>
      </c>
      <c r="AG281" s="20">
        <f t="shared" si="351"/>
        <v>-25.84323966500498</v>
      </c>
      <c r="AH281" s="20">
        <f t="shared" si="351"/>
        <v>30.053768296271056</v>
      </c>
      <c r="AI281" s="20">
        <f t="shared" si="351"/>
        <v>-30.880141829328782</v>
      </c>
      <c r="AJ281" s="20">
        <f t="shared" si="351"/>
        <v>16.157530016328131</v>
      </c>
      <c r="AK281" s="20">
        <f t="shared" si="351"/>
        <v>16.751571762035766</v>
      </c>
      <c r="AL281" s="20">
        <f t="shared" si="351"/>
        <v>14.686394385043389</v>
      </c>
      <c r="AM281" s="20">
        <f t="shared" si="351"/>
        <v>-5.3668916987519522</v>
      </c>
      <c r="AN281" s="20">
        <f t="shared" si="351"/>
        <v>8.3578745709397673</v>
      </c>
      <c r="AO281" s="20">
        <f t="shared" si="351"/>
        <v>20.488103457481522</v>
      </c>
      <c r="AP281" s="20">
        <f t="shared" si="352"/>
        <v>0.11599273995407912</v>
      </c>
      <c r="AQ281" s="20">
        <f t="shared" si="352"/>
        <v>-10.825423916203009</v>
      </c>
      <c r="AR281" s="20">
        <f t="shared" si="352"/>
        <v>31.999470534074444</v>
      </c>
      <c r="AS281" s="20">
        <f t="shared" si="352"/>
        <v>-9.8625679530615837</v>
      </c>
      <c r="AT281" s="20">
        <f t="shared" si="352"/>
        <v>-24.105934557470935</v>
      </c>
      <c r="AU281" s="20">
        <f t="shared" si="352"/>
        <v>26.463910749111189</v>
      </c>
      <c r="AV281" s="20">
        <f t="shared" si="352"/>
        <v>26.503198227991476</v>
      </c>
      <c r="AW281" s="20">
        <f t="shared" si="352"/>
        <v>26.522730433032461</v>
      </c>
      <c r="AX281" s="20">
        <f t="shared" si="352"/>
        <v>26.542231122067076</v>
      </c>
      <c r="AY281" s="20">
        <f t="shared" si="352"/>
        <v>26.067739682285492</v>
      </c>
      <c r="AZ281" s="20">
        <f t="shared" si="352"/>
        <v>26.087955968848132</v>
      </c>
      <c r="BA281" s="20">
        <f t="shared" si="352"/>
        <v>26.108141256031249</v>
      </c>
      <c r="BB281" s="20">
        <f t="shared" si="352"/>
        <v>26.128295519849463</v>
      </c>
      <c r="BC281" s="20">
        <f t="shared" si="352"/>
        <v>26.148418736354181</v>
      </c>
      <c r="BD281" s="20">
        <f t="shared" si="352"/>
        <v>26.168510881633644</v>
      </c>
      <c r="BE281" s="20">
        <f t="shared" si="352"/>
        <v>26.188571931813112</v>
      </c>
      <c r="BF281" s="20">
        <f t="shared" si="352"/>
        <v>26.208601863054731</v>
      </c>
      <c r="BG281" s="20">
        <f t="shared" si="352"/>
        <v>26.22860065155772</v>
      </c>
      <c r="BH281" s="20">
        <f t="shared" si="352"/>
        <v>26.248568273558234</v>
      </c>
      <c r="BI281" s="20">
        <f t="shared" si="352"/>
        <v>26.268504705329402</v>
      </c>
      <c r="BJ281" s="20">
        <f t="shared" si="352"/>
        <v>26.288409923181511</v>
      </c>
      <c r="BK281" s="20">
        <f t="shared" si="352"/>
        <v>16.152978559722328</v>
      </c>
    </row>
    <row r="282" spans="2:63" x14ac:dyDescent="0.25">
      <c r="C282">
        <f t="shared" si="331"/>
        <v>38</v>
      </c>
      <c r="D282">
        <v>28</v>
      </c>
      <c r="E282">
        <v>1.21</v>
      </c>
      <c r="F282">
        <v>6286.6</v>
      </c>
      <c r="I282" s="20">
        <f t="shared" si="342"/>
        <v>13.19122574497235</v>
      </c>
      <c r="J282" s="20">
        <f t="shared" si="351"/>
        <v>25.196379814221146</v>
      </c>
      <c r="K282" s="20">
        <f t="shared" si="351"/>
        <v>-22.179180130606511</v>
      </c>
      <c r="L282" s="20">
        <f t="shared" si="351"/>
        <v>9.8845432341412511</v>
      </c>
      <c r="M282" s="20">
        <f t="shared" si="351"/>
        <v>10.086427682310665</v>
      </c>
      <c r="N282" s="20">
        <f t="shared" si="351"/>
        <v>-1.0641864512493735</v>
      </c>
      <c r="O282" s="20">
        <f t="shared" si="351"/>
        <v>-16.579368539607099</v>
      </c>
      <c r="P282" s="20">
        <f t="shared" si="351"/>
        <v>-1.0393329940204088</v>
      </c>
      <c r="Q282" s="20">
        <f t="shared" si="351"/>
        <v>-16.208855595619379</v>
      </c>
      <c r="R282" s="20">
        <f t="shared" si="351"/>
        <v>17.901948578099152</v>
      </c>
      <c r="S282" s="20">
        <f t="shared" si="351"/>
        <v>27.821904682412004</v>
      </c>
      <c r="T282" s="20">
        <f t="shared" si="351"/>
        <v>27.819093024083848</v>
      </c>
      <c r="U282" s="20">
        <f t="shared" si="351"/>
        <v>19.018041920439526</v>
      </c>
      <c r="V282" s="20">
        <f t="shared" si="351"/>
        <v>25.166689765551926</v>
      </c>
      <c r="W282" s="20">
        <f t="shared" si="351"/>
        <v>24.951724594612031</v>
      </c>
      <c r="X282" s="20">
        <f t="shared" si="351"/>
        <v>19.613328894663631</v>
      </c>
      <c r="Y282" s="20">
        <f t="shared" si="351"/>
        <v>1.4146553614448758</v>
      </c>
      <c r="Z282" s="20">
        <f t="shared" si="351"/>
        <v>4.6233491315878172</v>
      </c>
      <c r="AA282" s="20">
        <f t="shared" si="351"/>
        <v>-24.498333850038517</v>
      </c>
      <c r="AB282" s="20">
        <f t="shared" si="351"/>
        <v>-26.937837279134527</v>
      </c>
      <c r="AC282" s="20">
        <f t="shared" si="351"/>
        <v>-27.373636247908472</v>
      </c>
      <c r="AD282" s="20">
        <f t="shared" si="351"/>
        <v>-9.3243980744114445</v>
      </c>
      <c r="AE282" s="20">
        <f t="shared" si="351"/>
        <v>6.0873574597096995</v>
      </c>
      <c r="AF282" s="20">
        <f t="shared" si="351"/>
        <v>10.109624962697261</v>
      </c>
      <c r="AG282" s="20">
        <f t="shared" si="351"/>
        <v>-14.90512556964913</v>
      </c>
      <c r="AH282" s="20">
        <f t="shared" si="351"/>
        <v>26.683868386265349</v>
      </c>
      <c r="AI282" s="20">
        <f t="shared" si="351"/>
        <v>-27.960003454361242</v>
      </c>
      <c r="AJ282" s="20">
        <f t="shared" si="351"/>
        <v>-10.741940053263798</v>
      </c>
      <c r="AK282" s="20">
        <f t="shared" si="351"/>
        <v>15.50678268729849</v>
      </c>
      <c r="AL282" s="20">
        <f t="shared" si="351"/>
        <v>27.514241641109642</v>
      </c>
      <c r="AM282" s="20">
        <f t="shared" si="351"/>
        <v>-16.261305805912883</v>
      </c>
      <c r="AN282" s="20">
        <f t="shared" si="351"/>
        <v>-25.776115332811234</v>
      </c>
      <c r="AO282" s="20">
        <f t="shared" si="351"/>
        <v>-27.817551021619046</v>
      </c>
      <c r="AP282" s="20">
        <f t="shared" si="352"/>
        <v>23.018304674059923</v>
      </c>
      <c r="AQ282" s="20">
        <f t="shared" si="352"/>
        <v>23.14337035960029</v>
      </c>
      <c r="AR282" s="20">
        <f t="shared" si="352"/>
        <v>27.855000622739016</v>
      </c>
      <c r="AS282" s="20">
        <f t="shared" si="352"/>
        <v>-26.847834903373311</v>
      </c>
      <c r="AT282" s="20">
        <f t="shared" si="352"/>
        <v>16.746221384429052</v>
      </c>
      <c r="AU282" s="20">
        <f t="shared" si="352"/>
        <v>-17.842430466207556</v>
      </c>
      <c r="AV282" s="20">
        <f t="shared" si="352"/>
        <v>-17.086681708142386</v>
      </c>
      <c r="AW282" s="20">
        <f t="shared" si="352"/>
        <v>-16.702376531364472</v>
      </c>
      <c r="AX282" s="20">
        <f t="shared" si="352"/>
        <v>-16.313123479173026</v>
      </c>
      <c r="AY282" s="20">
        <f t="shared" si="352"/>
        <v>-24.049940899007897</v>
      </c>
      <c r="AZ282" s="20">
        <f t="shared" si="352"/>
        <v>-23.799595171811177</v>
      </c>
      <c r="BA282" s="20">
        <f t="shared" si="352"/>
        <v>-23.542199104706448</v>
      </c>
      <c r="BB282" s="20">
        <f t="shared" si="352"/>
        <v>-23.277828948140449</v>
      </c>
      <c r="BC282" s="20">
        <f t="shared" si="352"/>
        <v>-23.00656301854799</v>
      </c>
      <c r="BD282" s="20">
        <f t="shared" si="352"/>
        <v>-22.728481675155262</v>
      </c>
      <c r="BE282" s="20">
        <f t="shared" si="352"/>
        <v>-22.443667296169032</v>
      </c>
      <c r="BF282" s="20">
        <f t="shared" si="352"/>
        <v>-22.152204254376649</v>
      </c>
      <c r="BG282" s="20">
        <f t="shared" si="352"/>
        <v>-21.854178892150273</v>
      </c>
      <c r="BH282" s="20">
        <f t="shared" si="352"/>
        <v>-21.549679495870446</v>
      </c>
      <c r="BI282" s="20">
        <f t="shared" si="352"/>
        <v>-21.238796269771417</v>
      </c>
      <c r="BJ282" s="20">
        <f t="shared" si="352"/>
        <v>-20.921621309217645</v>
      </c>
      <c r="BK282" s="20">
        <f t="shared" si="352"/>
        <v>-10.674630632979714</v>
      </c>
    </row>
    <row r="283" spans="2:63" x14ac:dyDescent="0.25">
      <c r="C283">
        <f t="shared" si="331"/>
        <v>39</v>
      </c>
      <c r="D283">
        <v>28</v>
      </c>
      <c r="E283">
        <v>1.9</v>
      </c>
      <c r="F283">
        <v>6279.55</v>
      </c>
      <c r="I283" s="20">
        <f t="shared" si="342"/>
        <v>-12.614500838134973</v>
      </c>
      <c r="J283" s="20">
        <f t="shared" si="351"/>
        <v>24.066383291416024</v>
      </c>
      <c r="K283" s="20">
        <f t="shared" si="351"/>
        <v>-19.879565097528928</v>
      </c>
      <c r="L283" s="20">
        <f t="shared" si="351"/>
        <v>-9.0521078721780945</v>
      </c>
      <c r="M283" s="20">
        <f t="shared" si="351"/>
        <v>-9.0345437900565582</v>
      </c>
      <c r="N283" s="20">
        <f t="shared" si="351"/>
        <v>-20.456198274917831</v>
      </c>
      <c r="O283" s="20">
        <f t="shared" si="351"/>
        <v>4.0373572610156163</v>
      </c>
      <c r="P283" s="20">
        <f t="shared" si="351"/>
        <v>-20.303875353452522</v>
      </c>
      <c r="Q283" s="20">
        <f t="shared" si="351"/>
        <v>4.2937245818800056</v>
      </c>
      <c r="R283" s="20">
        <f t="shared" si="351"/>
        <v>-18.066579664498903</v>
      </c>
      <c r="S283" s="20">
        <f t="shared" si="351"/>
        <v>-27.090956815659485</v>
      </c>
      <c r="T283" s="20">
        <f t="shared" si="351"/>
        <v>-27.14624636796999</v>
      </c>
      <c r="U283" s="20">
        <f t="shared" si="351"/>
        <v>-5.8065645188614896</v>
      </c>
      <c r="V283" s="20">
        <f t="shared" si="351"/>
        <v>-25.836856791613862</v>
      </c>
      <c r="W283" s="20">
        <f t="shared" si="351"/>
        <v>-25.647514747142765</v>
      </c>
      <c r="X283" s="20">
        <f t="shared" si="351"/>
        <v>-22.465246373069775</v>
      </c>
      <c r="Y283" s="20">
        <f t="shared" si="351"/>
        <v>2.8505971431191979</v>
      </c>
      <c r="Z283" s="20">
        <f t="shared" si="351"/>
        <v>-8.6653339380459347</v>
      </c>
      <c r="AA283" s="20">
        <f t="shared" si="351"/>
        <v>5.0087962504705255</v>
      </c>
      <c r="AB283" s="20">
        <f t="shared" si="351"/>
        <v>-24.526219937823413</v>
      </c>
      <c r="AC283" s="20">
        <f t="shared" si="351"/>
        <v>-24.122771244879356</v>
      </c>
      <c r="AD283" s="20">
        <f t="shared" si="351"/>
        <v>-26.002388783426266</v>
      </c>
      <c r="AE283" s="20">
        <f t="shared" si="351"/>
        <v>-4.4789847758479091</v>
      </c>
      <c r="AF283" s="20">
        <f t="shared" si="351"/>
        <v>-8.8240069112355251</v>
      </c>
      <c r="AG283" s="20">
        <f t="shared" si="351"/>
        <v>12.165920623827091</v>
      </c>
      <c r="AH283" s="20">
        <f t="shared" si="351"/>
        <v>11.519252597319825</v>
      </c>
      <c r="AI283" s="20">
        <f t="shared" si="351"/>
        <v>-21.069168691719319</v>
      </c>
      <c r="AJ283" s="20">
        <f t="shared" si="351"/>
        <v>-26.526655145871359</v>
      </c>
      <c r="AK283" s="20">
        <f t="shared" si="351"/>
        <v>-4.2573233596091509</v>
      </c>
      <c r="AL283" s="20">
        <f t="shared" si="351"/>
        <v>23.80683311254057</v>
      </c>
      <c r="AM283" s="20">
        <f t="shared" si="351"/>
        <v>-27.448424465438102</v>
      </c>
      <c r="AN283" s="20">
        <f t="shared" si="351"/>
        <v>-26.365150758811858</v>
      </c>
      <c r="AO283" s="20">
        <f t="shared" si="351"/>
        <v>-18.453237295620692</v>
      </c>
      <c r="AP283" s="20">
        <f t="shared" si="352"/>
        <v>-23.681789468214049</v>
      </c>
      <c r="AQ283" s="20">
        <f t="shared" si="352"/>
        <v>27.653011841237699</v>
      </c>
      <c r="AR283" s="20">
        <f t="shared" si="352"/>
        <v>-13.24898093760463</v>
      </c>
      <c r="AS283" s="20">
        <f t="shared" si="352"/>
        <v>-25.786563019528312</v>
      </c>
      <c r="AT283" s="20">
        <f t="shared" si="352"/>
        <v>-27.999730649008573</v>
      </c>
      <c r="AU283" s="20">
        <f t="shared" si="352"/>
        <v>7.2984154647067303</v>
      </c>
      <c r="AV283" s="20">
        <f t="shared" si="352"/>
        <v>8.2264323392497882</v>
      </c>
      <c r="AW283" s="20">
        <f t="shared" si="352"/>
        <v>8.6853377374121283</v>
      </c>
      <c r="AX283" s="20">
        <f t="shared" si="352"/>
        <v>9.1416759775080916</v>
      </c>
      <c r="AY283" s="20">
        <f t="shared" si="352"/>
        <v>-2.1869279818522962</v>
      </c>
      <c r="AZ283" s="20">
        <f t="shared" si="352"/>
        <v>-1.7067098003604699</v>
      </c>
      <c r="BA283" s="20">
        <f t="shared" si="352"/>
        <v>-1.2259871602086547</v>
      </c>
      <c r="BB283" s="20">
        <f t="shared" si="352"/>
        <v>-0.74490215040410668</v>
      </c>
      <c r="BC283" s="20">
        <f t="shared" si="352"/>
        <v>-0.26359696705707319</v>
      </c>
      <c r="BD283" s="20">
        <f t="shared" si="352"/>
        <v>0.21778612863990038</v>
      </c>
      <c r="BE283" s="20">
        <f t="shared" si="352"/>
        <v>0.69910485246780774</v>
      </c>
      <c r="BF283" s="20">
        <f t="shared" si="352"/>
        <v>1.180216939235075</v>
      </c>
      <c r="BG283" s="20">
        <f t="shared" si="352"/>
        <v>1.6609801848266235</v>
      </c>
      <c r="BH283" s="20">
        <f t="shared" si="352"/>
        <v>2.1412524882348802</v>
      </c>
      <c r="BI283" s="20">
        <f t="shared" si="352"/>
        <v>2.6208918935595293</v>
      </c>
      <c r="BJ283" s="20">
        <f t="shared" si="352"/>
        <v>3.0997566319730909</v>
      </c>
      <c r="BK283" s="20">
        <f t="shared" si="352"/>
        <v>-26.503272653736055</v>
      </c>
    </row>
    <row r="284" spans="2:63" x14ac:dyDescent="0.25">
      <c r="C284">
        <f t="shared" si="331"/>
        <v>40</v>
      </c>
      <c r="D284">
        <v>26</v>
      </c>
      <c r="E284">
        <v>4.59</v>
      </c>
      <c r="F284">
        <v>10447.39</v>
      </c>
      <c r="I284" s="20">
        <f t="shared" si="342"/>
        <v>-24.927226964168277</v>
      </c>
      <c r="J284" s="20">
        <f t="shared" si="351"/>
        <v>-25.977576678525267</v>
      </c>
      <c r="K284" s="20">
        <f t="shared" si="351"/>
        <v>20.942020857861088</v>
      </c>
      <c r="L284" s="20">
        <f t="shared" si="351"/>
        <v>-3.174175258213269</v>
      </c>
      <c r="M284" s="20">
        <f t="shared" si="351"/>
        <v>23.754661774589227</v>
      </c>
      <c r="N284" s="20">
        <f t="shared" si="351"/>
        <v>2.9430524846061537</v>
      </c>
      <c r="O284" s="20">
        <f t="shared" si="351"/>
        <v>19.525688015179867</v>
      </c>
      <c r="P284" s="20">
        <f t="shared" si="351"/>
        <v>20.399165227215494</v>
      </c>
      <c r="Q284" s="20">
        <f t="shared" si="351"/>
        <v>-24.656914851587786</v>
      </c>
      <c r="R284" s="20">
        <f t="shared" si="351"/>
        <v>-25.075098863365291</v>
      </c>
      <c r="S284" s="20">
        <f t="shared" si="351"/>
        <v>-16.522905393186218</v>
      </c>
      <c r="T284" s="20">
        <f t="shared" si="351"/>
        <v>-8.3466105594355504</v>
      </c>
      <c r="U284" s="20">
        <f t="shared" si="351"/>
        <v>-25.193961392066356</v>
      </c>
      <c r="V284" s="20">
        <f t="shared" si="351"/>
        <v>-22.914069921190197</v>
      </c>
      <c r="W284" s="20">
        <f t="shared" si="351"/>
        <v>-23.256069870302227</v>
      </c>
      <c r="X284" s="20">
        <f t="shared" si="351"/>
        <v>-21.688474958064305</v>
      </c>
      <c r="Y284" s="20">
        <f t="shared" si="351"/>
        <v>7.2118786193939659</v>
      </c>
      <c r="Z284" s="20">
        <f t="shared" si="351"/>
        <v>21.646785856364822</v>
      </c>
      <c r="AA284" s="20">
        <f t="shared" si="351"/>
        <v>-19.65966608984446</v>
      </c>
      <c r="AB284" s="20">
        <f t="shared" si="351"/>
        <v>-23.908794999218767</v>
      </c>
      <c r="AC284" s="20">
        <f t="shared" si="351"/>
        <v>20.091204890352056</v>
      </c>
      <c r="AD284" s="20">
        <f t="shared" si="351"/>
        <v>-9.0864224241754492</v>
      </c>
      <c r="AE284" s="20">
        <f t="shared" si="351"/>
        <v>19.971819799316236</v>
      </c>
      <c r="AF284" s="20">
        <f t="shared" si="351"/>
        <v>-3.5429007324812396</v>
      </c>
      <c r="AG284" s="20">
        <f t="shared" si="351"/>
        <v>23.972127357262515</v>
      </c>
      <c r="AH284" s="20">
        <f t="shared" si="351"/>
        <v>-21.682409013797436</v>
      </c>
      <c r="AI284" s="20">
        <f t="shared" si="351"/>
        <v>-5.6821666291048247</v>
      </c>
      <c r="AJ284" s="20">
        <f t="shared" si="351"/>
        <v>-6.8567997956052436</v>
      </c>
      <c r="AK284" s="20">
        <f t="shared" si="351"/>
        <v>25.271880115729136</v>
      </c>
      <c r="AL284" s="20">
        <f t="shared" si="351"/>
        <v>-3.5512810618894459</v>
      </c>
      <c r="AM284" s="20">
        <f t="shared" si="351"/>
        <v>25.436723442116683</v>
      </c>
      <c r="AN284" s="20">
        <f t="shared" si="351"/>
        <v>13.997742307525158</v>
      </c>
      <c r="AO284" s="20">
        <f t="shared" si="351"/>
        <v>-16.740159667643479</v>
      </c>
      <c r="AP284" s="20">
        <f t="shared" si="352"/>
        <v>19.622429130979935</v>
      </c>
      <c r="AQ284" s="20">
        <f t="shared" si="352"/>
        <v>-7.3642892586953437</v>
      </c>
      <c r="AR284" s="20">
        <f t="shared" si="352"/>
        <v>-21.711628949024032</v>
      </c>
      <c r="AS284" s="20">
        <f t="shared" si="352"/>
        <v>13.196714212177648</v>
      </c>
      <c r="AT284" s="20">
        <f t="shared" si="352"/>
        <v>24.975678409910635</v>
      </c>
      <c r="AU284" s="20">
        <f t="shared" si="352"/>
        <v>-11.630848843363948</v>
      </c>
      <c r="AV284" s="20">
        <f t="shared" si="352"/>
        <v>-12.945582628453355</v>
      </c>
      <c r="AW284" s="20">
        <f t="shared" si="352"/>
        <v>-13.585148393718255</v>
      </c>
      <c r="AX284" s="20">
        <f t="shared" si="352"/>
        <v>-14.213600170521319</v>
      </c>
      <c r="AY284" s="20">
        <f t="shared" si="352"/>
        <v>2.7253651004375623</v>
      </c>
      <c r="AZ284" s="20">
        <f t="shared" si="352"/>
        <v>1.9847598276699578</v>
      </c>
      <c r="BA284" s="20">
        <f t="shared" si="352"/>
        <v>1.242530826020825</v>
      </c>
      <c r="BB284" s="20">
        <f t="shared" si="352"/>
        <v>0.4992853118622026</v>
      </c>
      <c r="BC284" s="20">
        <f t="shared" si="352"/>
        <v>-0.2443686668236445</v>
      </c>
      <c r="BD284" s="20">
        <f t="shared" si="352"/>
        <v>-0.98782272788730674</v>
      </c>
      <c r="BE284" s="20">
        <f t="shared" si="352"/>
        <v>-1.7304686527360991</v>
      </c>
      <c r="BF284" s="20">
        <f t="shared" si="352"/>
        <v>-2.4716988839108205</v>
      </c>
      <c r="BG284" s="20">
        <f t="shared" si="352"/>
        <v>-3.2109070221275648</v>
      </c>
      <c r="BH284" s="20">
        <f t="shared" si="352"/>
        <v>-3.9474883223793489</v>
      </c>
      <c r="BI284" s="20">
        <f t="shared" si="352"/>
        <v>-4.6808401886623852</v>
      </c>
      <c r="BJ284" s="20">
        <f t="shared" si="352"/>
        <v>-5.4103626669735867</v>
      </c>
      <c r="BK284" s="20">
        <f t="shared" si="352"/>
        <v>-6.9651697281581253</v>
      </c>
    </row>
    <row r="285" spans="2:63" x14ac:dyDescent="0.25">
      <c r="B285">
        <v>421</v>
      </c>
      <c r="C285" s="214" t="s">
        <v>292</v>
      </c>
      <c r="D285" s="214"/>
      <c r="E285" s="214"/>
      <c r="F285" s="214"/>
    </row>
    <row r="286" spans="2:63" x14ac:dyDescent="0.25">
      <c r="C286" s="17"/>
      <c r="D286" s="17" t="s">
        <v>261</v>
      </c>
      <c r="E286" s="17" t="s">
        <v>259</v>
      </c>
      <c r="F286" s="17" t="s">
        <v>260</v>
      </c>
    </row>
    <row r="287" spans="2:63" x14ac:dyDescent="0.25">
      <c r="C287">
        <f t="shared" si="331"/>
        <v>1</v>
      </c>
      <c r="D287">
        <v>103019</v>
      </c>
      <c r="E287">
        <v>1.1074900000000001</v>
      </c>
      <c r="F287">
        <v>6283.0758500000002</v>
      </c>
      <c r="I287" s="20">
        <f t="shared" ref="I287:X296" si="353">$D287*COS($E287+$F287*I$7)</f>
        <v>45656.328352908022</v>
      </c>
      <c r="J287" s="20">
        <f t="shared" si="353"/>
        <v>94686.303524588482</v>
      </c>
      <c r="K287" s="20">
        <f t="shared" si="353"/>
        <v>-40396.587382641541</v>
      </c>
      <c r="L287" s="20">
        <f t="shared" si="353"/>
        <v>46040.047947844439</v>
      </c>
      <c r="M287" s="20">
        <f t="shared" si="353"/>
        <v>46425.886440959715</v>
      </c>
      <c r="N287" s="20">
        <f t="shared" si="353"/>
        <v>1949.8978893241913</v>
      </c>
      <c r="O287" s="20">
        <f t="shared" si="353"/>
        <v>-65735.509305267507</v>
      </c>
      <c r="P287" s="20">
        <f t="shared" si="353"/>
        <v>2404.1086461005034</v>
      </c>
      <c r="Q287" s="20">
        <f t="shared" si="353"/>
        <v>-64715.478748502821</v>
      </c>
      <c r="R287" s="20">
        <f t="shared" si="353"/>
        <v>44229.942913338513</v>
      </c>
      <c r="S287" s="20">
        <f t="shared" si="353"/>
        <v>37878.51541876133</v>
      </c>
      <c r="T287" s="20">
        <f t="shared" si="353"/>
        <v>38300.6339247941</v>
      </c>
      <c r="U287" s="20">
        <f t="shared" si="353"/>
        <v>-102974.79749759198</v>
      </c>
      <c r="V287" s="20">
        <f t="shared" si="353"/>
        <v>2535.3199295104405</v>
      </c>
      <c r="W287" s="20">
        <f t="shared" si="353"/>
        <v>763.42330762411643</v>
      </c>
      <c r="X287" s="20">
        <f t="shared" si="353"/>
        <v>27191.366400190425</v>
      </c>
      <c r="Y287" s="20">
        <f t="shared" ref="J287:AO295" si="354">$D287*COS($E287+$F287*Y$7)</f>
        <v>-91577.305664671934</v>
      </c>
      <c r="Z287" s="20">
        <f t="shared" si="354"/>
        <v>79431.938915473569</v>
      </c>
      <c r="AA287" s="20">
        <f t="shared" si="354"/>
        <v>-48937.093196796392</v>
      </c>
      <c r="AB287" s="20">
        <f t="shared" si="354"/>
        <v>-97327.04134044885</v>
      </c>
      <c r="AC287" s="20">
        <f t="shared" si="354"/>
        <v>-98799.090067463476</v>
      </c>
      <c r="AD287" s="20">
        <f t="shared" si="354"/>
        <v>-32172.260199675358</v>
      </c>
      <c r="AE287" s="20">
        <f t="shared" si="354"/>
        <v>47272.376683120703</v>
      </c>
      <c r="AF287" s="20">
        <f t="shared" si="354"/>
        <v>46830.998013674762</v>
      </c>
      <c r="AG287" s="20">
        <f t="shared" si="354"/>
        <v>-49704.403050911547</v>
      </c>
      <c r="AH287" s="20">
        <f t="shared" si="354"/>
        <v>99013.057358384336</v>
      </c>
      <c r="AI287" s="20">
        <f t="shared" si="354"/>
        <v>-102341.46195319778</v>
      </c>
      <c r="AJ287" s="20">
        <f t="shared" si="354"/>
        <v>-37427.419970464704</v>
      </c>
      <c r="AK287" s="20">
        <f t="shared" si="354"/>
        <v>63541.660583497578</v>
      </c>
      <c r="AL287" s="20">
        <f t="shared" si="354"/>
        <v>99460.186812681306</v>
      </c>
      <c r="AM287" s="20">
        <f t="shared" si="354"/>
        <v>-53697.648268292978</v>
      </c>
      <c r="AN287" s="20">
        <f t="shared" si="354"/>
        <v>-91546.354567660746</v>
      </c>
      <c r="AO287" s="20">
        <f t="shared" si="354"/>
        <v>-102955.11543835227</v>
      </c>
      <c r="AP287" s="20">
        <f t="shared" ref="AP287:BK296" si="355">$D287*COS($E287+$F287*AP$7)</f>
        <v>42587.874121512083</v>
      </c>
      <c r="AQ287" s="20">
        <f t="shared" si="355"/>
        <v>80899.008097036363</v>
      </c>
      <c r="AR287" s="20">
        <f t="shared" si="355"/>
        <v>14495.645372448455</v>
      </c>
      <c r="AS287" s="20">
        <f t="shared" si="355"/>
        <v>-95232.217326879065</v>
      </c>
      <c r="AT287" s="20">
        <f t="shared" si="355"/>
        <v>-1836.8312223277105</v>
      </c>
      <c r="AU287" s="20">
        <f t="shared" si="355"/>
        <v>-63255.365830386501</v>
      </c>
      <c r="AV287" s="20">
        <f t="shared" si="355"/>
        <v>-60411.586523366415</v>
      </c>
      <c r="AW287" s="20">
        <f t="shared" si="355"/>
        <v>-58967.258462452533</v>
      </c>
      <c r="AX287" s="20">
        <f t="shared" si="355"/>
        <v>-57505.481649003428</v>
      </c>
      <c r="AY287" s="20">
        <f t="shared" si="355"/>
        <v>-86866.216206173325</v>
      </c>
      <c r="AZ287" s="20">
        <f t="shared" si="355"/>
        <v>-85900.721657870788</v>
      </c>
      <c r="BA287" s="20">
        <f t="shared" si="355"/>
        <v>-84909.80858963725</v>
      </c>
      <c r="BB287" s="20">
        <f t="shared" si="355"/>
        <v>-83893.770218374193</v>
      </c>
      <c r="BC287" s="20">
        <f t="shared" si="355"/>
        <v>-82852.907195703578</v>
      </c>
      <c r="BD287" s="20">
        <f t="shared" si="355"/>
        <v>-81787.527519013747</v>
      </c>
      <c r="BE287" s="20">
        <f t="shared" si="355"/>
        <v>-80697.946440307627</v>
      </c>
      <c r="BF287" s="20">
        <f t="shared" si="355"/>
        <v>-79584.486372919215</v>
      </c>
      <c r="BG287" s="20">
        <f t="shared" si="355"/>
        <v>-78447.476796120434</v>
      </c>
      <c r="BH287" s="20">
        <f t="shared" si="355"/>
        <v>-77287.254157609801</v>
      </c>
      <c r="BI287" s="20">
        <f t="shared" si="355"/>
        <v>-76104.161773978325</v>
      </c>
      <c r="BJ287" s="20">
        <f t="shared" si="355"/>
        <v>-74898.549729093211</v>
      </c>
      <c r="BK287" s="20">
        <f t="shared" si="355"/>
        <v>-37177.724577123852</v>
      </c>
    </row>
    <row r="288" spans="2:63" x14ac:dyDescent="0.25">
      <c r="C288">
        <f t="shared" si="331"/>
        <v>2</v>
      </c>
      <c r="D288">
        <v>1721</v>
      </c>
      <c r="E288">
        <v>1.0644</v>
      </c>
      <c r="F288">
        <v>12566.1517</v>
      </c>
      <c r="I288" s="20">
        <f t="shared" si="353"/>
        <v>822.18636223104943</v>
      </c>
      <c r="J288" s="20">
        <f t="shared" si="354"/>
        <v>-653.85842973859758</v>
      </c>
      <c r="K288" s="20">
        <f t="shared" si="354"/>
        <v>-1619.7691452851295</v>
      </c>
      <c r="L288" s="20">
        <f t="shared" si="354"/>
        <v>834.73490529847584</v>
      </c>
      <c r="M288" s="20">
        <f t="shared" si="354"/>
        <v>847.32065933549268</v>
      </c>
      <c r="N288" s="20">
        <f t="shared" si="354"/>
        <v>-642.12250394625755</v>
      </c>
      <c r="O288" s="20">
        <f t="shared" si="354"/>
        <v>1413.5856189398255</v>
      </c>
      <c r="P288" s="20">
        <f t="shared" si="354"/>
        <v>-628.01466430537755</v>
      </c>
      <c r="Q288" s="20">
        <f t="shared" si="354"/>
        <v>1388.0112096004391</v>
      </c>
      <c r="R288" s="20">
        <f t="shared" si="354"/>
        <v>775.27525003339645</v>
      </c>
      <c r="S288" s="20">
        <f t="shared" si="354"/>
        <v>562.26711867350525</v>
      </c>
      <c r="T288" s="20">
        <f t="shared" si="354"/>
        <v>576.59128173136617</v>
      </c>
      <c r="U288" s="20">
        <f t="shared" si="354"/>
        <v>792.89959998619292</v>
      </c>
      <c r="V288" s="20">
        <f t="shared" si="354"/>
        <v>-623.92982399141374</v>
      </c>
      <c r="W288" s="20">
        <f t="shared" si="354"/>
        <v>-678.7313062305326</v>
      </c>
      <c r="X288" s="20">
        <f t="shared" si="354"/>
        <v>-1404.3156664445316</v>
      </c>
      <c r="Y288" s="20">
        <f t="shared" si="354"/>
        <v>-872.01503909071164</v>
      </c>
      <c r="Z288" s="20">
        <f t="shared" si="354"/>
        <v>-1410.24872764305</v>
      </c>
      <c r="AA288" s="20">
        <f t="shared" si="354"/>
        <v>-1698.8576721099694</v>
      </c>
      <c r="AB288" s="20">
        <f t="shared" si="354"/>
        <v>-421.98517384572244</v>
      </c>
      <c r="AC288" s="20">
        <f t="shared" si="354"/>
        <v>-264.33875869422064</v>
      </c>
      <c r="AD288" s="20">
        <f t="shared" si="354"/>
        <v>-1497.4639541506554</v>
      </c>
      <c r="AE288" s="20">
        <f t="shared" si="354"/>
        <v>874.81554317467828</v>
      </c>
      <c r="AF288" s="20">
        <f t="shared" si="354"/>
        <v>860.49951614406473</v>
      </c>
      <c r="AG288" s="20">
        <f t="shared" si="354"/>
        <v>952.84013470546836</v>
      </c>
      <c r="AH288" s="20">
        <f t="shared" si="354"/>
        <v>1429.0832360081924</v>
      </c>
      <c r="AI288" s="20">
        <f t="shared" si="354"/>
        <v>326.22883579710248</v>
      </c>
      <c r="AJ288" s="20">
        <f t="shared" si="354"/>
        <v>-1580.4484235160867</v>
      </c>
      <c r="AK288" s="20">
        <f t="shared" si="354"/>
        <v>1357.7993947438151</v>
      </c>
      <c r="AL288" s="20">
        <f t="shared" si="354"/>
        <v>-183.81306032057063</v>
      </c>
      <c r="AM288" s="20">
        <f t="shared" si="354"/>
        <v>-1718.4939143369875</v>
      </c>
      <c r="AN288" s="20">
        <f t="shared" si="354"/>
        <v>-873.9595146055517</v>
      </c>
      <c r="AO288" s="20">
        <f t="shared" si="354"/>
        <v>810.94050240484546</v>
      </c>
      <c r="AP288" s="20">
        <f t="shared" si="355"/>
        <v>720.79577646477287</v>
      </c>
      <c r="AQ288" s="20">
        <f t="shared" si="355"/>
        <v>-1364.0758562874116</v>
      </c>
      <c r="AR288" s="20">
        <f t="shared" si="355"/>
        <v>-1112.0781802645806</v>
      </c>
      <c r="AS288" s="20">
        <f t="shared" si="355"/>
        <v>-610.10090445103083</v>
      </c>
      <c r="AT288" s="20">
        <f t="shared" si="355"/>
        <v>-757.6720650458717</v>
      </c>
      <c r="AU288" s="20">
        <f t="shared" si="355"/>
        <v>1350.3089660244307</v>
      </c>
      <c r="AV288" s="20">
        <f t="shared" si="355"/>
        <v>1273.4911586737578</v>
      </c>
      <c r="AW288" s="20">
        <f t="shared" si="355"/>
        <v>1232.9186968038907</v>
      </c>
      <c r="AX288" s="20">
        <f t="shared" si="355"/>
        <v>1190.887031820419</v>
      </c>
      <c r="AY288" s="20">
        <f t="shared" si="355"/>
        <v>1720.7952630378702</v>
      </c>
      <c r="AZ288" s="20">
        <f t="shared" si="355"/>
        <v>1720.6900491075075</v>
      </c>
      <c r="BA288" s="20">
        <f t="shared" si="355"/>
        <v>1718.5483373256682</v>
      </c>
      <c r="BB288" s="20">
        <f t="shared" si="355"/>
        <v>1714.3726624843948</v>
      </c>
      <c r="BC288" s="20">
        <f t="shared" si="355"/>
        <v>1708.1679666433022</v>
      </c>
      <c r="BD288" s="20">
        <f t="shared" si="355"/>
        <v>1699.9415932805493</v>
      </c>
      <c r="BE288" s="20">
        <f t="shared" si="355"/>
        <v>1689.7032786015066</v>
      </c>
      <c r="BF288" s="20">
        <f t="shared" si="355"/>
        <v>1677.4651400155806</v>
      </c>
      <c r="BG288" s="20">
        <f t="shared" si="355"/>
        <v>1663.2416617949505</v>
      </c>
      <c r="BH288" s="20">
        <f t="shared" si="355"/>
        <v>1647.0496779317239</v>
      </c>
      <c r="BI288" s="20">
        <f t="shared" si="355"/>
        <v>1628.9083522146086</v>
      </c>
      <c r="BJ288" s="20">
        <f t="shared" si="355"/>
        <v>1608.8391555475132</v>
      </c>
      <c r="BK288" s="20">
        <f t="shared" si="355"/>
        <v>-1576.8845536863212</v>
      </c>
    </row>
    <row r="289" spans="2:63" x14ac:dyDescent="0.25">
      <c r="C289">
        <f t="shared" ref="C289:C304" si="356">C288+1</f>
        <v>3</v>
      </c>
      <c r="D289">
        <v>702</v>
      </c>
      <c r="E289">
        <v>3.1419999999999999</v>
      </c>
      <c r="F289">
        <v>0</v>
      </c>
      <c r="I289" s="20">
        <f t="shared" si="353"/>
        <v>-701.99994175818551</v>
      </c>
      <c r="J289" s="20">
        <f t="shared" si="354"/>
        <v>-701.99994175818551</v>
      </c>
      <c r="K289" s="20">
        <f t="shared" si="354"/>
        <v>-701.99994175818551</v>
      </c>
      <c r="L289" s="20">
        <f t="shared" si="354"/>
        <v>-701.99994175818551</v>
      </c>
      <c r="M289" s="20">
        <f t="shared" si="354"/>
        <v>-701.99994175818551</v>
      </c>
      <c r="N289" s="20">
        <f t="shared" si="354"/>
        <v>-701.99994175818551</v>
      </c>
      <c r="O289" s="20">
        <f t="shared" si="354"/>
        <v>-701.99994175818551</v>
      </c>
      <c r="P289" s="20">
        <f t="shared" si="354"/>
        <v>-701.99994175818551</v>
      </c>
      <c r="Q289" s="20">
        <f t="shared" si="354"/>
        <v>-701.99994175818551</v>
      </c>
      <c r="R289" s="20">
        <f t="shared" si="354"/>
        <v>-701.99994175818551</v>
      </c>
      <c r="S289" s="20">
        <f t="shared" si="354"/>
        <v>-701.99994175818551</v>
      </c>
      <c r="T289" s="20">
        <f t="shared" si="354"/>
        <v>-701.99994175818551</v>
      </c>
      <c r="U289" s="20">
        <f t="shared" si="354"/>
        <v>-701.99994175818551</v>
      </c>
      <c r="V289" s="20">
        <f t="shared" si="354"/>
        <v>-701.99994175818551</v>
      </c>
      <c r="W289" s="20">
        <f t="shared" si="354"/>
        <v>-701.99994175818551</v>
      </c>
      <c r="X289" s="20">
        <f t="shared" si="354"/>
        <v>-701.99994175818551</v>
      </c>
      <c r="Y289" s="20">
        <f t="shared" si="354"/>
        <v>-701.99994175818551</v>
      </c>
      <c r="Z289" s="20">
        <f t="shared" si="354"/>
        <v>-701.99994175818551</v>
      </c>
      <c r="AA289" s="20">
        <f t="shared" si="354"/>
        <v>-701.99994175818551</v>
      </c>
      <c r="AB289" s="20">
        <f t="shared" si="354"/>
        <v>-701.99994175818551</v>
      </c>
      <c r="AC289" s="20">
        <f t="shared" si="354"/>
        <v>-701.99994175818551</v>
      </c>
      <c r="AD289" s="20">
        <f t="shared" si="354"/>
        <v>-701.99994175818551</v>
      </c>
      <c r="AE289" s="20">
        <f t="shared" si="354"/>
        <v>-701.99994175818551</v>
      </c>
      <c r="AF289" s="20">
        <f t="shared" si="354"/>
        <v>-701.99994175818551</v>
      </c>
      <c r="AG289" s="20">
        <f t="shared" si="354"/>
        <v>-701.99994175818551</v>
      </c>
      <c r="AH289" s="20">
        <f t="shared" si="354"/>
        <v>-701.99994175818551</v>
      </c>
      <c r="AI289" s="20">
        <f t="shared" si="354"/>
        <v>-701.99994175818551</v>
      </c>
      <c r="AJ289" s="20">
        <f t="shared" si="354"/>
        <v>-701.99994175818551</v>
      </c>
      <c r="AK289" s="20">
        <f t="shared" si="354"/>
        <v>-701.99994175818551</v>
      </c>
      <c r="AL289" s="20">
        <f t="shared" si="354"/>
        <v>-701.99994175818551</v>
      </c>
      <c r="AM289" s="20">
        <f t="shared" si="354"/>
        <v>-701.99994175818551</v>
      </c>
      <c r="AN289" s="20">
        <f t="shared" si="354"/>
        <v>-701.99994175818551</v>
      </c>
      <c r="AO289" s="20">
        <f t="shared" si="354"/>
        <v>-701.99994175818551</v>
      </c>
      <c r="AP289" s="20">
        <f t="shared" si="355"/>
        <v>-701.99994175818551</v>
      </c>
      <c r="AQ289" s="20">
        <f t="shared" si="355"/>
        <v>-701.99994175818551</v>
      </c>
      <c r="AR289" s="20">
        <f t="shared" si="355"/>
        <v>-701.99994175818551</v>
      </c>
      <c r="AS289" s="20">
        <f t="shared" si="355"/>
        <v>-701.99994175818551</v>
      </c>
      <c r="AT289" s="20">
        <f t="shared" si="355"/>
        <v>-701.99994175818551</v>
      </c>
      <c r="AU289" s="20">
        <f t="shared" si="355"/>
        <v>-701.99994175818551</v>
      </c>
      <c r="AV289" s="20">
        <f t="shared" si="355"/>
        <v>-701.99994175818551</v>
      </c>
      <c r="AW289" s="20">
        <f t="shared" si="355"/>
        <v>-701.99994175818551</v>
      </c>
      <c r="AX289" s="20">
        <f t="shared" si="355"/>
        <v>-701.99994175818551</v>
      </c>
      <c r="AY289" s="20">
        <f t="shared" si="355"/>
        <v>-701.99994175818551</v>
      </c>
      <c r="AZ289" s="20">
        <f t="shared" si="355"/>
        <v>-701.99994175818551</v>
      </c>
      <c r="BA289" s="20">
        <f t="shared" si="355"/>
        <v>-701.99994175818551</v>
      </c>
      <c r="BB289" s="20">
        <f t="shared" si="355"/>
        <v>-701.99994175818551</v>
      </c>
      <c r="BC289" s="20">
        <f t="shared" si="355"/>
        <v>-701.99994175818551</v>
      </c>
      <c r="BD289" s="20">
        <f t="shared" si="355"/>
        <v>-701.99994175818551</v>
      </c>
      <c r="BE289" s="20">
        <f t="shared" si="355"/>
        <v>-701.99994175818551</v>
      </c>
      <c r="BF289" s="20">
        <f t="shared" si="355"/>
        <v>-701.99994175818551</v>
      </c>
      <c r="BG289" s="20">
        <f t="shared" si="355"/>
        <v>-701.99994175818551</v>
      </c>
      <c r="BH289" s="20">
        <f t="shared" si="355"/>
        <v>-701.99994175818551</v>
      </c>
      <c r="BI289" s="20">
        <f t="shared" si="355"/>
        <v>-701.99994175818551</v>
      </c>
      <c r="BJ289" s="20">
        <f t="shared" si="355"/>
        <v>-701.99994175818551</v>
      </c>
      <c r="BK289" s="20">
        <f t="shared" si="355"/>
        <v>-701.99994175818551</v>
      </c>
    </row>
    <row r="290" spans="2:63" x14ac:dyDescent="0.25">
      <c r="C290">
        <f t="shared" si="356"/>
        <v>4</v>
      </c>
      <c r="D290">
        <v>32</v>
      </c>
      <c r="E290">
        <v>1.02</v>
      </c>
      <c r="F290">
        <v>18849.23</v>
      </c>
      <c r="I290" s="20">
        <f t="shared" si="353"/>
        <v>16.408726680246158</v>
      </c>
      <c r="J290" s="20">
        <f t="shared" si="354"/>
        <v>-29.765856787100088</v>
      </c>
      <c r="K290" s="20">
        <f t="shared" si="354"/>
        <v>-28.485528322674107</v>
      </c>
      <c r="L290" s="20">
        <f t="shared" si="354"/>
        <v>16.747710440052785</v>
      </c>
      <c r="M290" s="20">
        <f t="shared" si="354"/>
        <v>17.089283740617951</v>
      </c>
      <c r="N290" s="20">
        <f t="shared" si="354"/>
        <v>-22.557316691378158</v>
      </c>
      <c r="O290" s="20">
        <f t="shared" si="354"/>
        <v>-30.233327141334044</v>
      </c>
      <c r="P290" s="20">
        <f t="shared" si="354"/>
        <v>-22.255123162812353</v>
      </c>
      <c r="Q290" s="20">
        <f t="shared" si="354"/>
        <v>-29.808740793937773</v>
      </c>
      <c r="R290" s="20">
        <f t="shared" si="354"/>
        <v>15.127759032544031</v>
      </c>
      <c r="S290" s="20">
        <f t="shared" si="354"/>
        <v>9.1937521036219305</v>
      </c>
      <c r="T290" s="20">
        <f t="shared" si="354"/>
        <v>9.5983706774232544</v>
      </c>
      <c r="U290" s="20">
        <f t="shared" si="354"/>
        <v>19.280181885674718</v>
      </c>
      <c r="V290" s="20">
        <f t="shared" si="354"/>
        <v>-22.047474619868396</v>
      </c>
      <c r="W290" s="20">
        <f t="shared" si="354"/>
        <v>-23.214490966120188</v>
      </c>
      <c r="X290" s="20">
        <f t="shared" si="354"/>
        <v>31.937903273549122</v>
      </c>
      <c r="Y290" s="20">
        <f t="shared" si="354"/>
        <v>26.490621299051337</v>
      </c>
      <c r="Z290" s="20">
        <f t="shared" si="354"/>
        <v>-10.417956153973812</v>
      </c>
      <c r="AA290" s="20">
        <f t="shared" si="354"/>
        <v>-23.698293325654259</v>
      </c>
      <c r="AB290" s="20">
        <f t="shared" si="354"/>
        <v>31.576778992251132</v>
      </c>
      <c r="AC290" s="20">
        <f t="shared" si="354"/>
        <v>31.991878407003902</v>
      </c>
      <c r="AD290" s="20">
        <f t="shared" si="354"/>
        <v>-31.221072539309173</v>
      </c>
      <c r="AE290" s="20">
        <f t="shared" si="354"/>
        <v>17.828541262806134</v>
      </c>
      <c r="AF290" s="20">
        <f t="shared" si="354"/>
        <v>17.445644680531444</v>
      </c>
      <c r="AG290" s="20">
        <f t="shared" si="354"/>
        <v>-19.907490184744631</v>
      </c>
      <c r="AH290" s="20">
        <f t="shared" si="354"/>
        <v>3.4376059257216123</v>
      </c>
      <c r="AI290" s="20">
        <f t="shared" si="354"/>
        <v>28.161475631166308</v>
      </c>
      <c r="AJ290" s="20">
        <f t="shared" si="354"/>
        <v>-29.673003995146917</v>
      </c>
      <c r="AK290" s="20">
        <f t="shared" si="354"/>
        <v>29.272014553357945</v>
      </c>
      <c r="AL290" s="20">
        <f t="shared" si="354"/>
        <v>-31.962734509705353</v>
      </c>
      <c r="AM290" s="20">
        <f t="shared" si="354"/>
        <v>-19.558527895992182</v>
      </c>
      <c r="AN290" s="20">
        <f t="shared" si="354"/>
        <v>26.586529483647293</v>
      </c>
      <c r="AO290" s="20">
        <f t="shared" si="354"/>
        <v>18.749912149194945</v>
      </c>
      <c r="AP290" s="20">
        <f t="shared" si="355"/>
        <v>13.626363496033578</v>
      </c>
      <c r="AQ290" s="20">
        <f t="shared" si="355"/>
        <v>-12.666328634929451</v>
      </c>
      <c r="AR290" s="20">
        <f t="shared" si="355"/>
        <v>30.459825675222771</v>
      </c>
      <c r="AS290" s="20">
        <f t="shared" si="355"/>
        <v>30.223484775868354</v>
      </c>
      <c r="AT290" s="20">
        <f t="shared" si="355"/>
        <v>-24.82027129059113</v>
      </c>
      <c r="AU290" s="20">
        <f t="shared" si="355"/>
        <v>-29.134618536437767</v>
      </c>
      <c r="AV290" s="20">
        <f t="shared" si="355"/>
        <v>-27.610468445862583</v>
      </c>
      <c r="AW290" s="20">
        <f t="shared" si="355"/>
        <v>-26.739297452828954</v>
      </c>
      <c r="AX290" s="20">
        <f t="shared" si="355"/>
        <v>-25.796929674680023</v>
      </c>
      <c r="AY290" s="20">
        <f t="shared" si="355"/>
        <v>-26.413816654169526</v>
      </c>
      <c r="AZ290" s="20">
        <f t="shared" si="355"/>
        <v>-27.310458616531538</v>
      </c>
      <c r="BA290" s="20">
        <f t="shared" si="355"/>
        <v>-28.134383004435893</v>
      </c>
      <c r="BB290" s="20">
        <f t="shared" si="355"/>
        <v>-28.883396014260839</v>
      </c>
      <c r="BC290" s="20">
        <f t="shared" si="355"/>
        <v>-29.555503303471212</v>
      </c>
      <c r="BD290" s="20">
        <f t="shared" si="355"/>
        <v>-30.148915300803722</v>
      </c>
      <c r="BE290" s="20">
        <f t="shared" si="355"/>
        <v>-30.662051971237236</v>
      </c>
      <c r="BF290" s="20">
        <f t="shared" si="355"/>
        <v>-31.093547023031171</v>
      </c>
      <c r="BG290" s="20">
        <f t="shared" si="355"/>
        <v>-31.442251545652848</v>
      </c>
      <c r="BH290" s="20">
        <f t="shared" si="355"/>
        <v>-31.707237068898593</v>
      </c>
      <c r="BI290" s="20">
        <f t="shared" si="355"/>
        <v>-31.88779803506177</v>
      </c>
      <c r="BJ290" s="20">
        <f t="shared" si="355"/>
        <v>-31.983453677573415</v>
      </c>
      <c r="BK290" s="20">
        <f t="shared" si="355"/>
        <v>-29.765550001142717</v>
      </c>
    </row>
    <row r="291" spans="2:63" x14ac:dyDescent="0.25">
      <c r="C291">
        <f t="shared" si="356"/>
        <v>5</v>
      </c>
      <c r="D291">
        <v>31</v>
      </c>
      <c r="E291">
        <v>2.84</v>
      </c>
      <c r="F291">
        <v>5507.55</v>
      </c>
      <c r="I291" s="20">
        <f t="shared" si="353"/>
        <v>19.313220368505934</v>
      </c>
      <c r="J291" s="20">
        <f t="shared" si="354"/>
        <v>-27.629624906909612</v>
      </c>
      <c r="K291" s="20">
        <f t="shared" si="354"/>
        <v>-15.308270334454624</v>
      </c>
      <c r="L291" s="20">
        <f t="shared" si="354"/>
        <v>-29.600803107768417</v>
      </c>
      <c r="M291" s="20">
        <f t="shared" si="354"/>
        <v>-27.634783955403744</v>
      </c>
      <c r="N291" s="20">
        <f t="shared" si="354"/>
        <v>22.784177607443091</v>
      </c>
      <c r="O291" s="20">
        <f t="shared" si="354"/>
        <v>-30.165117695940541</v>
      </c>
      <c r="P291" s="20">
        <f t="shared" si="354"/>
        <v>30.98183390126929</v>
      </c>
      <c r="Q291" s="20">
        <f t="shared" si="354"/>
        <v>-16.829243373691536</v>
      </c>
      <c r="R291" s="20">
        <f t="shared" si="354"/>
        <v>9.1746789781365194</v>
      </c>
      <c r="S291" s="20">
        <f t="shared" si="354"/>
        <v>16.027224792186335</v>
      </c>
      <c r="T291" s="20">
        <f t="shared" si="354"/>
        <v>-7.2499061208663687</v>
      </c>
      <c r="U291" s="20">
        <f t="shared" si="354"/>
        <v>-7.7147567221529343</v>
      </c>
      <c r="V291" s="20">
        <f t="shared" si="354"/>
        <v>-28.3426084546394</v>
      </c>
      <c r="W291" s="20">
        <f t="shared" si="354"/>
        <v>-28.528735292457114</v>
      </c>
      <c r="X291" s="20">
        <f t="shared" si="354"/>
        <v>-6.7536026789703225</v>
      </c>
      <c r="Y291" s="20">
        <f t="shared" si="354"/>
        <v>30.128421360721333</v>
      </c>
      <c r="Z291" s="20">
        <f t="shared" si="354"/>
        <v>-30.977643483283877</v>
      </c>
      <c r="AA291" s="20">
        <f t="shared" si="354"/>
        <v>29.229659824077054</v>
      </c>
      <c r="AB291" s="20">
        <f t="shared" si="354"/>
        <v>-8.4217887915089662</v>
      </c>
      <c r="AC291" s="20">
        <f t="shared" si="354"/>
        <v>-12.640249793265211</v>
      </c>
      <c r="AD291" s="20">
        <f t="shared" si="354"/>
        <v>-25.06311724071324</v>
      </c>
      <c r="AE291" s="20">
        <f t="shared" si="354"/>
        <v>30.775455713560188</v>
      </c>
      <c r="AF291" s="20">
        <f t="shared" si="354"/>
        <v>-29.530537320117073</v>
      </c>
      <c r="AG291" s="20">
        <f t="shared" si="354"/>
        <v>-28.640104517319511</v>
      </c>
      <c r="AH291" s="20">
        <f t="shared" si="354"/>
        <v>27.930437897122271</v>
      </c>
      <c r="AI291" s="20">
        <f t="shared" si="354"/>
        <v>9.4051825585038635</v>
      </c>
      <c r="AJ291" s="20">
        <f t="shared" si="354"/>
        <v>-25.901377626294583</v>
      </c>
      <c r="AK291" s="20">
        <f t="shared" si="354"/>
        <v>-7.3172507514347052</v>
      </c>
      <c r="AL291" s="20">
        <f t="shared" si="354"/>
        <v>21.95698756603063</v>
      </c>
      <c r="AM291" s="20">
        <f t="shared" si="354"/>
        <v>-8.8340387729828667</v>
      </c>
      <c r="AN291" s="20">
        <f t="shared" si="354"/>
        <v>-17.140295271294274</v>
      </c>
      <c r="AO291" s="20">
        <f t="shared" si="354"/>
        <v>-24.529601722901116</v>
      </c>
      <c r="AP291" s="20">
        <f t="shared" si="355"/>
        <v>27.314919617108661</v>
      </c>
      <c r="AQ291" s="20">
        <f t="shared" si="355"/>
        <v>-12.352478203060327</v>
      </c>
      <c r="AR291" s="20">
        <f t="shared" si="355"/>
        <v>28.645644229701659</v>
      </c>
      <c r="AS291" s="20">
        <f t="shared" si="355"/>
        <v>-12.98942485862135</v>
      </c>
      <c r="AT291" s="20">
        <f t="shared" si="355"/>
        <v>-1.4677448649053657</v>
      </c>
      <c r="AU291" s="20">
        <f t="shared" si="355"/>
        <v>-29.29313917734704</v>
      </c>
      <c r="AV291" s="20">
        <f t="shared" si="355"/>
        <v>-28.972839009990711</v>
      </c>
      <c r="AW291" s="20">
        <f t="shared" si="355"/>
        <v>-28.803290854073527</v>
      </c>
      <c r="AX291" s="20">
        <f t="shared" si="355"/>
        <v>-28.627193768449324</v>
      </c>
      <c r="AY291" s="20">
        <f t="shared" si="355"/>
        <v>-30.982576784913043</v>
      </c>
      <c r="AZ291" s="20">
        <f t="shared" si="355"/>
        <v>-30.963385229875268</v>
      </c>
      <c r="BA291" s="20">
        <f t="shared" si="355"/>
        <v>-30.937153610061941</v>
      </c>
      <c r="BB291" s="20">
        <f t="shared" si="355"/>
        <v>-30.903887889688573</v>
      </c>
      <c r="BC291" s="20">
        <f t="shared" si="355"/>
        <v>-30.863595632295855</v>
      </c>
      <c r="BD291" s="20">
        <f t="shared" si="355"/>
        <v>-30.816285999030224</v>
      </c>
      <c r="BE291" s="20">
        <f t="shared" si="355"/>
        <v>-30.761969746560514</v>
      </c>
      <c r="BF291" s="20">
        <f t="shared" si="355"/>
        <v>-30.700659224632613</v>
      </c>
      <c r="BG291" s="20">
        <f t="shared" si="355"/>
        <v>-30.632368373261002</v>
      </c>
      <c r="BH291" s="20">
        <f t="shared" si="355"/>
        <v>-30.557112719559804</v>
      </c>
      <c r="BI291" s="20">
        <f t="shared" si="355"/>
        <v>-30.474909374212547</v>
      </c>
      <c r="BJ291" s="20">
        <f t="shared" si="355"/>
        <v>-30.385777027581007</v>
      </c>
      <c r="BK291" s="20">
        <f t="shared" si="355"/>
        <v>-25.862487703093695</v>
      </c>
    </row>
    <row r="292" spans="2:63" x14ac:dyDescent="0.25">
      <c r="C292">
        <f t="shared" si="356"/>
        <v>6</v>
      </c>
      <c r="D292">
        <v>25</v>
      </c>
      <c r="E292">
        <v>1.32</v>
      </c>
      <c r="F292">
        <v>5223.6899999999996</v>
      </c>
      <c r="I292" s="20">
        <f t="shared" si="353"/>
        <v>-18.459738579847617</v>
      </c>
      <c r="J292" s="20">
        <f t="shared" si="354"/>
        <v>20.976540426529453</v>
      </c>
      <c r="K292" s="20">
        <f t="shared" si="354"/>
        <v>-19.909733319845895</v>
      </c>
      <c r="L292" s="20">
        <f t="shared" si="354"/>
        <v>6.2043862913093228</v>
      </c>
      <c r="M292" s="20">
        <f t="shared" si="354"/>
        <v>-18.022906948314805</v>
      </c>
      <c r="N292" s="20">
        <f t="shared" si="354"/>
        <v>-24.245798231243295</v>
      </c>
      <c r="O292" s="20">
        <f t="shared" si="354"/>
        <v>5.8268944358086179</v>
      </c>
      <c r="P292" s="20">
        <f t="shared" si="354"/>
        <v>-6.462513976560313</v>
      </c>
      <c r="Q292" s="20">
        <f t="shared" si="354"/>
        <v>-18.167908922867614</v>
      </c>
      <c r="R292" s="20">
        <f t="shared" si="354"/>
        <v>22.373144285980839</v>
      </c>
      <c r="S292" s="20">
        <f t="shared" si="354"/>
        <v>-12.679886114788941</v>
      </c>
      <c r="T292" s="20">
        <f t="shared" si="354"/>
        <v>-24.992678719037851</v>
      </c>
      <c r="U292" s="20">
        <f t="shared" si="354"/>
        <v>-22.211886544445189</v>
      </c>
      <c r="V292" s="20">
        <f t="shared" si="354"/>
        <v>23.394582953292733</v>
      </c>
      <c r="W292" s="20">
        <f t="shared" si="354"/>
        <v>23.266134116373209</v>
      </c>
      <c r="X292" s="20">
        <f t="shared" si="354"/>
        <v>-23.741008042317048</v>
      </c>
      <c r="Y292" s="20">
        <f t="shared" si="354"/>
        <v>0.85158100079560806</v>
      </c>
      <c r="Z292" s="20">
        <f t="shared" si="354"/>
        <v>7.7992145053926194</v>
      </c>
      <c r="AA292" s="20">
        <f t="shared" si="354"/>
        <v>24.076476806534838</v>
      </c>
      <c r="AB292" s="20">
        <f t="shared" si="354"/>
        <v>-17.457670706516861</v>
      </c>
      <c r="AC292" s="20">
        <f t="shared" si="354"/>
        <v>6.2337518693796774</v>
      </c>
      <c r="AD292" s="20">
        <f t="shared" si="354"/>
        <v>8.993618408984311</v>
      </c>
      <c r="AE292" s="20">
        <f t="shared" si="354"/>
        <v>6.1402548791568448</v>
      </c>
      <c r="AF292" s="20">
        <f t="shared" si="354"/>
        <v>6.3774043997860259</v>
      </c>
      <c r="AG292" s="20">
        <f t="shared" si="354"/>
        <v>-17.843235889015201</v>
      </c>
      <c r="AH292" s="20">
        <f t="shared" si="354"/>
        <v>-15.770308690718803</v>
      </c>
      <c r="AI292" s="20">
        <f t="shared" si="354"/>
        <v>-24.921272896889469</v>
      </c>
      <c r="AJ292" s="20">
        <f t="shared" si="354"/>
        <v>7.9336010245128525</v>
      </c>
      <c r="AK292" s="20">
        <f t="shared" si="354"/>
        <v>-16.379875365394224</v>
      </c>
      <c r="AL292" s="20">
        <f t="shared" si="354"/>
        <v>6.3804645485244711</v>
      </c>
      <c r="AM292" s="20">
        <f t="shared" si="354"/>
        <v>16.107495670650369</v>
      </c>
      <c r="AN292" s="20">
        <f t="shared" si="354"/>
        <v>2.3637277808876762</v>
      </c>
      <c r="AO292" s="20">
        <f t="shared" si="354"/>
        <v>-12.839023057400963</v>
      </c>
      <c r="AP292" s="20">
        <f t="shared" si="355"/>
        <v>20.40061210401382</v>
      </c>
      <c r="AQ292" s="20">
        <f t="shared" si="355"/>
        <v>-24.973590235977078</v>
      </c>
      <c r="AR292" s="20">
        <f t="shared" si="355"/>
        <v>23.797572759182707</v>
      </c>
      <c r="AS292" s="20">
        <f t="shared" si="355"/>
        <v>-22.447928970905778</v>
      </c>
      <c r="AT292" s="20">
        <f t="shared" si="355"/>
        <v>-11.210008786319477</v>
      </c>
      <c r="AU292" s="20">
        <f t="shared" si="355"/>
        <v>24.977445998545683</v>
      </c>
      <c r="AV292" s="20">
        <f t="shared" si="355"/>
        <v>24.936698517628148</v>
      </c>
      <c r="AW292" s="20">
        <f t="shared" si="355"/>
        <v>24.908721653535473</v>
      </c>
      <c r="AX292" s="20">
        <f t="shared" si="355"/>
        <v>24.875650092214709</v>
      </c>
      <c r="AY292" s="20">
        <f t="shared" si="355"/>
        <v>24.271987544743752</v>
      </c>
      <c r="AZ292" s="20">
        <f t="shared" si="355"/>
        <v>24.355158161923253</v>
      </c>
      <c r="BA292" s="20">
        <f t="shared" si="355"/>
        <v>24.433347304802112</v>
      </c>
      <c r="BB292" s="20">
        <f t="shared" si="355"/>
        <v>24.506538980989589</v>
      </c>
      <c r="BC292" s="20">
        <f t="shared" si="355"/>
        <v>24.574718220250421</v>
      </c>
      <c r="BD292" s="20">
        <f t="shared" si="355"/>
        <v>24.637871077565691</v>
      </c>
      <c r="BE292" s="20">
        <f t="shared" si="355"/>
        <v>24.695984635986679</v>
      </c>
      <c r="BF292" s="20">
        <f t="shared" si="355"/>
        <v>24.749047009275639</v>
      </c>
      <c r="BG292" s="20">
        <f t="shared" si="355"/>
        <v>24.797047344337642</v>
      </c>
      <c r="BH292" s="20">
        <f t="shared" si="355"/>
        <v>24.839975823439918</v>
      </c>
      <c r="BI292" s="20">
        <f t="shared" si="355"/>
        <v>24.877823666219701</v>
      </c>
      <c r="BJ292" s="20">
        <f t="shared" si="355"/>
        <v>24.910583131481047</v>
      </c>
      <c r="BK292" s="20">
        <f t="shared" si="355"/>
        <v>7.9848340148962231</v>
      </c>
    </row>
    <row r="293" spans="2:63" x14ac:dyDescent="0.25">
      <c r="C293">
        <f t="shared" si="356"/>
        <v>7</v>
      </c>
      <c r="D293">
        <v>18</v>
      </c>
      <c r="E293">
        <v>1.42</v>
      </c>
      <c r="F293">
        <v>1577.34</v>
      </c>
      <c r="I293" s="20">
        <f t="shared" si="353"/>
        <v>-7.0005085796978568</v>
      </c>
      <c r="J293" s="20">
        <f t="shared" si="354"/>
        <v>-12.993414519338982</v>
      </c>
      <c r="K293" s="20">
        <f t="shared" si="354"/>
        <v>1.9426560688908889</v>
      </c>
      <c r="L293" s="20">
        <f t="shared" si="354"/>
        <v>2.7040584584103451</v>
      </c>
      <c r="M293" s="20">
        <f t="shared" si="354"/>
        <v>17.774600977609552</v>
      </c>
      <c r="N293" s="20">
        <f t="shared" si="354"/>
        <v>17.860315179158782</v>
      </c>
      <c r="O293" s="20">
        <f t="shared" si="354"/>
        <v>15.839046036535912</v>
      </c>
      <c r="P293" s="20">
        <f t="shared" si="354"/>
        <v>2.1404887391122771</v>
      </c>
      <c r="Q293" s="20">
        <f t="shared" si="354"/>
        <v>-8.7058283537163401</v>
      </c>
      <c r="R293" s="20">
        <f t="shared" si="354"/>
        <v>12.950027851277818</v>
      </c>
      <c r="S293" s="20">
        <f t="shared" si="354"/>
        <v>6.7454372420485491</v>
      </c>
      <c r="T293" s="20">
        <f t="shared" si="354"/>
        <v>16.651185301890568</v>
      </c>
      <c r="U293" s="20">
        <f t="shared" si="354"/>
        <v>-9.8485103837210684</v>
      </c>
      <c r="V293" s="20">
        <f t="shared" si="354"/>
        <v>-17.791048946430784</v>
      </c>
      <c r="W293" s="20">
        <f t="shared" si="354"/>
        <v>-17.779073229552612</v>
      </c>
      <c r="X293" s="20">
        <f t="shared" si="354"/>
        <v>0.76736978952580626</v>
      </c>
      <c r="Y293" s="20">
        <f t="shared" si="354"/>
        <v>10.509634523598891</v>
      </c>
      <c r="Z293" s="20">
        <f t="shared" si="354"/>
        <v>17.901305127006435</v>
      </c>
      <c r="AA293" s="20">
        <f t="shared" si="354"/>
        <v>0.60276037167445828</v>
      </c>
      <c r="AB293" s="20">
        <f t="shared" si="354"/>
        <v>17.674067727781985</v>
      </c>
      <c r="AC293" s="20">
        <f t="shared" si="354"/>
        <v>-4.1943985911154442</v>
      </c>
      <c r="AD293" s="20">
        <f t="shared" si="354"/>
        <v>-17.899184385996385</v>
      </c>
      <c r="AE293" s="20">
        <f t="shared" si="354"/>
        <v>-2.42201976173041</v>
      </c>
      <c r="AF293" s="20">
        <f t="shared" si="354"/>
        <v>2.7424777504267608</v>
      </c>
      <c r="AG293" s="20">
        <f t="shared" si="354"/>
        <v>5.7565738218790647</v>
      </c>
      <c r="AH293" s="20">
        <f t="shared" si="354"/>
        <v>15.825888850844038</v>
      </c>
      <c r="AI293" s="20">
        <f t="shared" si="354"/>
        <v>-4.491537858165537</v>
      </c>
      <c r="AJ293" s="20">
        <f t="shared" si="354"/>
        <v>-17.923415032664966</v>
      </c>
      <c r="AK293" s="20">
        <f t="shared" si="354"/>
        <v>-17.452187008172352</v>
      </c>
      <c r="AL293" s="20">
        <f t="shared" si="354"/>
        <v>-15.429455779946448</v>
      </c>
      <c r="AM293" s="20">
        <f t="shared" si="354"/>
        <v>17.982559997100669</v>
      </c>
      <c r="AN293" s="20">
        <f t="shared" si="354"/>
        <v>-3.358451144715092</v>
      </c>
      <c r="AO293" s="20">
        <f t="shared" si="354"/>
        <v>-17.070886311389273</v>
      </c>
      <c r="AP293" s="20">
        <f t="shared" si="355"/>
        <v>-17.512066506662599</v>
      </c>
      <c r="AQ293" s="20">
        <f t="shared" si="355"/>
        <v>14.268536490468719</v>
      </c>
      <c r="AR293" s="20">
        <f t="shared" si="355"/>
        <v>-16.497931108787252</v>
      </c>
      <c r="AS293" s="20">
        <f t="shared" si="355"/>
        <v>-4.6556669412914484</v>
      </c>
      <c r="AT293" s="20">
        <f t="shared" si="355"/>
        <v>-14.862431055499055</v>
      </c>
      <c r="AU293" s="20">
        <f t="shared" si="355"/>
        <v>5.9776205018441502</v>
      </c>
      <c r="AV293" s="20">
        <f t="shared" si="355"/>
        <v>6.1245187771317831</v>
      </c>
      <c r="AW293" s="20">
        <f t="shared" si="355"/>
        <v>6.1975568372138268</v>
      </c>
      <c r="AX293" s="20">
        <f t="shared" si="355"/>
        <v>6.2704793153429499</v>
      </c>
      <c r="AY293" s="20">
        <f t="shared" si="355"/>
        <v>4.4993131756658427</v>
      </c>
      <c r="AZ293" s="20">
        <f t="shared" si="355"/>
        <v>4.5745367816771987</v>
      </c>
      <c r="BA293" s="20">
        <f t="shared" si="355"/>
        <v>4.6496750744098705</v>
      </c>
      <c r="BB293" s="20">
        <f t="shared" si="355"/>
        <v>4.7247266525645459</v>
      </c>
      <c r="BC293" s="20">
        <f t="shared" si="355"/>
        <v>4.7996901164597201</v>
      </c>
      <c r="BD293" s="20">
        <f t="shared" si="355"/>
        <v>4.8745640680563227</v>
      </c>
      <c r="BE293" s="20">
        <f t="shared" si="355"/>
        <v>4.9493471109855154</v>
      </c>
      <c r="BF293" s="20">
        <f t="shared" si="355"/>
        <v>5.0240378505732526</v>
      </c>
      <c r="BG293" s="20">
        <f t="shared" si="355"/>
        <v>5.0986348938674011</v>
      </c>
      <c r="BH293" s="20">
        <f t="shared" si="355"/>
        <v>5.1731368496629804</v>
      </c>
      <c r="BI293" s="20">
        <f t="shared" si="355"/>
        <v>5.2475423285279863</v>
      </c>
      <c r="BJ293" s="20">
        <f t="shared" si="355"/>
        <v>5.3218499428302852</v>
      </c>
      <c r="BK293" s="20">
        <f t="shared" si="355"/>
        <v>-17.922328471712291</v>
      </c>
    </row>
    <row r="294" spans="2:63" x14ac:dyDescent="0.25">
      <c r="C294">
        <f t="shared" si="356"/>
        <v>8</v>
      </c>
      <c r="D294">
        <v>10</v>
      </c>
      <c r="E294">
        <v>5.91</v>
      </c>
      <c r="F294">
        <v>10977.08</v>
      </c>
      <c r="I294" s="20">
        <f t="shared" si="353"/>
        <v>-9.4617265528682424</v>
      </c>
      <c r="J294" s="20">
        <f t="shared" si="354"/>
        <v>6.257217959918302</v>
      </c>
      <c r="K294" s="20">
        <f t="shared" si="354"/>
        <v>2.3332572218980197</v>
      </c>
      <c r="L294" s="20">
        <f t="shared" si="354"/>
        <v>9.3117076154478298</v>
      </c>
      <c r="M294" s="20">
        <f t="shared" si="354"/>
        <v>3.5433648665236026</v>
      </c>
      <c r="N294" s="20">
        <f t="shared" si="354"/>
        <v>-5.9809406658808895</v>
      </c>
      <c r="O294" s="20">
        <f t="shared" si="354"/>
        <v>9.7099839268010744</v>
      </c>
      <c r="P294" s="20">
        <f t="shared" si="354"/>
        <v>8.167081731777035</v>
      </c>
      <c r="Q294" s="20">
        <f t="shared" si="354"/>
        <v>2.4301262466980229</v>
      </c>
      <c r="R294" s="20">
        <f t="shared" si="354"/>
        <v>0.79441928012899343</v>
      </c>
      <c r="S294" s="20">
        <f t="shared" si="354"/>
        <v>6.8479175354304092</v>
      </c>
      <c r="T294" s="20">
        <f t="shared" si="354"/>
        <v>7.1068452170503926</v>
      </c>
      <c r="U294" s="20">
        <f t="shared" si="354"/>
        <v>-5.7657998180733152</v>
      </c>
      <c r="V294" s="20">
        <f t="shared" si="354"/>
        <v>-0.37563141089802904</v>
      </c>
      <c r="W294" s="20">
        <f t="shared" si="354"/>
        <v>-7.5183022909854638E-2</v>
      </c>
      <c r="X294" s="20">
        <f t="shared" si="354"/>
        <v>0.39653307976197699</v>
      </c>
      <c r="Y294" s="20">
        <f t="shared" si="354"/>
        <v>7.5846451085076785</v>
      </c>
      <c r="Z294" s="20">
        <f t="shared" si="354"/>
        <v>4.2704949003146702</v>
      </c>
      <c r="AA294" s="20">
        <f t="shared" si="354"/>
        <v>0.58226947797995254</v>
      </c>
      <c r="AB294" s="20">
        <f t="shared" si="354"/>
        <v>-3.0177939897063997</v>
      </c>
      <c r="AC294" s="20">
        <f t="shared" si="354"/>
        <v>-9.5036713740670269</v>
      </c>
      <c r="AD294" s="20">
        <f t="shared" si="354"/>
        <v>9.8743557007346041</v>
      </c>
      <c r="AE294" s="20">
        <f t="shared" si="354"/>
        <v>3.6052955080600828</v>
      </c>
      <c r="AF294" s="20">
        <f t="shared" si="354"/>
        <v>9.2558731602209967</v>
      </c>
      <c r="AG294" s="20">
        <f t="shared" si="354"/>
        <v>-9.226174257837382</v>
      </c>
      <c r="AH294" s="20">
        <f t="shared" si="354"/>
        <v>9.907791869141132</v>
      </c>
      <c r="AI294" s="20">
        <f t="shared" si="354"/>
        <v>-9.9831088753712365</v>
      </c>
      <c r="AJ294" s="20">
        <f t="shared" si="354"/>
        <v>9.9795374443136229</v>
      </c>
      <c r="AK294" s="20">
        <f t="shared" si="354"/>
        <v>-5.6204415183941592</v>
      </c>
      <c r="AL294" s="20">
        <f t="shared" si="354"/>
        <v>-4.803837408254811</v>
      </c>
      <c r="AM294" s="20">
        <f t="shared" si="354"/>
        <v>-9.9992939052743637</v>
      </c>
      <c r="AN294" s="20">
        <f t="shared" si="354"/>
        <v>-7.9791252040546192</v>
      </c>
      <c r="AO294" s="20">
        <f t="shared" si="354"/>
        <v>-2.2664173924023241</v>
      </c>
      <c r="AP294" s="20">
        <f t="shared" si="355"/>
        <v>9.9295583974098172</v>
      </c>
      <c r="AQ294" s="20">
        <f t="shared" si="355"/>
        <v>-1.6738732017111704</v>
      </c>
      <c r="AR294" s="20">
        <f t="shared" si="355"/>
        <v>-9.9974055404122328</v>
      </c>
      <c r="AS294" s="20">
        <f t="shared" si="355"/>
        <v>-7.9930504105031019</v>
      </c>
      <c r="AT294" s="20">
        <f t="shared" si="355"/>
        <v>-6.00318106078059</v>
      </c>
      <c r="AU294" s="20">
        <f t="shared" si="355"/>
        <v>-6.8379138357372549</v>
      </c>
      <c r="AV294" s="20">
        <f t="shared" si="355"/>
        <v>-7.2652445779901722</v>
      </c>
      <c r="AW294" s="20">
        <f t="shared" si="355"/>
        <v>-7.4684432224338471</v>
      </c>
      <c r="AX294" s="20">
        <f t="shared" si="355"/>
        <v>-7.6648967325294368</v>
      </c>
      <c r="AY294" s="20">
        <f t="shared" si="355"/>
        <v>-1.5467977066390168</v>
      </c>
      <c r="AZ294" s="20">
        <f t="shared" si="355"/>
        <v>-1.8429735325526102</v>
      </c>
      <c r="BA294" s="20">
        <f t="shared" si="355"/>
        <v>-2.1374848744886275</v>
      </c>
      <c r="BB294" s="20">
        <f t="shared" si="355"/>
        <v>-2.4300657441412179</v>
      </c>
      <c r="BC294" s="20">
        <f t="shared" si="355"/>
        <v>-2.7204518967119951</v>
      </c>
      <c r="BD294" s="20">
        <f t="shared" si="355"/>
        <v>-3.008381069563113</v>
      </c>
      <c r="BE294" s="20">
        <f t="shared" si="355"/>
        <v>-3.2935932190823141</v>
      </c>
      <c r="BF294" s="20">
        <f t="shared" si="355"/>
        <v>-3.5758307555416109</v>
      </c>
      <c r="BG294" s="20">
        <f t="shared" si="355"/>
        <v>-3.8548387757371039</v>
      </c>
      <c r="BH294" s="20">
        <f t="shared" si="355"/>
        <v>-4.1303652932078272</v>
      </c>
      <c r="BI294" s="20">
        <f t="shared" si="355"/>
        <v>-4.4021614658145225</v>
      </c>
      <c r="BJ294" s="20">
        <f t="shared" si="355"/>
        <v>-4.6699818204869228</v>
      </c>
      <c r="BK294" s="20">
        <f t="shared" si="355"/>
        <v>9.9765297966611577</v>
      </c>
    </row>
    <row r="295" spans="2:63" x14ac:dyDescent="0.25">
      <c r="C295">
        <f t="shared" si="356"/>
        <v>9</v>
      </c>
      <c r="D295">
        <v>9</v>
      </c>
      <c r="E295">
        <v>1.42</v>
      </c>
      <c r="F295">
        <v>6275.96</v>
      </c>
      <c r="I295" s="20">
        <f t="shared" si="353"/>
        <v>-1.111046560935701</v>
      </c>
      <c r="J295" s="20">
        <f t="shared" si="354"/>
        <v>8.8057792144102685</v>
      </c>
      <c r="K295" s="20">
        <f t="shared" si="354"/>
        <v>-9.3869627758274246E-2</v>
      </c>
      <c r="L295" s="20">
        <f t="shared" si="354"/>
        <v>1.3520292292051725</v>
      </c>
      <c r="M295" s="20">
        <f t="shared" si="354"/>
        <v>1.3259558612491125</v>
      </c>
      <c r="N295" s="20">
        <f t="shared" si="354"/>
        <v>-3.3849170725136264</v>
      </c>
      <c r="O295" s="20">
        <f t="shared" si="354"/>
        <v>-2.5761384052603513</v>
      </c>
      <c r="P295" s="20">
        <f t="shared" si="354"/>
        <v>-3.2886188469651119</v>
      </c>
      <c r="Q295" s="20">
        <f t="shared" si="354"/>
        <v>-2.5272743365408914</v>
      </c>
      <c r="R295" s="20">
        <f t="shared" si="354"/>
        <v>-4.9346686809136449</v>
      </c>
      <c r="S295" s="20">
        <f t="shared" si="354"/>
        <v>-3.16465124266358</v>
      </c>
      <c r="T295" s="20">
        <f t="shared" si="354"/>
        <v>-3.2615062034274303</v>
      </c>
      <c r="U295" s="20">
        <f t="shared" si="354"/>
        <v>6.2091874222460124</v>
      </c>
      <c r="V295" s="20">
        <f t="shared" si="354"/>
        <v>-2.8350803041329518</v>
      </c>
      <c r="W295" s="20">
        <f t="shared" si="354"/>
        <v>-2.6878983535089751</v>
      </c>
      <c r="X295" s="20">
        <f t="shared" ref="J295:AP296" si="357">$D295*COS($E295+$F295*X$7)</f>
        <v>0.61145446699653783</v>
      </c>
      <c r="Y295" s="20">
        <f t="shared" si="357"/>
        <v>6.2168137248780111</v>
      </c>
      <c r="Z295" s="20">
        <f t="shared" si="357"/>
        <v>-4.7179479848170987</v>
      </c>
      <c r="AA295" s="20">
        <f t="shared" si="357"/>
        <v>8.9288261727476428</v>
      </c>
      <c r="AB295" s="20">
        <f t="shared" si="357"/>
        <v>-8.9785080810370648</v>
      </c>
      <c r="AC295" s="20">
        <f t="shared" si="357"/>
        <v>-8.9710367332595577</v>
      </c>
      <c r="AD295" s="20">
        <f t="shared" si="357"/>
        <v>-6.4115247371778166</v>
      </c>
      <c r="AE295" s="20">
        <f t="shared" si="357"/>
        <v>4.1344527836439369</v>
      </c>
      <c r="AF295" s="20">
        <f t="shared" si="357"/>
        <v>1.4284228139168791</v>
      </c>
      <c r="AG295" s="20">
        <f t="shared" si="357"/>
        <v>1.1921424477878975</v>
      </c>
      <c r="AH295" s="20">
        <f t="shared" si="357"/>
        <v>6.6299964697498641</v>
      </c>
      <c r="AI295" s="20">
        <f t="shared" si="357"/>
        <v>-8.6470682696863186</v>
      </c>
      <c r="AJ295" s="20">
        <f t="shared" si="357"/>
        <v>-6.7439448773638544</v>
      </c>
      <c r="AK295" s="20">
        <f t="shared" si="357"/>
        <v>2.6778626210646386</v>
      </c>
      <c r="AL295" s="20">
        <f t="shared" si="357"/>
        <v>8.9548022696046861</v>
      </c>
      <c r="AM295" s="20">
        <f t="shared" si="357"/>
        <v>-7.180602580367629</v>
      </c>
      <c r="AN295" s="20">
        <f t="shared" si="357"/>
        <v>-8.9468220621801287</v>
      </c>
      <c r="AO295" s="20">
        <f t="shared" si="357"/>
        <v>-8.3062859591569183</v>
      </c>
      <c r="AP295" s="20">
        <f t="shared" si="357"/>
        <v>-8.3262190324692202</v>
      </c>
      <c r="AQ295" s="20">
        <f t="shared" si="355"/>
        <v>8.626558850909495</v>
      </c>
      <c r="AR295" s="20">
        <f t="shared" si="355"/>
        <v>-6.644288149066881</v>
      </c>
      <c r="AS295" s="20">
        <f t="shared" si="355"/>
        <v>-8.9707457140287588</v>
      </c>
      <c r="AT295" s="20">
        <f t="shared" si="355"/>
        <v>-8.2270914253562815</v>
      </c>
      <c r="AU295" s="20">
        <f t="shared" si="355"/>
        <v>-0.73319266509760639</v>
      </c>
      <c r="AV295" s="20">
        <f t="shared" si="355"/>
        <v>-0.4235478474586814</v>
      </c>
      <c r="AW295" s="20">
        <f t="shared" si="355"/>
        <v>-0.26902048869217243</v>
      </c>
      <c r="AX295" s="20">
        <f t="shared" si="355"/>
        <v>-0.11441370541337305</v>
      </c>
      <c r="AY295" s="20">
        <f t="shared" si="355"/>
        <v>-3.6965190565098878</v>
      </c>
      <c r="AZ295" s="20">
        <f t="shared" si="355"/>
        <v>-3.5549823768823821</v>
      </c>
      <c r="BA295" s="20">
        <f t="shared" si="355"/>
        <v>-3.4123961387515167</v>
      </c>
      <c r="BB295" s="20">
        <f t="shared" si="355"/>
        <v>-3.2688024386969161</v>
      </c>
      <c r="BC295" s="20">
        <f t="shared" si="355"/>
        <v>-3.1242436707366772</v>
      </c>
      <c r="BD295" s="20">
        <f t="shared" si="355"/>
        <v>-2.9787625138130438</v>
      </c>
      <c r="BE295" s="20">
        <f t="shared" si="355"/>
        <v>-2.8324019191891874</v>
      </c>
      <c r="BF295" s="20">
        <f t="shared" si="355"/>
        <v>-2.6852050977703552</v>
      </c>
      <c r="BG295" s="20">
        <f t="shared" si="355"/>
        <v>-2.5372155073459837</v>
      </c>
      <c r="BH295" s="20">
        <f t="shared" si="355"/>
        <v>-2.388476839759154</v>
      </c>
      <c r="BI295" s="20">
        <f t="shared" si="355"/>
        <v>-2.2390330080081702</v>
      </c>
      <c r="BJ295" s="20">
        <f t="shared" si="355"/>
        <v>-2.0889281332801457</v>
      </c>
      <c r="BK295" s="20">
        <f t="shared" si="355"/>
        <v>-6.7284428587741631</v>
      </c>
    </row>
    <row r="296" spans="2:63" x14ac:dyDescent="0.25">
      <c r="C296">
        <f t="shared" si="356"/>
        <v>10</v>
      </c>
      <c r="D296">
        <v>9</v>
      </c>
      <c r="E296">
        <v>0.27</v>
      </c>
      <c r="F296">
        <v>5486.78</v>
      </c>
      <c r="I296" s="20">
        <f t="shared" si="353"/>
        <v>5.7168279471098975</v>
      </c>
      <c r="J296" s="20">
        <f t="shared" si="357"/>
        <v>5.0258461840187234</v>
      </c>
      <c r="K296" s="20">
        <f t="shared" si="357"/>
        <v>-8.2217536144193666</v>
      </c>
      <c r="L296" s="20">
        <f t="shared" si="357"/>
        <v>8.6739380672930153</v>
      </c>
      <c r="M296" s="20">
        <f t="shared" si="357"/>
        <v>4.3790291203966172</v>
      </c>
      <c r="N296" s="20">
        <f t="shared" si="357"/>
        <v>0.1305927790679996</v>
      </c>
      <c r="O296" s="20">
        <f t="shared" si="357"/>
        <v>7.4312239824430479</v>
      </c>
      <c r="P296" s="20">
        <f t="shared" si="357"/>
        <v>-6.3655634142440487</v>
      </c>
      <c r="Q296" s="20">
        <f t="shared" si="357"/>
        <v>8.8451497347523222</v>
      </c>
      <c r="R296" s="20">
        <f t="shared" si="357"/>
        <v>-1.7224450845479398</v>
      </c>
      <c r="S296" s="20">
        <f t="shared" si="357"/>
        <v>-1.7788534992026733E-2</v>
      </c>
      <c r="T296" s="20">
        <f t="shared" si="357"/>
        <v>-6.469591756752199</v>
      </c>
      <c r="U296" s="20">
        <f t="shared" si="357"/>
        <v>-1.4385947714969167</v>
      </c>
      <c r="V296" s="20">
        <f t="shared" si="357"/>
        <v>8.7301913995377092</v>
      </c>
      <c r="W296" s="20">
        <f t="shared" si="357"/>
        <v>8.6963518350031439</v>
      </c>
      <c r="X296" s="20">
        <f t="shared" si="357"/>
        <v>2.2932335685018947</v>
      </c>
      <c r="Y296" s="20">
        <f t="shared" si="357"/>
        <v>-8.834593640429576</v>
      </c>
      <c r="Z296" s="20">
        <f t="shared" si="357"/>
        <v>8.9984116858006988</v>
      </c>
      <c r="AA296" s="20">
        <f t="shared" si="357"/>
        <v>4.4547863467997262</v>
      </c>
      <c r="AB296" s="20">
        <f t="shared" si="357"/>
        <v>8.0657482075597073</v>
      </c>
      <c r="AC296" s="20">
        <f t="shared" si="357"/>
        <v>-2.7625982330428815</v>
      </c>
      <c r="AD296" s="20">
        <f t="shared" si="357"/>
        <v>8.2269093780807605</v>
      </c>
      <c r="AE296" s="20">
        <f t="shared" si="357"/>
        <v>-8.7794773664199433</v>
      </c>
      <c r="AF296" s="20">
        <f t="shared" si="357"/>
        <v>8.6917239890817353</v>
      </c>
      <c r="AG296" s="20">
        <f t="shared" si="357"/>
        <v>-2.9902937672052867</v>
      </c>
      <c r="AH296" s="20">
        <f t="shared" si="357"/>
        <v>-7.6169785035333115</v>
      </c>
      <c r="AI296" s="20">
        <f t="shared" si="357"/>
        <v>4.3640362241060879</v>
      </c>
      <c r="AJ296" s="20">
        <f t="shared" si="357"/>
        <v>8.0450090483689678</v>
      </c>
      <c r="AK296" s="20">
        <f t="shared" si="357"/>
        <v>7.351706192239174</v>
      </c>
      <c r="AL296" s="20">
        <f t="shared" si="357"/>
        <v>-0.58957367164204622</v>
      </c>
      <c r="AM296" s="20">
        <f t="shared" si="357"/>
        <v>-4.0455178518089463</v>
      </c>
      <c r="AN296" s="20">
        <f t="shared" si="357"/>
        <v>-1.3160186878783433</v>
      </c>
      <c r="AO296" s="20">
        <f t="shared" si="357"/>
        <v>1.812280837132316</v>
      </c>
      <c r="AP296" s="20">
        <f t="shared" si="355"/>
        <v>6.7809137261349433</v>
      </c>
      <c r="AQ296" s="20">
        <f t="shared" si="355"/>
        <v>8.3015649995034053</v>
      </c>
      <c r="AR296" s="20">
        <f t="shared" si="355"/>
        <v>2.4189397171335703</v>
      </c>
      <c r="AS296" s="20">
        <f t="shared" si="355"/>
        <v>-1.2006390512087624</v>
      </c>
      <c r="AT296" s="20">
        <f t="shared" si="355"/>
        <v>-8.6638253297386179</v>
      </c>
      <c r="AU296" s="20">
        <f t="shared" si="355"/>
        <v>-1.0213118960987893</v>
      </c>
      <c r="AV296" s="20">
        <f t="shared" si="355"/>
        <v>-1.2903371611885059</v>
      </c>
      <c r="AW296" s="20">
        <f t="shared" si="355"/>
        <v>-1.4239876841297201</v>
      </c>
      <c r="AX296" s="20">
        <f t="shared" si="355"/>
        <v>-1.5573168760075939</v>
      </c>
      <c r="AY296" s="20">
        <f t="shared" si="355"/>
        <v>1.6555317498543254</v>
      </c>
      <c r="AZ296" s="20">
        <f t="shared" si="355"/>
        <v>1.522459112060812</v>
      </c>
      <c r="BA296" s="20">
        <f t="shared" si="355"/>
        <v>1.3890429225565366</v>
      </c>
      <c r="BB296" s="20">
        <f t="shared" si="355"/>
        <v>1.2553132874771387</v>
      </c>
      <c r="BC296" s="20">
        <f t="shared" si="355"/>
        <v>1.1213003836880526</v>
      </c>
      <c r="BD296" s="20">
        <f t="shared" si="355"/>
        <v>0.98703445197745643</v>
      </c>
      <c r="BE296" s="20">
        <f t="shared" si="355"/>
        <v>0.85254579022998533</v>
      </c>
      <c r="BF296" s="20">
        <f t="shared" si="355"/>
        <v>0.71786474659008537</v>
      </c>
      <c r="BG296" s="20">
        <f t="shared" si="355"/>
        <v>0.58302171261505398</v>
      </c>
      <c r="BH296" s="20">
        <f t="shared" si="355"/>
        <v>0.44804711641573508</v>
      </c>
      <c r="BI296" s="20">
        <f t="shared" si="355"/>
        <v>0.31297141579177229</v>
      </c>
      <c r="BJ296" s="20">
        <f t="shared" si="355"/>
        <v>0.17782509135607488</v>
      </c>
      <c r="BK296" s="20">
        <f t="shared" si="355"/>
        <v>8.0541495561156609</v>
      </c>
    </row>
    <row r="297" spans="2:63" x14ac:dyDescent="0.25">
      <c r="B297">
        <v>421</v>
      </c>
      <c r="C297" s="214" t="s">
        <v>293</v>
      </c>
      <c r="D297" s="214"/>
      <c r="E297" s="214"/>
      <c r="F297" s="214"/>
    </row>
    <row r="298" spans="2:63" x14ac:dyDescent="0.25">
      <c r="C298" s="17"/>
      <c r="D298" s="17" t="s">
        <v>261</v>
      </c>
      <c r="E298" s="17" t="s">
        <v>259</v>
      </c>
      <c r="F298" s="17" t="s">
        <v>260</v>
      </c>
    </row>
    <row r="299" spans="2:63" x14ac:dyDescent="0.25">
      <c r="C299">
        <f t="shared" si="356"/>
        <v>1</v>
      </c>
      <c r="D299">
        <v>4359</v>
      </c>
      <c r="E299">
        <v>5.7846000000000002</v>
      </c>
      <c r="F299">
        <v>6283.0757999999996</v>
      </c>
      <c r="I299" s="20">
        <f t="shared" ref="I299:X304" si="358">$D299*COS($E299+$F299*I$7)</f>
        <v>3836.9756006068633</v>
      </c>
      <c r="J299" s="20">
        <f t="shared" si="358"/>
        <v>-1857.6362930427722</v>
      </c>
      <c r="K299" s="20">
        <f t="shared" si="358"/>
        <v>4067.5550181676645</v>
      </c>
      <c r="L299" s="20">
        <f t="shared" si="358"/>
        <v>3828.3350059009913</v>
      </c>
      <c r="M299" s="20">
        <f t="shared" si="358"/>
        <v>3819.565630949488</v>
      </c>
      <c r="N299" s="20">
        <f t="shared" si="358"/>
        <v>4352.5973229662131</v>
      </c>
      <c r="O299" s="20">
        <f t="shared" si="358"/>
        <v>-3256.0668084192212</v>
      </c>
      <c r="P299" s="20">
        <f t="shared" si="358"/>
        <v>4351.5134701795259</v>
      </c>
      <c r="Q299" s="20">
        <f t="shared" si="358"/>
        <v>-3292.8719751112058</v>
      </c>
      <c r="R299" s="20">
        <f t="shared" si="358"/>
        <v>3868.3548710231648</v>
      </c>
      <c r="S299" s="20">
        <f t="shared" si="358"/>
        <v>3994.6355327033184</v>
      </c>
      <c r="T299" s="20">
        <f t="shared" si="358"/>
        <v>3986.9027849480831</v>
      </c>
      <c r="U299" s="20">
        <f t="shared" si="358"/>
        <v>25.830084722732717</v>
      </c>
      <c r="V299" s="20">
        <f t="shared" si="358"/>
        <v>4351.2120983286277</v>
      </c>
      <c r="W299" s="20">
        <f t="shared" si="358"/>
        <v>4355.0483985850542</v>
      </c>
      <c r="X299" s="20">
        <f t="shared" si="358"/>
        <v>-4242.2347351425742</v>
      </c>
      <c r="Y299" s="20">
        <f t="shared" ref="J299:AP304" si="359">$D299*COS($E299+$F299*Y$7)</f>
        <v>2131.4189046483211</v>
      </c>
      <c r="Z299" s="20">
        <f t="shared" si="359"/>
        <v>-2892.0752265408705</v>
      </c>
      <c r="AA299" s="20">
        <f t="shared" si="359"/>
        <v>3905.7873747464923</v>
      </c>
      <c r="AB299" s="20">
        <f t="shared" si="359"/>
        <v>1573.2262752651952</v>
      </c>
      <c r="AC299" s="20">
        <f t="shared" si="359"/>
        <v>1381.4942426434807</v>
      </c>
      <c r="AD299" s="20">
        <f t="shared" si="359"/>
        <v>4186.4231323502554</v>
      </c>
      <c r="AE299" s="20">
        <f t="shared" si="359"/>
        <v>3800.0197684603859</v>
      </c>
      <c r="AF299" s="20">
        <f t="shared" si="359"/>
        <v>3810.26554937016</v>
      </c>
      <c r="AG299" s="20">
        <f t="shared" si="359"/>
        <v>-3741.5320427272563</v>
      </c>
      <c r="AH299" s="20">
        <f t="shared" si="359"/>
        <v>1055.2230956938192</v>
      </c>
      <c r="AI299" s="20">
        <f t="shared" si="359"/>
        <v>651.53321997750265</v>
      </c>
      <c r="AJ299" s="20">
        <f t="shared" si="359"/>
        <v>4114.4783336855298</v>
      </c>
      <c r="AK299" s="20">
        <f t="shared" si="359"/>
        <v>3334.1051477402912</v>
      </c>
      <c r="AL299" s="20">
        <f t="shared" si="359"/>
        <v>-1283.5569883528403</v>
      </c>
      <c r="AM299" s="20">
        <f t="shared" si="359"/>
        <v>3797.8387259657457</v>
      </c>
      <c r="AN299" s="20">
        <f t="shared" si="359"/>
        <v>2134.4795872934997</v>
      </c>
      <c r="AO299" s="20">
        <f t="shared" si="359"/>
        <v>0.26010045901249507</v>
      </c>
      <c r="AP299" s="20">
        <f t="shared" si="359"/>
        <v>3903.0771526612293</v>
      </c>
      <c r="AQ299" s="20">
        <f t="shared" ref="AP299:BK304" si="360">$D299*COS($E299+$F299*AQ$7)</f>
        <v>-2817.8770890244332</v>
      </c>
      <c r="AR299" s="20">
        <f t="shared" si="360"/>
        <v>-4334.5493434158752</v>
      </c>
      <c r="AS299" s="20">
        <f t="shared" si="360"/>
        <v>1803.5737625584636</v>
      </c>
      <c r="AT299" s="20">
        <f t="shared" si="360"/>
        <v>4358.3440843349654</v>
      </c>
      <c r="AU299" s="20">
        <f t="shared" si="360"/>
        <v>-3343.9888938908798</v>
      </c>
      <c r="AV299" s="20">
        <f t="shared" si="360"/>
        <v>-3438.4937698424469</v>
      </c>
      <c r="AW299" s="20">
        <f t="shared" si="360"/>
        <v>-3484.0691803278123</v>
      </c>
      <c r="AX299" s="20">
        <f t="shared" si="360"/>
        <v>-3528.6136346257535</v>
      </c>
      <c r="AY299" s="20">
        <f t="shared" si="360"/>
        <v>-2212.2656197617252</v>
      </c>
      <c r="AZ299" s="20">
        <f t="shared" si="360"/>
        <v>-2276.5445272565357</v>
      </c>
      <c r="BA299" s="20">
        <f t="shared" si="360"/>
        <v>-2340.1497920809957</v>
      </c>
      <c r="BB299" s="20">
        <f t="shared" si="360"/>
        <v>-2403.062593069988</v>
      </c>
      <c r="BC299" s="20">
        <f t="shared" si="360"/>
        <v>-2465.2643139625447</v>
      </c>
      <c r="BD299" s="20">
        <f t="shared" si="360"/>
        <v>-2526.7365489100966</v>
      </c>
      <c r="BE299" s="20">
        <f t="shared" si="360"/>
        <v>-2587.4611079234855</v>
      </c>
      <c r="BF299" s="20">
        <f t="shared" si="360"/>
        <v>-2647.4200222550776</v>
      </c>
      <c r="BG299" s="20">
        <f t="shared" si="360"/>
        <v>-2706.5955497159193</v>
      </c>
      <c r="BH299" s="20">
        <f t="shared" si="360"/>
        <v>-2764.9701799258528</v>
      </c>
      <c r="BI299" s="20">
        <f t="shared" si="360"/>
        <v>-2822.5266394945511</v>
      </c>
      <c r="BJ299" s="20">
        <f t="shared" si="360"/>
        <v>-2879.2478971333958</v>
      </c>
      <c r="BK299" s="20">
        <f t="shared" si="360"/>
        <v>4118.2072582180881</v>
      </c>
    </row>
    <row r="300" spans="2:63" x14ac:dyDescent="0.25">
      <c r="C300">
        <f t="shared" si="356"/>
        <v>2</v>
      </c>
      <c r="D300">
        <v>124</v>
      </c>
      <c r="E300">
        <v>5.5789999999999997</v>
      </c>
      <c r="F300">
        <v>12566.152</v>
      </c>
      <c r="I300" s="20">
        <f t="shared" si="358"/>
        <v>95.168905336577566</v>
      </c>
      <c r="J300" s="20">
        <f t="shared" si="359"/>
        <v>-103.20731054315399</v>
      </c>
      <c r="K300" s="20">
        <f t="shared" si="359"/>
        <v>64.069795298098299</v>
      </c>
      <c r="L300" s="20">
        <f t="shared" si="359"/>
        <v>94.505266685275515</v>
      </c>
      <c r="M300" s="20">
        <f t="shared" si="359"/>
        <v>93.829017904016823</v>
      </c>
      <c r="N300" s="20">
        <f t="shared" si="359"/>
        <v>121.89398070476507</v>
      </c>
      <c r="O300" s="20">
        <f t="shared" si="359"/>
        <v>49.335068407386167</v>
      </c>
      <c r="P300" s="20">
        <f t="shared" si="359"/>
        <v>122.0899420803016</v>
      </c>
      <c r="Q300" s="20">
        <f t="shared" si="359"/>
        <v>52.229186322900226</v>
      </c>
      <c r="R300" s="20">
        <f t="shared" si="359"/>
        <v>97.56839561707335</v>
      </c>
      <c r="S300" s="20">
        <f t="shared" si="359"/>
        <v>106.9423538521269</v>
      </c>
      <c r="T300" s="20">
        <f t="shared" si="359"/>
        <v>106.38464259308984</v>
      </c>
      <c r="U300" s="20">
        <f t="shared" si="359"/>
        <v>-119.14792987621459</v>
      </c>
      <c r="V300" s="20">
        <f t="shared" si="359"/>
        <v>122.15829147614551</v>
      </c>
      <c r="W300" s="20">
        <f t="shared" si="359"/>
        <v>121.35360929444265</v>
      </c>
      <c r="X300" s="20">
        <f t="shared" si="359"/>
        <v>90.242102324814596</v>
      </c>
      <c r="Y300" s="20">
        <f t="shared" si="359"/>
        <v>-92.399056658398663</v>
      </c>
      <c r="Z300" s="20">
        <f t="shared" si="359"/>
        <v>-49.618718313853222</v>
      </c>
      <c r="AA300" s="20">
        <f t="shared" si="359"/>
        <v>43.726892159468022</v>
      </c>
      <c r="AB300" s="20">
        <f t="shared" si="359"/>
        <v>-111.89614536420466</v>
      </c>
      <c r="AC300" s="20">
        <f t="shared" si="359"/>
        <v>-116.39704069055453</v>
      </c>
      <c r="AD300" s="20">
        <f t="shared" si="359"/>
        <v>81.124255418806996</v>
      </c>
      <c r="AE300" s="20">
        <f t="shared" si="359"/>
        <v>92.318352786834652</v>
      </c>
      <c r="AF300" s="20">
        <f t="shared" si="359"/>
        <v>93.110379170824075</v>
      </c>
      <c r="AG300" s="20">
        <f t="shared" si="359"/>
        <v>87.755620455702754</v>
      </c>
      <c r="AH300" s="20">
        <f t="shared" si="359"/>
        <v>-87.97928109208739</v>
      </c>
      <c r="AI300" s="20">
        <f t="shared" si="359"/>
        <v>-123.99689146603629</v>
      </c>
      <c r="AJ300" s="20">
        <f t="shared" si="359"/>
        <v>70.50079626100846</v>
      </c>
      <c r="AK300" s="20">
        <f t="shared" si="359"/>
        <v>55.481521991339818</v>
      </c>
      <c r="AL300" s="20">
        <f t="shared" si="359"/>
        <v>-118.28442153677675</v>
      </c>
      <c r="AM300" s="20">
        <f t="shared" si="359"/>
        <v>30.89003527801232</v>
      </c>
      <c r="AN300" s="20">
        <f t="shared" si="359"/>
        <v>-92.364860381571276</v>
      </c>
      <c r="AO300" s="20">
        <f t="shared" si="359"/>
        <v>-118.72022653543897</v>
      </c>
      <c r="AP300" s="20">
        <f t="shared" si="360"/>
        <v>100.19590453228291</v>
      </c>
      <c r="AQ300" s="20">
        <f t="shared" si="360"/>
        <v>-54.819724376184496</v>
      </c>
      <c r="AR300" s="20">
        <f t="shared" si="360"/>
        <v>108.55952555209929</v>
      </c>
      <c r="AS300" s="20">
        <f t="shared" si="360"/>
        <v>-105.0482920381906</v>
      </c>
      <c r="AT300" s="20">
        <f t="shared" si="360"/>
        <v>119.91200622679681</v>
      </c>
      <c r="AU300" s="20">
        <f t="shared" si="360"/>
        <v>56.261109866353173</v>
      </c>
      <c r="AV300" s="20">
        <f t="shared" si="360"/>
        <v>63.749451308894457</v>
      </c>
      <c r="AW300" s="20">
        <f t="shared" si="360"/>
        <v>67.370169044085628</v>
      </c>
      <c r="AX300" s="20">
        <f t="shared" si="360"/>
        <v>70.911151785090311</v>
      </c>
      <c r="AY300" s="20">
        <f t="shared" si="360"/>
        <v>-26.240045958509285</v>
      </c>
      <c r="AZ300" s="20">
        <f t="shared" si="360"/>
        <v>-22.055826477587079</v>
      </c>
      <c r="BA300" s="20">
        <f t="shared" si="360"/>
        <v>-17.845503140597394</v>
      </c>
      <c r="BB300" s="20">
        <f t="shared" si="360"/>
        <v>-13.614059015143619</v>
      </c>
      <c r="BC300" s="20">
        <f t="shared" si="360"/>
        <v>-9.3665021660273862</v>
      </c>
      <c r="BD300" s="20">
        <f t="shared" si="360"/>
        <v>-5.10785972805364</v>
      </c>
      <c r="BE300" s="20">
        <f t="shared" si="360"/>
        <v>-0.84317195619546781</v>
      </c>
      <c r="BF300" s="20">
        <f t="shared" si="360"/>
        <v>3.4225137396920582</v>
      </c>
      <c r="BG300" s="20">
        <f t="shared" si="360"/>
        <v>7.6841487686963816</v>
      </c>
      <c r="BH300" s="20">
        <f t="shared" si="360"/>
        <v>11.936689334006338</v>
      </c>
      <c r="BI300" s="20">
        <f t="shared" si="360"/>
        <v>16.175102402397329</v>
      </c>
      <c r="BJ300" s="20">
        <f t="shared" si="360"/>
        <v>20.394371661075667</v>
      </c>
      <c r="BK300" s="20">
        <f t="shared" si="360"/>
        <v>71.030328906825559</v>
      </c>
    </row>
    <row r="301" spans="2:63" x14ac:dyDescent="0.25">
      <c r="C301">
        <f t="shared" si="356"/>
        <v>3</v>
      </c>
      <c r="D301">
        <v>12</v>
      </c>
      <c r="E301">
        <v>3.14</v>
      </c>
      <c r="F301">
        <v>0</v>
      </c>
      <c r="I301" s="20">
        <f t="shared" si="358"/>
        <v>-11.999984780730474</v>
      </c>
      <c r="J301" s="20">
        <f t="shared" si="359"/>
        <v>-11.999984780730474</v>
      </c>
      <c r="K301" s="20">
        <f t="shared" si="359"/>
        <v>-11.999984780730474</v>
      </c>
      <c r="L301" s="20">
        <f t="shared" si="359"/>
        <v>-11.999984780730474</v>
      </c>
      <c r="M301" s="20">
        <f t="shared" si="359"/>
        <v>-11.999984780730474</v>
      </c>
      <c r="N301" s="20">
        <f t="shared" si="359"/>
        <v>-11.999984780730474</v>
      </c>
      <c r="O301" s="20">
        <f t="shared" si="359"/>
        <v>-11.999984780730474</v>
      </c>
      <c r="P301" s="20">
        <f t="shared" si="359"/>
        <v>-11.999984780730474</v>
      </c>
      <c r="Q301" s="20">
        <f t="shared" si="359"/>
        <v>-11.999984780730474</v>
      </c>
      <c r="R301" s="20">
        <f t="shared" si="359"/>
        <v>-11.999984780730474</v>
      </c>
      <c r="S301" s="20">
        <f t="shared" si="359"/>
        <v>-11.999984780730474</v>
      </c>
      <c r="T301" s="20">
        <f t="shared" si="359"/>
        <v>-11.999984780730474</v>
      </c>
      <c r="U301" s="20">
        <f t="shared" si="359"/>
        <v>-11.999984780730474</v>
      </c>
      <c r="V301" s="20">
        <f t="shared" si="359"/>
        <v>-11.999984780730474</v>
      </c>
      <c r="W301" s="20">
        <f t="shared" si="359"/>
        <v>-11.999984780730474</v>
      </c>
      <c r="X301" s="20">
        <f t="shared" si="359"/>
        <v>-11.999984780730474</v>
      </c>
      <c r="Y301" s="20">
        <f t="shared" si="359"/>
        <v>-11.999984780730474</v>
      </c>
      <c r="Z301" s="20">
        <f t="shared" si="359"/>
        <v>-11.999984780730474</v>
      </c>
      <c r="AA301" s="20">
        <f t="shared" si="359"/>
        <v>-11.999984780730474</v>
      </c>
      <c r="AB301" s="20">
        <f t="shared" si="359"/>
        <v>-11.999984780730474</v>
      </c>
      <c r="AC301" s="20">
        <f t="shared" si="359"/>
        <v>-11.999984780730474</v>
      </c>
      <c r="AD301" s="20">
        <f t="shared" si="359"/>
        <v>-11.999984780730474</v>
      </c>
      <c r="AE301" s="20">
        <f t="shared" si="359"/>
        <v>-11.999984780730474</v>
      </c>
      <c r="AF301" s="20">
        <f t="shared" si="359"/>
        <v>-11.999984780730474</v>
      </c>
      <c r="AG301" s="20">
        <f t="shared" si="359"/>
        <v>-11.999984780730474</v>
      </c>
      <c r="AH301" s="20">
        <f t="shared" si="359"/>
        <v>-11.999984780730474</v>
      </c>
      <c r="AI301" s="20">
        <f t="shared" si="359"/>
        <v>-11.999984780730474</v>
      </c>
      <c r="AJ301" s="20">
        <f t="shared" si="359"/>
        <v>-11.999984780730474</v>
      </c>
      <c r="AK301" s="20">
        <f t="shared" si="359"/>
        <v>-11.999984780730474</v>
      </c>
      <c r="AL301" s="20">
        <f t="shared" si="359"/>
        <v>-11.999984780730474</v>
      </c>
      <c r="AM301" s="20">
        <f t="shared" si="359"/>
        <v>-11.999984780730474</v>
      </c>
      <c r="AN301" s="20">
        <f t="shared" si="359"/>
        <v>-11.999984780730474</v>
      </c>
      <c r="AO301" s="20">
        <f t="shared" si="359"/>
        <v>-11.999984780730474</v>
      </c>
      <c r="AP301" s="20">
        <f t="shared" si="360"/>
        <v>-11.999984780730474</v>
      </c>
      <c r="AQ301" s="20">
        <f t="shared" si="360"/>
        <v>-11.999984780730474</v>
      </c>
      <c r="AR301" s="20">
        <f t="shared" si="360"/>
        <v>-11.999984780730474</v>
      </c>
      <c r="AS301" s="20">
        <f t="shared" si="360"/>
        <v>-11.999984780730474</v>
      </c>
      <c r="AT301" s="20">
        <f t="shared" si="360"/>
        <v>-11.999984780730474</v>
      </c>
      <c r="AU301" s="20">
        <f t="shared" si="360"/>
        <v>-11.999984780730474</v>
      </c>
      <c r="AV301" s="20">
        <f t="shared" si="360"/>
        <v>-11.999984780730474</v>
      </c>
      <c r="AW301" s="20">
        <f t="shared" si="360"/>
        <v>-11.999984780730474</v>
      </c>
      <c r="AX301" s="20">
        <f t="shared" si="360"/>
        <v>-11.999984780730474</v>
      </c>
      <c r="AY301" s="20">
        <f t="shared" si="360"/>
        <v>-11.999984780730474</v>
      </c>
      <c r="AZ301" s="20">
        <f t="shared" si="360"/>
        <v>-11.999984780730474</v>
      </c>
      <c r="BA301" s="20">
        <f t="shared" si="360"/>
        <v>-11.999984780730474</v>
      </c>
      <c r="BB301" s="20">
        <f t="shared" si="360"/>
        <v>-11.999984780730474</v>
      </c>
      <c r="BC301" s="20">
        <f t="shared" si="360"/>
        <v>-11.999984780730474</v>
      </c>
      <c r="BD301" s="20">
        <f t="shared" si="360"/>
        <v>-11.999984780730474</v>
      </c>
      <c r="BE301" s="20">
        <f t="shared" si="360"/>
        <v>-11.999984780730474</v>
      </c>
      <c r="BF301" s="20">
        <f t="shared" si="360"/>
        <v>-11.999984780730474</v>
      </c>
      <c r="BG301" s="20">
        <f t="shared" si="360"/>
        <v>-11.999984780730474</v>
      </c>
      <c r="BH301" s="20">
        <f t="shared" si="360"/>
        <v>-11.999984780730474</v>
      </c>
      <c r="BI301" s="20">
        <f t="shared" si="360"/>
        <v>-11.999984780730474</v>
      </c>
      <c r="BJ301" s="20">
        <f t="shared" si="360"/>
        <v>-11.999984780730474</v>
      </c>
      <c r="BK301" s="20">
        <f t="shared" si="360"/>
        <v>-11.999984780730474</v>
      </c>
    </row>
    <row r="302" spans="2:63" x14ac:dyDescent="0.25">
      <c r="C302">
        <f t="shared" si="356"/>
        <v>4</v>
      </c>
      <c r="D302">
        <v>9</v>
      </c>
      <c r="E302">
        <v>3.63</v>
      </c>
      <c r="F302">
        <v>77713.77</v>
      </c>
      <c r="I302" s="20">
        <f t="shared" si="358"/>
        <v>-8.0554953525819126</v>
      </c>
      <c r="J302" s="20">
        <f t="shared" si="359"/>
        <v>6.823390207817984</v>
      </c>
      <c r="K302" s="20">
        <f t="shared" si="359"/>
        <v>-7.7975889911218275</v>
      </c>
      <c r="L302" s="20">
        <f t="shared" si="359"/>
        <v>-7.9477315493852352</v>
      </c>
      <c r="M302" s="20">
        <f t="shared" si="359"/>
        <v>2.7415403485741514</v>
      </c>
      <c r="N302" s="20">
        <f t="shared" si="359"/>
        <v>-4.8790624189662219</v>
      </c>
      <c r="O302" s="20">
        <f t="shared" si="359"/>
        <v>-8.9413522587092711</v>
      </c>
      <c r="P302" s="20">
        <f t="shared" si="359"/>
        <v>8.936775031008839</v>
      </c>
      <c r="Q302" s="20">
        <f t="shared" si="359"/>
        <v>7.6621343465056198</v>
      </c>
      <c r="R302" s="20">
        <f t="shared" si="359"/>
        <v>-0.47477417109707359</v>
      </c>
      <c r="S302" s="20">
        <f t="shared" si="359"/>
        <v>-7.5605079256659199E-3</v>
      </c>
      <c r="T302" s="20">
        <f t="shared" si="359"/>
        <v>-6.9274572094770512</v>
      </c>
      <c r="U302" s="20">
        <f t="shared" si="359"/>
        <v>2.1228976911024109</v>
      </c>
      <c r="V302" s="20">
        <f t="shared" si="359"/>
        <v>8.7456052365675152</v>
      </c>
      <c r="W302" s="20">
        <f t="shared" si="359"/>
        <v>8.9970602743781303</v>
      </c>
      <c r="X302" s="20">
        <f t="shared" si="359"/>
        <v>8.7396386574803309</v>
      </c>
      <c r="Y302" s="20">
        <f t="shared" si="359"/>
        <v>-7.5074920823042115</v>
      </c>
      <c r="Z302" s="20">
        <f t="shared" si="359"/>
        <v>2.7981729999849239</v>
      </c>
      <c r="AA302" s="20">
        <f t="shared" si="359"/>
        <v>-8.3739310942265188</v>
      </c>
      <c r="AB302" s="20">
        <f t="shared" si="359"/>
        <v>6.1268642440068435</v>
      </c>
      <c r="AC302" s="20">
        <f t="shared" si="359"/>
        <v>8.2234134636546798</v>
      </c>
      <c r="AD302" s="20">
        <f t="shared" si="359"/>
        <v>-6.0009755059213097</v>
      </c>
      <c r="AE302" s="20">
        <f t="shared" si="359"/>
        <v>1.4720522814859605</v>
      </c>
      <c r="AF302" s="20">
        <f t="shared" si="359"/>
        <v>-8.3512112958960607</v>
      </c>
      <c r="AG302" s="20">
        <f t="shared" si="359"/>
        <v>-1.6476792680627681</v>
      </c>
      <c r="AH302" s="20">
        <f t="shared" si="359"/>
        <v>2.527750152213196</v>
      </c>
      <c r="AI302" s="20">
        <f t="shared" si="359"/>
        <v>8.1699846531297151</v>
      </c>
      <c r="AJ302" s="20">
        <f t="shared" si="359"/>
        <v>-0.53433419612213184</v>
      </c>
      <c r="AK302" s="20">
        <f t="shared" si="359"/>
        <v>-7.2769808424472204</v>
      </c>
      <c r="AL302" s="20">
        <f t="shared" si="359"/>
        <v>-2.6424949448783752</v>
      </c>
      <c r="AM302" s="20">
        <f t="shared" si="359"/>
        <v>-2.3702865378334229E-2</v>
      </c>
      <c r="AN302" s="20">
        <f t="shared" si="359"/>
        <v>-3.0961519872461039</v>
      </c>
      <c r="AO302" s="20">
        <f t="shared" si="359"/>
        <v>8.1418365389455829</v>
      </c>
      <c r="AP302" s="20">
        <f t="shared" si="360"/>
        <v>-8.730881040217696</v>
      </c>
      <c r="AQ302" s="20">
        <f t="shared" si="360"/>
        <v>0.82344849200703629</v>
      </c>
      <c r="AR302" s="20">
        <f t="shared" si="360"/>
        <v>3.8276652702389158</v>
      </c>
      <c r="AS302" s="20">
        <f t="shared" si="360"/>
        <v>3.4005959299494637</v>
      </c>
      <c r="AT302" s="20">
        <f t="shared" si="360"/>
        <v>-7.3271792631720976</v>
      </c>
      <c r="AU302" s="20">
        <f t="shared" si="360"/>
        <v>-5.7502968436684014</v>
      </c>
      <c r="AV302" s="20">
        <f t="shared" si="360"/>
        <v>-8.1010167373496689</v>
      </c>
      <c r="AW302" s="20">
        <f t="shared" si="360"/>
        <v>-8.7463053460723614</v>
      </c>
      <c r="AX302" s="20">
        <f t="shared" si="360"/>
        <v>-8.997135628283754</v>
      </c>
      <c r="AY302" s="20">
        <f t="shared" si="360"/>
        <v>-3.4749538614900302</v>
      </c>
      <c r="AZ302" s="20">
        <f t="shared" si="360"/>
        <v>-1.6434664404264618</v>
      </c>
      <c r="BA302" s="20">
        <f t="shared" si="360"/>
        <v>0.26214130872455493</v>
      </c>
      <c r="BB302" s="20">
        <f t="shared" si="360"/>
        <v>2.1559264861847036</v>
      </c>
      <c r="BC302" s="20">
        <f t="shared" si="360"/>
        <v>3.9524793901144593</v>
      </c>
      <c r="BD302" s="20">
        <f t="shared" si="360"/>
        <v>5.5707754937026026</v>
      </c>
      <c r="BE302" s="20">
        <f t="shared" si="360"/>
        <v>6.9378296509259272</v>
      </c>
      <c r="BF302" s="20">
        <f t="shared" si="360"/>
        <v>7.9919877262678112</v>
      </c>
      <c r="BG302" s="20">
        <f t="shared" si="360"/>
        <v>8.6857071959053904</v>
      </c>
      <c r="BH302" s="20">
        <f t="shared" si="360"/>
        <v>8.9877013152956415</v>
      </c>
      <c r="BI302" s="20">
        <f t="shared" si="360"/>
        <v>8.8843501511913345</v>
      </c>
      <c r="BJ302" s="20">
        <f t="shared" si="360"/>
        <v>8.3803148405687367</v>
      </c>
      <c r="BK302" s="20">
        <f t="shared" si="360"/>
        <v>-0.82295156439803119</v>
      </c>
    </row>
    <row r="303" spans="2:63" x14ac:dyDescent="0.25">
      <c r="C303">
        <f t="shared" si="356"/>
        <v>5</v>
      </c>
      <c r="D303">
        <v>6</v>
      </c>
      <c r="E303">
        <v>1.87</v>
      </c>
      <c r="F303">
        <v>5573.14</v>
      </c>
      <c r="I303" s="20">
        <f t="shared" si="358"/>
        <v>-5.0273480865269402</v>
      </c>
      <c r="J303" s="20">
        <f t="shared" si="359"/>
        <v>2.882512595324513</v>
      </c>
      <c r="K303" s="20">
        <f t="shared" si="359"/>
        <v>1.0199591558446173</v>
      </c>
      <c r="L303" s="20">
        <f t="shared" si="359"/>
        <v>-1.7685561179835663</v>
      </c>
      <c r="M303" s="20">
        <f t="shared" si="359"/>
        <v>-5.0663684989527393</v>
      </c>
      <c r="N303" s="20">
        <f t="shared" si="359"/>
        <v>2.8655904031931145</v>
      </c>
      <c r="O303" s="20">
        <f t="shared" si="359"/>
        <v>2.6318650084204704</v>
      </c>
      <c r="P303" s="20">
        <f t="shared" si="359"/>
        <v>-1.2855985173590145</v>
      </c>
      <c r="Q303" s="20">
        <f t="shared" si="359"/>
        <v>5.4831589499950679</v>
      </c>
      <c r="R303" s="20">
        <f t="shared" si="359"/>
        <v>-4.8639206745478845</v>
      </c>
      <c r="S303" s="20">
        <f t="shared" si="359"/>
        <v>-5.9948743732710099</v>
      </c>
      <c r="T303" s="20">
        <f t="shared" si="359"/>
        <v>-4.6935165914832488</v>
      </c>
      <c r="U303" s="20">
        <f t="shared" si="359"/>
        <v>5.9996734929642068</v>
      </c>
      <c r="V303" s="20">
        <f t="shared" si="359"/>
        <v>4.1596654156414052</v>
      </c>
      <c r="W303" s="20">
        <f t="shared" si="359"/>
        <v>4.0932059602204749</v>
      </c>
      <c r="X303" s="20">
        <f t="shared" si="359"/>
        <v>2.5390632227960532</v>
      </c>
      <c r="Y303" s="20">
        <f t="shared" si="359"/>
        <v>-5.9940568110231132</v>
      </c>
      <c r="Z303" s="20">
        <f t="shared" si="359"/>
        <v>5.9567361074862024</v>
      </c>
      <c r="AA303" s="20">
        <f t="shared" si="359"/>
        <v>3.0104419663707773</v>
      </c>
      <c r="AB303" s="20">
        <f t="shared" si="359"/>
        <v>5.994960676715996</v>
      </c>
      <c r="AC303" s="20">
        <f t="shared" si="359"/>
        <v>-5.6845901065642828</v>
      </c>
      <c r="AD303" s="20">
        <f t="shared" si="359"/>
        <v>5.9947264211097142</v>
      </c>
      <c r="AE303" s="20">
        <f t="shared" si="359"/>
        <v>-2.69325804329798</v>
      </c>
      <c r="AF303" s="20">
        <f t="shared" si="359"/>
        <v>-1.7247635221789788</v>
      </c>
      <c r="AG303" s="20">
        <f t="shared" si="359"/>
        <v>5.4772825362364976</v>
      </c>
      <c r="AH303" s="20">
        <f t="shared" si="359"/>
        <v>-5.6629631577560247</v>
      </c>
      <c r="AI303" s="20">
        <f t="shared" si="359"/>
        <v>5.3370935239292958</v>
      </c>
      <c r="AJ303" s="20">
        <f t="shared" si="359"/>
        <v>5.9757101370414745</v>
      </c>
      <c r="AK303" s="20">
        <f t="shared" si="359"/>
        <v>5.5767701190929877</v>
      </c>
      <c r="AL303" s="20">
        <f t="shared" si="359"/>
        <v>4.7409552569058757</v>
      </c>
      <c r="AM303" s="20">
        <f t="shared" si="359"/>
        <v>-5.7859135854609205</v>
      </c>
      <c r="AN303" s="20">
        <f t="shared" si="359"/>
        <v>-5.2840020901527947</v>
      </c>
      <c r="AO303" s="20">
        <f t="shared" si="359"/>
        <v>-4.3916252363104036</v>
      </c>
      <c r="AP303" s="20">
        <f t="shared" si="360"/>
        <v>4.0342345961130901</v>
      </c>
      <c r="AQ303" s="20">
        <f t="shared" si="360"/>
        <v>5.5221747592362487</v>
      </c>
      <c r="AR303" s="20">
        <f t="shared" si="360"/>
        <v>-5.8998745305519709</v>
      </c>
      <c r="AS303" s="20">
        <f t="shared" si="360"/>
        <v>-5.8969686234328691</v>
      </c>
      <c r="AT303" s="20">
        <f t="shared" si="360"/>
        <v>0.52382649709048046</v>
      </c>
      <c r="AU303" s="20">
        <f t="shared" si="360"/>
        <v>5.9943905364092895</v>
      </c>
      <c r="AV303" s="20">
        <f t="shared" si="360"/>
        <v>5.9836407789462314</v>
      </c>
      <c r="AW303" s="20">
        <f t="shared" si="360"/>
        <v>5.9761885658241134</v>
      </c>
      <c r="AX303" s="20">
        <f t="shared" si="360"/>
        <v>5.9673450061286246</v>
      </c>
      <c r="AY303" s="20">
        <f t="shared" si="360"/>
        <v>5.7980581502401431</v>
      </c>
      <c r="AZ303" s="20">
        <f t="shared" si="360"/>
        <v>5.820934318681779</v>
      </c>
      <c r="BA303" s="20">
        <f t="shared" si="360"/>
        <v>5.8424552860736307</v>
      </c>
      <c r="BB303" s="20">
        <f t="shared" si="360"/>
        <v>5.8626160420108349</v>
      </c>
      <c r="BC303" s="20">
        <f t="shared" si="360"/>
        <v>5.8814118927662493</v>
      </c>
      <c r="BD303" s="20">
        <f t="shared" si="360"/>
        <v>5.898838462383079</v>
      </c>
      <c r="BE303" s="20">
        <f t="shared" si="360"/>
        <v>5.9148916936938782</v>
      </c>
      <c r="BF303" s="20">
        <f t="shared" si="360"/>
        <v>5.9295678492649726</v>
      </c>
      <c r="BG303" s="20">
        <f t="shared" si="360"/>
        <v>5.9428635122666105</v>
      </c>
      <c r="BH303" s="20">
        <f t="shared" si="360"/>
        <v>5.9547755872685837</v>
      </c>
      <c r="BI303" s="20">
        <f t="shared" si="360"/>
        <v>5.9653013009605553</v>
      </c>
      <c r="BJ303" s="20">
        <f t="shared" si="360"/>
        <v>5.9744382027981677</v>
      </c>
      <c r="BK303" s="20">
        <f t="shared" si="360"/>
        <v>5.9769381900824037</v>
      </c>
    </row>
    <row r="304" spans="2:63" x14ac:dyDescent="0.25">
      <c r="C304">
        <f t="shared" si="356"/>
        <v>6</v>
      </c>
      <c r="D304">
        <v>3</v>
      </c>
      <c r="E304">
        <v>5.47</v>
      </c>
      <c r="F304">
        <v>18849.23</v>
      </c>
      <c r="I304" s="20">
        <f t="shared" si="358"/>
        <v>2.0883971829695565</v>
      </c>
      <c r="J304" s="20">
        <f t="shared" si="359"/>
        <v>1.7874308951106255</v>
      </c>
      <c r="K304" s="20">
        <f t="shared" si="359"/>
        <v>-0.62738396140768615</v>
      </c>
      <c r="L304" s="20">
        <f t="shared" si="359"/>
        <v>2.0615635854936016</v>
      </c>
      <c r="M304" s="20">
        <f t="shared" si="359"/>
        <v>2.0339933781326125</v>
      </c>
      <c r="N304" s="20">
        <f t="shared" si="359"/>
        <v>2.6035828374990273</v>
      </c>
      <c r="O304" s="20">
        <f t="shared" si="359"/>
        <v>-0.2141668203829567</v>
      </c>
      <c r="P304" s="20">
        <f t="shared" si="359"/>
        <v>2.6230690705927202</v>
      </c>
      <c r="Q304" s="20">
        <f t="shared" si="359"/>
        <v>-0.32882374583572305</v>
      </c>
      <c r="R304" s="20">
        <f t="shared" si="359"/>
        <v>2.1852476155062619</v>
      </c>
      <c r="S304" s="20">
        <f t="shared" si="359"/>
        <v>2.5515953070716857</v>
      </c>
      <c r="T304" s="20">
        <f t="shared" si="359"/>
        <v>2.5305027042549142</v>
      </c>
      <c r="U304" s="20">
        <f t="shared" si="359"/>
        <v>1.8435435728511993</v>
      </c>
      <c r="V304" s="20">
        <f t="shared" si="359"/>
        <v>2.6360534123707327</v>
      </c>
      <c r="W304" s="20">
        <f t="shared" si="359"/>
        <v>2.5586656840348279</v>
      </c>
      <c r="X304" s="20">
        <f t="shared" si="359"/>
        <v>-0.59624574920812001</v>
      </c>
      <c r="Y304" s="20">
        <f t="shared" si="359"/>
        <v>-2.2695174065092383</v>
      </c>
      <c r="Z304" s="20">
        <f t="shared" si="359"/>
        <v>2.992816555866221</v>
      </c>
      <c r="AA304" s="20">
        <f t="shared" si="359"/>
        <v>-1.3706456420563413</v>
      </c>
      <c r="AB304" s="20">
        <f t="shared" si="359"/>
        <v>-1.2375290639408214</v>
      </c>
      <c r="AC304" s="20">
        <f t="shared" si="359"/>
        <v>-0.84324038336200235</v>
      </c>
      <c r="AD304" s="20">
        <f t="shared" si="359"/>
        <v>0.12385512913130747</v>
      </c>
      <c r="AE304" s="20">
        <f t="shared" si="359"/>
        <v>1.9724353424328056</v>
      </c>
      <c r="AF304" s="20">
        <f t="shared" si="359"/>
        <v>2.0046470795283384</v>
      </c>
      <c r="AG304" s="20">
        <f t="shared" si="359"/>
        <v>-1.7842959941660061</v>
      </c>
      <c r="AH304" s="20">
        <f t="shared" si="359"/>
        <v>-2.9641474653249453</v>
      </c>
      <c r="AI304" s="20">
        <f t="shared" si="359"/>
        <v>0.69108126860263641</v>
      </c>
      <c r="AJ304" s="20">
        <f t="shared" si="359"/>
        <v>-0.36307689473793364</v>
      </c>
      <c r="AK304" s="20">
        <f t="shared" si="359"/>
        <v>0.4587456533588754</v>
      </c>
      <c r="AL304" s="20">
        <f t="shared" si="359"/>
        <v>0.63747342179316824</v>
      </c>
      <c r="AM304" s="20">
        <f t="shared" si="359"/>
        <v>-1.8175323373022663</v>
      </c>
      <c r="AN304" s="20">
        <f t="shared" si="359"/>
        <v>-2.2589609263356496</v>
      </c>
      <c r="AO304" s="20">
        <f t="shared" si="359"/>
        <v>1.891912231926991</v>
      </c>
      <c r="AP304" s="20">
        <f t="shared" si="360"/>
        <v>2.2901505691177451</v>
      </c>
      <c r="AQ304" s="20">
        <f t="shared" si="360"/>
        <v>2.9687018319943865</v>
      </c>
      <c r="AR304" s="20">
        <f t="shared" si="360"/>
        <v>-1.6287503339386262</v>
      </c>
      <c r="AS304" s="20">
        <f t="shared" si="360"/>
        <v>-1.6869013282565135</v>
      </c>
      <c r="AT304" s="20">
        <f t="shared" si="360"/>
        <v>2.4323115049385984</v>
      </c>
      <c r="AU304" s="20">
        <f t="shared" si="360"/>
        <v>-0.48985702804764569</v>
      </c>
      <c r="AV304" s="20">
        <f t="shared" si="360"/>
        <v>-0.79316988588116166</v>
      </c>
      <c r="AW304" s="20">
        <f t="shared" si="360"/>
        <v>-0.94135769405023306</v>
      </c>
      <c r="AX304" s="20">
        <f t="shared" si="360"/>
        <v>-1.087039017463389</v>
      </c>
      <c r="AY304" s="20">
        <f t="shared" si="360"/>
        <v>2.2778647092551196</v>
      </c>
      <c r="AZ304" s="20">
        <f t="shared" si="360"/>
        <v>2.1741276253029804</v>
      </c>
      <c r="BA304" s="20">
        <f t="shared" si="360"/>
        <v>2.0646016496411392</v>
      </c>
      <c r="BB304" s="20">
        <f t="shared" si="360"/>
        <v>1.9495784091295496</v>
      </c>
      <c r="BC304" s="20">
        <f t="shared" si="360"/>
        <v>1.8293641677957153</v>
      </c>
      <c r="BD304" s="20">
        <f t="shared" si="360"/>
        <v>1.7042790113687802</v>
      </c>
      <c r="BE304" s="20">
        <f t="shared" si="360"/>
        <v>1.5746559950089181</v>
      </c>
      <c r="BF304" s="20">
        <f t="shared" si="360"/>
        <v>1.440840256506597</v>
      </c>
      <c r="BG304" s="20">
        <f t="shared" si="360"/>
        <v>1.3031880973089938</v>
      </c>
      <c r="BH304" s="20">
        <f t="shared" si="360"/>
        <v>1.1620660338216982</v>
      </c>
      <c r="BI304" s="20">
        <f t="shared" si="360"/>
        <v>1.0178498215133498</v>
      </c>
      <c r="BJ304" s="20">
        <f t="shared" si="360"/>
        <v>0.87092345441730801</v>
      </c>
      <c r="BK304" s="20">
        <f t="shared" si="360"/>
        <v>-0.33983604375666254</v>
      </c>
    </row>
    <row r="305" spans="2:63" x14ac:dyDescent="0.25">
      <c r="B305">
        <v>421</v>
      </c>
      <c r="C305" s="214" t="s">
        <v>294</v>
      </c>
      <c r="D305" s="214"/>
      <c r="E305" s="214"/>
      <c r="F305" s="214"/>
    </row>
    <row r="306" spans="2:63" x14ac:dyDescent="0.25">
      <c r="C306" s="17"/>
      <c r="D306" s="17" t="s">
        <v>261</v>
      </c>
      <c r="E306" s="17" t="s">
        <v>259</v>
      </c>
      <c r="F306" s="17" t="s">
        <v>260</v>
      </c>
    </row>
    <row r="307" spans="2:63" x14ac:dyDescent="0.25">
      <c r="C307">
        <v>1</v>
      </c>
      <c r="D307">
        <v>145</v>
      </c>
      <c r="E307">
        <v>4.2729999999999997</v>
      </c>
      <c r="F307">
        <v>6283.076</v>
      </c>
      <c r="I307" s="20">
        <f t="shared" ref="I307:X308" si="361">$D307*COS($E307+$F307*I$7)</f>
        <v>-61.135448545914073</v>
      </c>
      <c r="J307" s="20">
        <f t="shared" si="361"/>
        <v>-134.59944145410518</v>
      </c>
      <c r="K307" s="20">
        <f t="shared" si="361"/>
        <v>59.999189013426822</v>
      </c>
      <c r="L307" s="20">
        <f t="shared" si="361"/>
        <v>-61.681051863521567</v>
      </c>
      <c r="M307" s="20">
        <f t="shared" si="361"/>
        <v>-62.230509004760385</v>
      </c>
      <c r="N307" s="20">
        <f t="shared" si="361"/>
        <v>0.72307150240623241</v>
      </c>
      <c r="O307" s="20">
        <f t="shared" si="361"/>
        <v>89.826983143220417</v>
      </c>
      <c r="P307" s="20">
        <f t="shared" si="361"/>
        <v>8.3647937811032455E-2</v>
      </c>
      <c r="Q307" s="20">
        <f t="shared" si="361"/>
        <v>88.363592198414878</v>
      </c>
      <c r="R307" s="20">
        <f t="shared" si="361"/>
        <v>-59.106332328010573</v>
      </c>
      <c r="S307" s="20">
        <f t="shared" si="361"/>
        <v>-50.082430278202068</v>
      </c>
      <c r="T307" s="20">
        <f t="shared" si="361"/>
        <v>-50.682015698479788</v>
      </c>
      <c r="U307" s="20">
        <f t="shared" si="361"/>
        <v>144.79610268290782</v>
      </c>
      <c r="V307" s="20">
        <f t="shared" si="361"/>
        <v>-0.14697928815125652</v>
      </c>
      <c r="W307" s="20">
        <f t="shared" si="361"/>
        <v>2.3472262246677404</v>
      </c>
      <c r="X307" s="20">
        <f t="shared" si="361"/>
        <v>-41.543315928859919</v>
      </c>
      <c r="Y307" s="20">
        <f t="shared" ref="J307:AP308" si="362">$D307*COS($E307+$F307*Y$7)</f>
        <v>130.41867194522032</v>
      </c>
      <c r="Z307" s="20">
        <f t="shared" si="362"/>
        <v>-113.9368796610818</v>
      </c>
      <c r="AA307" s="20">
        <f t="shared" si="362"/>
        <v>71.784272228724305</v>
      </c>
      <c r="AB307" s="20">
        <f t="shared" si="362"/>
        <v>138.0859561565801</v>
      </c>
      <c r="AC307" s="20">
        <f t="shared" si="362"/>
        <v>140.00295195168451</v>
      </c>
      <c r="AD307" s="20">
        <f t="shared" si="362"/>
        <v>48.563522455519561</v>
      </c>
      <c r="AE307" s="20">
        <f t="shared" si="362"/>
        <v>-63.435278701018319</v>
      </c>
      <c r="AF307" s="20">
        <f t="shared" si="362"/>
        <v>-62.807445487046216</v>
      </c>
      <c r="AG307" s="20">
        <f t="shared" si="362"/>
        <v>66.902809158013454</v>
      </c>
      <c r="AH307" s="20">
        <f t="shared" si="362"/>
        <v>-138.36428407327313</v>
      </c>
      <c r="AI307" s="20">
        <f t="shared" si="362"/>
        <v>144.40219112749315</v>
      </c>
      <c r="AJ307" s="20">
        <f t="shared" si="362"/>
        <v>55.894580540321122</v>
      </c>
      <c r="AK307" s="20">
        <f t="shared" si="362"/>
        <v>-86.680402347166805</v>
      </c>
      <c r="AL307" s="20">
        <f t="shared" si="362"/>
        <v>-140.85444548835645</v>
      </c>
      <c r="AM307" s="20">
        <f t="shared" si="362"/>
        <v>78.517413539050295</v>
      </c>
      <c r="AN307" s="20">
        <f t="shared" si="362"/>
        <v>130.40556931643312</v>
      </c>
      <c r="AO307" s="20">
        <f t="shared" si="362"/>
        <v>144.74654235948105</v>
      </c>
      <c r="AP307" s="20">
        <f t="shared" si="362"/>
        <v>-56.771743099530568</v>
      </c>
      <c r="AQ307" s="20">
        <f t="shared" ref="AP307:BK308" si="363">$D307*COS($E307+$F307*AQ$7)</f>
        <v>-115.98023563103362</v>
      </c>
      <c r="AR307" s="20">
        <f t="shared" si="363"/>
        <v>-23.800524797428132</v>
      </c>
      <c r="AS307" s="20">
        <f t="shared" si="363"/>
        <v>135.32425312750232</v>
      </c>
      <c r="AT307" s="20">
        <f t="shared" si="363"/>
        <v>6.0083076441124401</v>
      </c>
      <c r="AU307" s="20">
        <f t="shared" si="363"/>
        <v>86.270565003432026</v>
      </c>
      <c r="AV307" s="20">
        <f t="shared" si="363"/>
        <v>82.197236411789646</v>
      </c>
      <c r="AW307" s="20">
        <f t="shared" si="363"/>
        <v>80.130360199008692</v>
      </c>
      <c r="AX307" s="20">
        <f t="shared" si="363"/>
        <v>78.039772948463821</v>
      </c>
      <c r="AY307" s="20">
        <f t="shared" si="363"/>
        <v>120.3661295870033</v>
      </c>
      <c r="AZ307" s="20">
        <f t="shared" si="363"/>
        <v>118.95756891758992</v>
      </c>
      <c r="BA307" s="20">
        <f t="shared" si="363"/>
        <v>117.51380801443366</v>
      </c>
      <c r="BB307" s="20">
        <f t="shared" si="363"/>
        <v>116.0352740947492</v>
      </c>
      <c r="BC307" s="20">
        <f t="shared" si="363"/>
        <v>114.52240466528571</v>
      </c>
      <c r="BD307" s="20">
        <f t="shared" si="363"/>
        <v>112.97564739287618</v>
      </c>
      <c r="BE307" s="20">
        <f t="shared" si="363"/>
        <v>111.39545997195515</v>
      </c>
      <c r="BF307" s="20">
        <f t="shared" si="363"/>
        <v>109.78230998913688</v>
      </c>
      <c r="BG307" s="20">
        <f t="shared" si="363"/>
        <v>108.13667478484065</v>
      </c>
      <c r="BH307" s="20">
        <f t="shared" si="363"/>
        <v>106.45904131205334</v>
      </c>
      <c r="BI307" s="20">
        <f t="shared" si="363"/>
        <v>104.74990599224887</v>
      </c>
      <c r="BJ307" s="20">
        <f t="shared" si="363"/>
        <v>103.0097745684665</v>
      </c>
      <c r="BK307" s="20">
        <f t="shared" si="363"/>
        <v>55.546497371095924</v>
      </c>
    </row>
    <row r="308" spans="2:63" x14ac:dyDescent="0.25">
      <c r="C308">
        <v>2</v>
      </c>
      <c r="D308">
        <v>7</v>
      </c>
      <c r="E308">
        <v>3.92</v>
      </c>
      <c r="F308">
        <v>12566.15</v>
      </c>
      <c r="I308" s="20">
        <f t="shared" si="361"/>
        <v>-4.9428500062011258</v>
      </c>
      <c r="J308" s="20">
        <f t="shared" si="362"/>
        <v>4.3777821095753318</v>
      </c>
      <c r="K308" s="20">
        <f t="shared" si="362"/>
        <v>5.6650358907624412</v>
      </c>
      <c r="L308" s="20">
        <f t="shared" si="362"/>
        <v>-4.9842290147881707</v>
      </c>
      <c r="M308" s="20">
        <f t="shared" si="362"/>
        <v>-5.0252436039132222</v>
      </c>
      <c r="N308" s="20">
        <f t="shared" si="362"/>
        <v>0.67367368339378797</v>
      </c>
      <c r="O308" s="20">
        <f t="shared" si="362"/>
        <v>-6.6424243802684622</v>
      </c>
      <c r="P308" s="20">
        <f t="shared" si="362"/>
        <v>0.61218317692824198</v>
      </c>
      <c r="Q308" s="20">
        <f t="shared" si="362"/>
        <v>-6.5837537278147789</v>
      </c>
      <c r="R308" s="20">
        <f t="shared" si="362"/>
        <v>-4.7874538147393375</v>
      </c>
      <c r="S308" s="20">
        <f t="shared" si="362"/>
        <v>-4.0566003390480763</v>
      </c>
      <c r="T308" s="20">
        <f t="shared" si="362"/>
        <v>-4.1067671547834408</v>
      </c>
      <c r="U308" s="20">
        <f t="shared" si="362"/>
        <v>-1.3549269444289682</v>
      </c>
      <c r="V308" s="20">
        <f t="shared" si="362"/>
        <v>0.61942803671388424</v>
      </c>
      <c r="W308" s="20">
        <f t="shared" si="362"/>
        <v>0.85889911111991746</v>
      </c>
      <c r="X308" s="20">
        <f t="shared" si="362"/>
        <v>4.3663140685798654</v>
      </c>
      <c r="Y308" s="20">
        <f t="shared" si="362"/>
        <v>5.0807853975848811</v>
      </c>
      <c r="Z308" s="20">
        <f t="shared" si="362"/>
        <v>6.6234782871833673</v>
      </c>
      <c r="AA308" s="20">
        <f t="shared" si="362"/>
        <v>6.347598875129262</v>
      </c>
      <c r="AB308" s="20">
        <f t="shared" si="362"/>
        <v>3.5610231844552866</v>
      </c>
      <c r="AC308" s="20">
        <f t="shared" si="362"/>
        <v>2.9827541064850704</v>
      </c>
      <c r="AD308" s="20">
        <f t="shared" si="362"/>
        <v>4.8703186174442621</v>
      </c>
      <c r="AE308" s="20">
        <f t="shared" si="362"/>
        <v>-5.1146677527738369</v>
      </c>
      <c r="AF308" s="20">
        <f t="shared" si="362"/>
        <v>-5.06803625614533</v>
      </c>
      <c r="AG308" s="20">
        <f t="shared" si="362"/>
        <v>-5.362300036053945</v>
      </c>
      <c r="AH308" s="20">
        <f t="shared" si="362"/>
        <v>-4.4764144324832138</v>
      </c>
      <c r="AI308" s="20">
        <f t="shared" si="362"/>
        <v>0.66581956494204797</v>
      </c>
      <c r="AJ308" s="20">
        <f t="shared" si="362"/>
        <v>5.3857510508643678</v>
      </c>
      <c r="AK308" s="20">
        <f t="shared" si="362"/>
        <v>-6.5117524406351741</v>
      </c>
      <c r="AL308" s="20">
        <f t="shared" si="362"/>
        <v>2.6806682945896889</v>
      </c>
      <c r="AM308" s="20">
        <f t="shared" si="362"/>
        <v>6.5993982916296838</v>
      </c>
      <c r="AN308" s="20">
        <f t="shared" si="362"/>
        <v>5.1114862612007332</v>
      </c>
      <c r="AO308" s="20">
        <f t="shared" si="362"/>
        <v>-1.4227287512364479</v>
      </c>
      <c r="AP308" s="20">
        <f t="shared" si="363"/>
        <v>-4.6042773300683661</v>
      </c>
      <c r="AQ308" s="20">
        <f t="shared" si="363"/>
        <v>6.5269306942152632</v>
      </c>
      <c r="AR308" s="20">
        <f t="shared" si="363"/>
        <v>2.8474136071172302</v>
      </c>
      <c r="AS308" s="20">
        <f t="shared" si="363"/>
        <v>4.2272514059016215</v>
      </c>
      <c r="AT308" s="20">
        <f t="shared" si="363"/>
        <v>1.2069255330417095</v>
      </c>
      <c r="AU308" s="20">
        <f t="shared" si="363"/>
        <v>-6.4933433804744816</v>
      </c>
      <c r="AV308" s="20">
        <f t="shared" si="363"/>
        <v>-6.2975188249410285</v>
      </c>
      <c r="AW308" s="20">
        <f t="shared" si="363"/>
        <v>-6.1886615947233272</v>
      </c>
      <c r="AX308" s="20">
        <f t="shared" si="363"/>
        <v>-6.0724798654549588</v>
      </c>
      <c r="AY308" s="20">
        <f t="shared" si="363"/>
        <v>-6.6845487258073035</v>
      </c>
      <c r="AZ308" s="20">
        <f t="shared" si="363"/>
        <v>-6.7520603829599075</v>
      </c>
      <c r="BA308" s="20">
        <f t="shared" si="363"/>
        <v>-6.8115807387448921</v>
      </c>
      <c r="BB308" s="20">
        <f t="shared" si="363"/>
        <v>-6.8630393487238273</v>
      </c>
      <c r="BC308" s="20">
        <f t="shared" si="363"/>
        <v>-6.9063753098189267</v>
      </c>
      <c r="BD308" s="20">
        <f t="shared" si="363"/>
        <v>-6.9415373323930334</v>
      </c>
      <c r="BE308" s="20">
        <f t="shared" si="363"/>
        <v>-6.9684838009536767</v>
      </c>
      <c r="BF308" s="20">
        <f t="shared" si="363"/>
        <v>-6.987182823405897</v>
      </c>
      <c r="BG308" s="20">
        <f t="shared" si="363"/>
        <v>-6.9976122687977131</v>
      </c>
      <c r="BH308" s="20">
        <f t="shared" si="363"/>
        <v>-6.9997597935130598</v>
      </c>
      <c r="BI308" s="20">
        <f t="shared" si="363"/>
        <v>-6.9936228558807558</v>
      </c>
      <c r="BJ308" s="20">
        <f t="shared" si="363"/>
        <v>-6.9792087191827408</v>
      </c>
      <c r="BK308" s="20">
        <f t="shared" si="363"/>
        <v>5.3624248518412392</v>
      </c>
    </row>
    <row r="309" spans="2:63" x14ac:dyDescent="0.25">
      <c r="B309">
        <v>421</v>
      </c>
      <c r="C309" s="214" t="s">
        <v>295</v>
      </c>
      <c r="D309" s="214"/>
      <c r="E309" s="214"/>
      <c r="F309" s="214"/>
    </row>
    <row r="310" spans="2:63" x14ac:dyDescent="0.25">
      <c r="C310" s="17"/>
      <c r="D310" s="17" t="s">
        <v>261</v>
      </c>
      <c r="E310" s="17" t="s">
        <v>259</v>
      </c>
      <c r="F310" s="17" t="s">
        <v>260</v>
      </c>
    </row>
    <row r="311" spans="2:63" ht="15.75" thickBot="1" x14ac:dyDescent="0.3">
      <c r="B311" s="130"/>
      <c r="C311" s="130">
        <v>1</v>
      </c>
      <c r="D311" s="130">
        <v>4</v>
      </c>
      <c r="E311" s="130">
        <v>2.56</v>
      </c>
      <c r="F311" s="130">
        <v>6283.08</v>
      </c>
      <c r="I311" s="20">
        <f t="shared" ref="I311:BK311" si="364">$D311*COS($E311+$F311*I$7)</f>
        <v>-3.3511216867658655</v>
      </c>
      <c r="J311" s="20">
        <f t="shared" si="364"/>
        <v>1.9994144741092306</v>
      </c>
      <c r="K311" s="20">
        <f t="shared" si="364"/>
        <v>-3.8467109544992963</v>
      </c>
      <c r="L311" s="20">
        <f t="shared" si="364"/>
        <v>-3.3423551085256307</v>
      </c>
      <c r="M311" s="20">
        <f t="shared" si="364"/>
        <v>-3.3331070406253667</v>
      </c>
      <c r="N311" s="20">
        <f t="shared" si="364"/>
        <v>-3.9623737615130743</v>
      </c>
      <c r="O311" s="20">
        <f t="shared" si="364"/>
        <v>2.7569654282490399</v>
      </c>
      <c r="P311" s="20">
        <f t="shared" si="364"/>
        <v>-3.9599237659320754</v>
      </c>
      <c r="Q311" s="20">
        <f t="shared" si="364"/>
        <v>2.7938239892240952</v>
      </c>
      <c r="R311" s="20">
        <f t="shared" si="364"/>
        <v>-3.3837818961038915</v>
      </c>
      <c r="S311" s="20">
        <f t="shared" si="364"/>
        <v>-3.5170884389867156</v>
      </c>
      <c r="T311" s="20">
        <f t="shared" si="364"/>
        <v>-3.5086599729055066</v>
      </c>
      <c r="U311" s="20">
        <f t="shared" si="364"/>
        <v>-0.37471526754928658</v>
      </c>
      <c r="V311" s="20">
        <f t="shared" si="364"/>
        <v>-3.9540592792125606</v>
      </c>
      <c r="W311" s="20">
        <f t="shared" si="364"/>
        <v>-3.9638723704081227</v>
      </c>
      <c r="X311" s="20">
        <f t="shared" si="364"/>
        <v>3.9628607064108849</v>
      </c>
      <c r="Y311" s="20">
        <f t="shared" si="364"/>
        <v>-2.280029238865485</v>
      </c>
      <c r="Z311" s="20">
        <f t="shared" si="364"/>
        <v>2.9274708553748927</v>
      </c>
      <c r="AA311" s="20">
        <f t="shared" si="364"/>
        <v>-3.7590562653470561</v>
      </c>
      <c r="AB311" s="20">
        <f t="shared" si="364"/>
        <v>-1.7481743949758726</v>
      </c>
      <c r="AC311" s="20">
        <f t="shared" si="364"/>
        <v>-1.5780224618124208</v>
      </c>
      <c r="AD311" s="20">
        <f t="shared" si="364"/>
        <v>-3.9208801824632222</v>
      </c>
      <c r="AE311" s="20">
        <f t="shared" si="364"/>
        <v>-3.3129812860486627</v>
      </c>
      <c r="AF311" s="20">
        <f t="shared" si="364"/>
        <v>-3.323331537998985</v>
      </c>
      <c r="AG311" s="20">
        <f t="shared" si="364"/>
        <v>3.2509597587489432</v>
      </c>
      <c r="AH311" s="20">
        <f t="shared" si="364"/>
        <v>-0.6428483844519578</v>
      </c>
      <c r="AI311" s="20">
        <f t="shared" si="364"/>
        <v>-0.92392927619377219</v>
      </c>
      <c r="AJ311" s="20">
        <f t="shared" si="364"/>
        <v>-3.8722298243215549</v>
      </c>
      <c r="AK311" s="20">
        <f t="shared" si="364"/>
        <v>-2.8352567664815012</v>
      </c>
      <c r="AL311" s="20">
        <f t="shared" si="364"/>
        <v>1.490846487649091</v>
      </c>
      <c r="AM311" s="20">
        <f t="shared" si="364"/>
        <v>-3.6358953921450508</v>
      </c>
      <c r="AN311" s="20">
        <f t="shared" si="364"/>
        <v>-2.2412175938881935</v>
      </c>
      <c r="AO311" s="20">
        <f t="shared" si="364"/>
        <v>-0.33199776348159432</v>
      </c>
      <c r="AP311" s="20">
        <f t="shared" si="364"/>
        <v>-3.4200433064292901</v>
      </c>
      <c r="AQ311" s="20">
        <f t="shared" si="364"/>
        <v>2.8300413890125795</v>
      </c>
      <c r="AR311" s="20">
        <f t="shared" si="364"/>
        <v>3.9994101006019886</v>
      </c>
      <c r="AS311" s="20">
        <f t="shared" si="364"/>
        <v>-1.9512601958052549</v>
      </c>
      <c r="AT311" s="20">
        <f t="shared" si="364"/>
        <v>-3.9763697277960928</v>
      </c>
      <c r="AU311" s="20">
        <f t="shared" si="364"/>
        <v>2.8448314865831308</v>
      </c>
      <c r="AV311" s="20">
        <f t="shared" si="364"/>
        <v>2.9401772055076063</v>
      </c>
      <c r="AW311" s="20">
        <f t="shared" si="364"/>
        <v>2.9863934008713726</v>
      </c>
      <c r="AX311" s="20">
        <f t="shared" si="364"/>
        <v>3.0317259040029532</v>
      </c>
      <c r="AY311" s="20">
        <f t="shared" si="364"/>
        <v>1.7367465028894491</v>
      </c>
      <c r="AZ311" s="20">
        <f t="shared" si="364"/>
        <v>1.7984708023036848</v>
      </c>
      <c r="BA311" s="20">
        <f t="shared" si="364"/>
        <v>1.8596629231118111</v>
      </c>
      <c r="BB311" s="20">
        <f t="shared" si="364"/>
        <v>1.920304758187549</v>
      </c>
      <c r="BC311" s="20">
        <f t="shared" si="364"/>
        <v>1.9803783632379652</v>
      </c>
      <c r="BD311" s="20">
        <f t="shared" si="364"/>
        <v>2.0398659621124979</v>
      </c>
      <c r="BE311" s="20">
        <f t="shared" si="364"/>
        <v>2.0987499520637263</v>
      </c>
      <c r="BF311" s="20">
        <f t="shared" si="364"/>
        <v>2.1570129089558305</v>
      </c>
      <c r="BG311" s="20">
        <f t="shared" si="364"/>
        <v>2.2146375924202153</v>
      </c>
      <c r="BH311" s="20">
        <f t="shared" si="364"/>
        <v>2.2716069509577137</v>
      </c>
      <c r="BI311" s="20">
        <f t="shared" si="364"/>
        <v>2.3279041269834697</v>
      </c>
      <c r="BJ311" s="20">
        <f t="shared" si="364"/>
        <v>2.3835124618158621</v>
      </c>
      <c r="BK311" s="20">
        <f t="shared" si="364"/>
        <v>-3.8748245378228821</v>
      </c>
    </row>
  </sheetData>
  <mergeCells count="22">
    <mergeCell ref="A1:D1"/>
    <mergeCell ref="C91:F91"/>
    <mergeCell ref="C90:F90"/>
    <mergeCell ref="C157:F157"/>
    <mergeCell ref="C89:F89"/>
    <mergeCell ref="C72:E72"/>
    <mergeCell ref="C79:E79"/>
    <mergeCell ref="C87:E87"/>
    <mergeCell ref="C65:D65"/>
    <mergeCell ref="C76:D76"/>
    <mergeCell ref="C81:D81"/>
    <mergeCell ref="C193:F193"/>
    <mergeCell ref="C215:F215"/>
    <mergeCell ref="C224:F224"/>
    <mergeCell ref="C229:F229"/>
    <mergeCell ref="C309:F309"/>
    <mergeCell ref="C232:F232"/>
    <mergeCell ref="C239:F239"/>
    <mergeCell ref="C243:F243"/>
    <mergeCell ref="C285:F285"/>
    <mergeCell ref="C297:F297"/>
    <mergeCell ref="C305:F30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E937-B303-4639-A01E-68EAECD05C3F}">
  <dimension ref="A1:BH109"/>
  <sheetViews>
    <sheetView workbookViewId="0">
      <selection activeCell="G105" sqref="G105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30.140625" bestFit="1" customWidth="1"/>
    <col min="4" max="4" width="5.140625" bestFit="1" customWidth="1"/>
    <col min="5" max="59" width="23.42578125" bestFit="1" customWidth="1"/>
  </cols>
  <sheetData>
    <row r="1" spans="1:60" ht="15.75" x14ac:dyDescent="0.25">
      <c r="A1" s="210" t="s">
        <v>725</v>
      </c>
      <c r="B1" s="210"/>
      <c r="C1" s="210"/>
      <c r="D1" s="210"/>
    </row>
    <row r="2" spans="1:60" x14ac:dyDescent="0.25">
      <c r="A2" s="9" t="s">
        <v>80</v>
      </c>
      <c r="B2" s="9" t="s">
        <v>11</v>
      </c>
      <c r="C2" s="9" t="s">
        <v>77</v>
      </c>
      <c r="D2" s="17" t="s">
        <v>78</v>
      </c>
      <c r="E2" s="17" t="str">
        <f>Examples!E2</f>
        <v>27.a</v>
      </c>
      <c r="F2" s="17" t="str">
        <f>Examples!F2</f>
        <v>7.a</v>
      </c>
      <c r="G2" s="17" t="str">
        <f>Examples!G2</f>
        <v>7.b</v>
      </c>
      <c r="H2" s="17" t="str">
        <f>Examples!H2</f>
        <v>7.c.1/8</v>
      </c>
      <c r="I2" s="17" t="str">
        <f>Examples!I2</f>
        <v>7.c.2</v>
      </c>
      <c r="J2" s="17" t="str">
        <f>Examples!J2</f>
        <v>7.c.3</v>
      </c>
      <c r="K2" s="17" t="str">
        <f>Examples!K2</f>
        <v>7.c.4</v>
      </c>
      <c r="L2" s="17" t="str">
        <f>Examples!L2</f>
        <v>7.c.5</v>
      </c>
      <c r="M2" s="17" t="str">
        <f>Examples!M2</f>
        <v>7.c.6</v>
      </c>
      <c r="N2" s="17" t="str">
        <f>Examples!N2</f>
        <v>7.c.7</v>
      </c>
      <c r="O2" s="17" t="str">
        <f>Examples!O2</f>
        <v>7.c.8</v>
      </c>
      <c r="P2" s="17" t="str">
        <f>Examples!P2</f>
        <v>7.c.9</v>
      </c>
      <c r="Q2" s="17" t="str">
        <f>Examples!Q2</f>
        <v>7.c.10</v>
      </c>
      <c r="R2" s="17" t="str">
        <f>Examples!R2</f>
        <v>7.c.11</v>
      </c>
      <c r="S2" s="17" t="str">
        <f>Examples!S2</f>
        <v>7.c.12</v>
      </c>
      <c r="T2" s="17" t="str">
        <f>Examples!T2</f>
        <v>7.c.13</v>
      </c>
      <c r="U2" s="17" t="str">
        <f>Examples!U2</f>
        <v>7.c.14</v>
      </c>
      <c r="V2" s="17" t="str">
        <f>Examples!V2</f>
        <v>7.c.15</v>
      </c>
      <c r="W2" s="17" t="str">
        <f>Examples!W2</f>
        <v>7.c.16</v>
      </c>
      <c r="X2" s="17" t="str">
        <f>Examples!X2</f>
        <v>22.a</v>
      </c>
      <c r="Y2" s="17" t="str">
        <f>Examples!Y2</f>
        <v>47.a/48.a</v>
      </c>
      <c r="Z2" s="17" t="str">
        <f>Examples!Z2</f>
        <v>49.a</v>
      </c>
      <c r="AA2" s="17" t="str">
        <f>Examples!AA2</f>
        <v>49.b</v>
      </c>
      <c r="AB2" s="17" t="str">
        <f>Examples!AB2</f>
        <v>1/1/2000/8</v>
      </c>
      <c r="AC2" s="17" t="str">
        <f>Examples!AC2</f>
        <v>7.e/8</v>
      </c>
      <c r="AD2" s="17" t="str">
        <f>Examples!AD2</f>
        <v>7.f</v>
      </c>
      <c r="AE2" s="17" t="str">
        <f>Examples!AE2</f>
        <v>7.g</v>
      </c>
      <c r="AF2" s="17" t="str">
        <f>Examples!AF2</f>
        <v>10.a</v>
      </c>
      <c r="AG2" s="17" t="str">
        <f>Examples!AG2</f>
        <v>32.a</v>
      </c>
      <c r="AH2" s="17" t="str">
        <f>Examples!AH2</f>
        <v>25.a</v>
      </c>
      <c r="AI2" s="17" t="str">
        <f>Examples!AI2</f>
        <v>8.a</v>
      </c>
      <c r="AJ2" s="17" t="str">
        <f>Examples!AJ2</f>
        <v>8.b</v>
      </c>
      <c r="AK2" s="17" t="str">
        <f>Examples!AK2</f>
        <v>8.c</v>
      </c>
      <c r="AL2" s="17" t="str">
        <f>Examples!AL2</f>
        <v>8.d</v>
      </c>
      <c r="AM2" s="17" t="str">
        <f>Examples!AM2</f>
        <v>9.a</v>
      </c>
      <c r="AN2" s="17" t="str">
        <f>Examples!AN2</f>
        <v>Muslim date 1-1-1</v>
      </c>
      <c r="AO2" s="17" t="str">
        <f>Examples!AO2</f>
        <v>9.b</v>
      </c>
      <c r="AP2" s="17" t="str">
        <f>Examples!AP2</f>
        <v>Gregorian Epoch</v>
      </c>
      <c r="AQ2" s="17" t="str">
        <f>Examples!AQ2</f>
        <v>27.b.1</v>
      </c>
      <c r="AR2" s="17" t="str">
        <f>Examples!AR2</f>
        <v>new+8</v>
      </c>
      <c r="AS2" s="17" t="str">
        <f>Examples!AS2</f>
        <v>new+9</v>
      </c>
      <c r="AT2" s="17" t="str">
        <f>Examples!AT2</f>
        <v>new+10</v>
      </c>
      <c r="AU2" s="17" t="str">
        <f>Examples!AU2</f>
        <v>new+11</v>
      </c>
      <c r="AV2" s="17" t="str">
        <f>Examples!AV2</f>
        <v>new+12</v>
      </c>
      <c r="AW2" s="17" t="str">
        <f>Examples!AW2</f>
        <v>new+13</v>
      </c>
      <c r="AX2" s="17" t="str">
        <f>Examples!AX2</f>
        <v>new+14 full</v>
      </c>
      <c r="AY2" s="17" t="str">
        <f>Examples!AY2</f>
        <v>new+15</v>
      </c>
      <c r="AZ2" s="17" t="str">
        <f>Examples!AZ2</f>
        <v>new+16</v>
      </c>
      <c r="BA2" s="17" t="str">
        <f>Examples!BA2</f>
        <v>new+17</v>
      </c>
      <c r="BB2" s="17" t="str">
        <f>Examples!BB2</f>
        <v>new+18</v>
      </c>
      <c r="BC2" s="17" t="str">
        <f>Examples!BC2</f>
        <v>new+19</v>
      </c>
      <c r="BD2" s="17" t="str">
        <f>Examples!BD2</f>
        <v>new+20</v>
      </c>
      <c r="BE2" s="17" t="str">
        <f>Examples!BE2</f>
        <v>new+21</v>
      </c>
      <c r="BF2" s="17" t="str">
        <f>Examples!BF2</f>
        <v>new+22 3rd</v>
      </c>
      <c r="BG2" s="17" t="str">
        <f>Examples!BG2</f>
        <v>z</v>
      </c>
    </row>
    <row r="3" spans="1:60" s="121" customFormat="1" x14ac:dyDescent="0.25">
      <c r="A3" s="259"/>
      <c r="B3" s="259"/>
      <c r="C3" s="224" t="s">
        <v>84</v>
      </c>
      <c r="D3" s="225" t="s">
        <v>39</v>
      </c>
      <c r="E3" s="263">
        <f>Examples!E3</f>
        <v>22647</v>
      </c>
      <c r="F3" s="264">
        <f>Examples!F3</f>
        <v>21097.81</v>
      </c>
      <c r="G3" s="264" t="str">
        <f>Examples!G3</f>
        <v>0333-01-27 12:00:00</v>
      </c>
      <c r="H3" s="264">
        <f>Examples!H3</f>
        <v>36526.5</v>
      </c>
      <c r="I3" s="264">
        <f>Examples!I3</f>
        <v>36161</v>
      </c>
      <c r="J3" s="264">
        <f>Examples!J3</f>
        <v>31804</v>
      </c>
      <c r="K3" s="264">
        <f>Examples!K3</f>
        <v>31947.5</v>
      </c>
      <c r="L3" s="264">
        <f>Examples!L3</f>
        <v>32169</v>
      </c>
      <c r="M3" s="264">
        <f>Examples!M3</f>
        <v>32313.5</v>
      </c>
      <c r="N3" s="264">
        <f>Examples!N3</f>
        <v>1.000011574074074</v>
      </c>
      <c r="O3" s="264" t="str">
        <f>Examples!O3</f>
        <v>1600-01-01</v>
      </c>
      <c r="P3" s="264" t="str">
        <f>Examples!P3</f>
        <v>1600-12-31</v>
      </c>
      <c r="Q3" s="264" t="str">
        <f>Examples!Q3</f>
        <v>0837-04-10 07:12</v>
      </c>
      <c r="R3" s="264" t="str">
        <f>Examples!R3</f>
        <v>-0123-12-31</v>
      </c>
      <c r="S3" s="264" t="str">
        <f>Examples!S3</f>
        <v>-0122-01-01</v>
      </c>
      <c r="T3" s="264" t="str">
        <f>Examples!T3</f>
        <v>-1000-07-12 12:00</v>
      </c>
      <c r="U3" s="264" t="str">
        <f>Examples!U3</f>
        <v>-1000-02-29</v>
      </c>
      <c r="V3" s="264" t="str">
        <f>Examples!V3</f>
        <v>-1001-08-17 21:36</v>
      </c>
      <c r="W3" s="264" t="str">
        <f>Examples!W3</f>
        <v>-4712-01-01 12:00</v>
      </c>
      <c r="X3" s="264">
        <f>Examples!X3</f>
        <v>31877</v>
      </c>
      <c r="Y3" s="264">
        <f>Examples!Y3</f>
        <v>33706</v>
      </c>
      <c r="Z3" s="264">
        <f>Examples!Z3</f>
        <v>28171</v>
      </c>
      <c r="AA3" s="264">
        <f>Examples!AA3</f>
        <v>52597</v>
      </c>
      <c r="AB3" s="264">
        <f>Examples!AB3</f>
        <v>36526</v>
      </c>
      <c r="AC3" s="264">
        <f>Examples!AC3</f>
        <v>19905</v>
      </c>
      <c r="AD3" s="264">
        <f>Examples!AD3</f>
        <v>28808</v>
      </c>
      <c r="AE3" s="264">
        <f>Examples!AE3</f>
        <v>32255</v>
      </c>
      <c r="AF3" s="264">
        <f>Examples!AF3</f>
        <v>28174.151157407407</v>
      </c>
      <c r="AG3" s="264">
        <f>Examples!AG3</f>
        <v>33958</v>
      </c>
      <c r="AH3" s="264">
        <f>Examples!AH3</f>
        <v>33890</v>
      </c>
      <c r="AI3" s="264">
        <f>Examples!AI3</f>
        <v>33298</v>
      </c>
      <c r="AJ3" s="264">
        <f>Examples!AJ3</f>
        <v>33695</v>
      </c>
      <c r="AK3" s="264">
        <f>Examples!AK3</f>
        <v>34090</v>
      </c>
      <c r="AL3" s="264" t="str">
        <f>Examples!AL3</f>
        <v>1818-01-01</v>
      </c>
      <c r="AM3" s="264">
        <f>Examples!AM3</f>
        <v>33136</v>
      </c>
      <c r="AN3" s="264" t="str">
        <f>Examples!AN3</f>
        <v>0622-07-16</v>
      </c>
      <c r="AO3" s="264">
        <f>Examples!AO3</f>
        <v>36622</v>
      </c>
      <c r="AP3" s="264" t="str">
        <f>Examples!AP3</f>
        <v>0001-01-03</v>
      </c>
      <c r="AQ3" s="264">
        <f>Examples!AQ3</f>
        <v>22818.892448241357</v>
      </c>
      <c r="AR3" s="264">
        <f>Examples!AR3</f>
        <v>22819.892448241357</v>
      </c>
      <c r="AS3" s="264">
        <f>Examples!AS3</f>
        <v>22820.892448241357</v>
      </c>
      <c r="AT3" s="264">
        <f>Examples!AT3</f>
        <v>22821.892448241357</v>
      </c>
      <c r="AU3" s="264">
        <f>Examples!AU3</f>
        <v>22798</v>
      </c>
      <c r="AV3" s="264">
        <f>Examples!AV3</f>
        <v>22799</v>
      </c>
      <c r="AW3" s="264">
        <f>Examples!AW3</f>
        <v>22800</v>
      </c>
      <c r="AX3" s="264">
        <f>Examples!AX3</f>
        <v>22801</v>
      </c>
      <c r="AY3" s="264">
        <f>Examples!AY3</f>
        <v>22802</v>
      </c>
      <c r="AZ3" s="264">
        <f>Examples!AZ3</f>
        <v>22803</v>
      </c>
      <c r="BA3" s="264">
        <f>Examples!BA3</f>
        <v>22804</v>
      </c>
      <c r="BB3" s="264">
        <f>Examples!BB3</f>
        <v>22805</v>
      </c>
      <c r="BC3" s="264">
        <f>Examples!BC3</f>
        <v>22806</v>
      </c>
      <c r="BD3" s="264">
        <f>Examples!BD3</f>
        <v>22807</v>
      </c>
      <c r="BE3" s="264">
        <f>Examples!BE3</f>
        <v>22808</v>
      </c>
      <c r="BF3" s="264">
        <f>Examples!BF3</f>
        <v>22809</v>
      </c>
      <c r="BG3" s="264">
        <f>Examples!BG3</f>
        <v>28174</v>
      </c>
      <c r="BH3" s="258"/>
    </row>
    <row r="4" spans="1:60" s="121" customFormat="1" x14ac:dyDescent="0.25">
      <c r="C4" s="260" t="s">
        <v>18</v>
      </c>
      <c r="D4" s="261" t="s">
        <v>28</v>
      </c>
      <c r="E4" s="262">
        <f>IF(ISNUMBER(E3),YEAR(E3),IF(LEFT(E3,1)="-",INT(LEFT(E3,5)),INT(LEFT(E3,4))))</f>
        <v>1962</v>
      </c>
      <c r="F4" s="262">
        <f t="shared" ref="F4:BG4" si="0">IF(ISNUMBER(F3),YEAR(F3),IF(LEFT(F3,1)="-",INT(LEFT(F3,5)),INT(LEFT(F3,4))))</f>
        <v>1957</v>
      </c>
      <c r="G4" s="262">
        <f t="shared" si="0"/>
        <v>333</v>
      </c>
      <c r="H4" s="262">
        <f t="shared" si="0"/>
        <v>2000</v>
      </c>
      <c r="I4" s="262">
        <f t="shared" si="0"/>
        <v>1999</v>
      </c>
      <c r="J4" s="262">
        <f t="shared" si="0"/>
        <v>1987</v>
      </c>
      <c r="K4" s="262">
        <f t="shared" si="0"/>
        <v>1987</v>
      </c>
      <c r="L4" s="262">
        <f t="shared" si="0"/>
        <v>1988</v>
      </c>
      <c r="M4" s="262">
        <f t="shared" si="0"/>
        <v>1988</v>
      </c>
      <c r="N4" s="262">
        <f t="shared" si="0"/>
        <v>1900</v>
      </c>
      <c r="O4" s="262">
        <f t="shared" si="0"/>
        <v>1600</v>
      </c>
      <c r="P4" s="262">
        <f t="shared" si="0"/>
        <v>1600</v>
      </c>
      <c r="Q4" s="262">
        <f t="shared" si="0"/>
        <v>837</v>
      </c>
      <c r="R4" s="262">
        <f t="shared" si="0"/>
        <v>-123</v>
      </c>
      <c r="S4" s="262">
        <f t="shared" si="0"/>
        <v>-122</v>
      </c>
      <c r="T4" s="262">
        <f t="shared" si="0"/>
        <v>-1000</v>
      </c>
      <c r="U4" s="262">
        <f t="shared" si="0"/>
        <v>-1000</v>
      </c>
      <c r="V4" s="262">
        <f t="shared" si="0"/>
        <v>-1001</v>
      </c>
      <c r="W4" s="262">
        <f t="shared" si="0"/>
        <v>-4712</v>
      </c>
      <c r="X4" s="262">
        <f t="shared" si="0"/>
        <v>1987</v>
      </c>
      <c r="Y4" s="262">
        <f t="shared" si="0"/>
        <v>1992</v>
      </c>
      <c r="Z4" s="262">
        <f t="shared" si="0"/>
        <v>1977</v>
      </c>
      <c r="AA4" s="262">
        <f t="shared" si="0"/>
        <v>2044</v>
      </c>
      <c r="AB4" s="262">
        <f t="shared" si="0"/>
        <v>2000</v>
      </c>
      <c r="AC4" s="262">
        <f t="shared" si="0"/>
        <v>1954</v>
      </c>
      <c r="AD4" s="262">
        <f t="shared" si="0"/>
        <v>1978</v>
      </c>
      <c r="AE4" s="262">
        <f t="shared" si="0"/>
        <v>1988</v>
      </c>
      <c r="AF4" s="262">
        <f t="shared" si="0"/>
        <v>1977</v>
      </c>
      <c r="AG4" s="262">
        <f t="shared" si="0"/>
        <v>1992</v>
      </c>
      <c r="AH4" s="262">
        <f t="shared" si="0"/>
        <v>1992</v>
      </c>
      <c r="AI4" s="262">
        <f t="shared" si="0"/>
        <v>1991</v>
      </c>
      <c r="AJ4" s="262">
        <f t="shared" si="0"/>
        <v>1992</v>
      </c>
      <c r="AK4" s="262">
        <f t="shared" si="0"/>
        <v>1993</v>
      </c>
      <c r="AL4" s="262">
        <f t="shared" si="0"/>
        <v>1818</v>
      </c>
      <c r="AM4" s="262">
        <f t="shared" si="0"/>
        <v>1990</v>
      </c>
      <c r="AN4" s="262">
        <f t="shared" si="0"/>
        <v>622</v>
      </c>
      <c r="AO4" s="262">
        <f t="shared" si="0"/>
        <v>2000</v>
      </c>
      <c r="AP4" s="262">
        <f t="shared" si="0"/>
        <v>1</v>
      </c>
      <c r="AQ4" s="262">
        <f t="shared" si="0"/>
        <v>1962</v>
      </c>
      <c r="AR4" s="262">
        <f t="shared" si="0"/>
        <v>1962</v>
      </c>
      <c r="AS4" s="262">
        <f t="shared" si="0"/>
        <v>1962</v>
      </c>
      <c r="AT4" s="262">
        <f t="shared" si="0"/>
        <v>1962</v>
      </c>
      <c r="AU4" s="262">
        <f t="shared" si="0"/>
        <v>1962</v>
      </c>
      <c r="AV4" s="262">
        <f t="shared" si="0"/>
        <v>1962</v>
      </c>
      <c r="AW4" s="262">
        <f t="shared" si="0"/>
        <v>1962</v>
      </c>
      <c r="AX4" s="262">
        <f t="shared" si="0"/>
        <v>1962</v>
      </c>
      <c r="AY4" s="262">
        <f t="shared" si="0"/>
        <v>1962</v>
      </c>
      <c r="AZ4" s="262">
        <f t="shared" si="0"/>
        <v>1962</v>
      </c>
      <c r="BA4" s="262">
        <f t="shared" si="0"/>
        <v>1962</v>
      </c>
      <c r="BB4" s="262">
        <f t="shared" si="0"/>
        <v>1962</v>
      </c>
      <c r="BC4" s="262">
        <f t="shared" si="0"/>
        <v>1962</v>
      </c>
      <c r="BD4" s="262">
        <f t="shared" si="0"/>
        <v>1962</v>
      </c>
      <c r="BE4" s="262">
        <f t="shared" si="0"/>
        <v>1962</v>
      </c>
      <c r="BF4" s="262">
        <f t="shared" si="0"/>
        <v>1962</v>
      </c>
      <c r="BG4" s="262">
        <f t="shared" si="0"/>
        <v>1977</v>
      </c>
    </row>
    <row r="5" spans="1:60" x14ac:dyDescent="0.25">
      <c r="C5" s="244" t="s">
        <v>726</v>
      </c>
      <c r="D5" s="250" t="s">
        <v>3</v>
      </c>
      <c r="E5" s="250">
        <f>E22</f>
        <v>2437744.6044230028</v>
      </c>
      <c r="F5" s="250">
        <f t="shared" ref="F5:BG5" si="1">F22</f>
        <v>2435918.3870490389</v>
      </c>
      <c r="G5" s="250">
        <f t="shared" si="1"/>
        <v>1842764.9328812147</v>
      </c>
      <c r="H5" s="250">
        <f t="shared" si="1"/>
        <v>2451623.8169943923</v>
      </c>
      <c r="I5" s="250">
        <f t="shared" si="1"/>
        <v>2451258.5743031469</v>
      </c>
      <c r="J5" s="250">
        <f t="shared" si="1"/>
        <v>2446875.6619534767</v>
      </c>
      <c r="K5" s="250">
        <f t="shared" si="1"/>
        <v>2446875.6619534767</v>
      </c>
      <c r="L5" s="250">
        <f t="shared" si="1"/>
        <v>2447240.9027867252</v>
      </c>
      <c r="M5" s="250">
        <f t="shared" si="1"/>
        <v>2447240.9027867252</v>
      </c>
      <c r="N5" s="250">
        <f t="shared" si="1"/>
        <v>2415099.5688265483</v>
      </c>
      <c r="O5" s="250">
        <f t="shared" si="1"/>
        <v>2305526.8634135029</v>
      </c>
      <c r="P5" s="250">
        <f t="shared" si="1"/>
        <v>2305526.8634135029</v>
      </c>
      <c r="Q5" s="250">
        <f t="shared" si="1"/>
        <v>2026846.9980843831</v>
      </c>
      <c r="R5" s="250">
        <f t="shared" si="1"/>
        <v>1676214.5162961662</v>
      </c>
      <c r="S5" s="250">
        <f t="shared" si="1"/>
        <v>1676579.7614619948</v>
      </c>
      <c r="T5" s="250">
        <f t="shared" si="1"/>
        <v>1355897.2187043405</v>
      </c>
      <c r="U5" s="250">
        <f t="shared" si="1"/>
        <v>1355897.2187043405</v>
      </c>
      <c r="V5" s="250">
        <f t="shared" si="1"/>
        <v>1355531.9695837782</v>
      </c>
      <c r="W5" s="250">
        <f t="shared" si="1"/>
        <v>119.93934211169169</v>
      </c>
      <c r="X5" s="250">
        <f t="shared" si="1"/>
        <v>2446875.6619534767</v>
      </c>
      <c r="Y5" s="250">
        <f t="shared" si="1"/>
        <v>2448701.8674627319</v>
      </c>
      <c r="Z5" s="250">
        <f t="shared" si="1"/>
        <v>2443223.2385460683</v>
      </c>
      <c r="AA5" s="250">
        <f t="shared" si="1"/>
        <v>2467694.4735031184</v>
      </c>
      <c r="AB5" s="250">
        <f t="shared" si="1"/>
        <v>2451623.8169943923</v>
      </c>
      <c r="AC5" s="250">
        <f t="shared" si="1"/>
        <v>2434822.6623647003</v>
      </c>
      <c r="AD5" s="250">
        <f t="shared" si="1"/>
        <v>2443588.482267106</v>
      </c>
      <c r="AE5" s="250">
        <f t="shared" si="1"/>
        <v>2447240.9027867252</v>
      </c>
      <c r="AF5" s="250">
        <f t="shared" si="1"/>
        <v>2443223.2385460683</v>
      </c>
      <c r="AG5" s="250">
        <f t="shared" si="1"/>
        <v>2448701.8674627319</v>
      </c>
      <c r="AH5" s="250">
        <f t="shared" si="1"/>
        <v>2448701.8674627319</v>
      </c>
      <c r="AI5" s="250">
        <f t="shared" si="1"/>
        <v>2448336.6271906043</v>
      </c>
      <c r="AJ5" s="250">
        <f t="shared" si="1"/>
        <v>2448701.8674627319</v>
      </c>
      <c r="AK5" s="250">
        <f t="shared" si="1"/>
        <v>2449067.1125994963</v>
      </c>
      <c r="AL5" s="250">
        <f t="shared" si="1"/>
        <v>2385149.7013369733</v>
      </c>
      <c r="AM5" s="250">
        <f t="shared" si="1"/>
        <v>2447971.388882725</v>
      </c>
      <c r="AN5" s="250">
        <f t="shared" si="1"/>
        <v>1948319.9270103166</v>
      </c>
      <c r="AO5" s="250">
        <f t="shared" si="1"/>
        <v>2451623.8169943923</v>
      </c>
      <c r="AP5" s="250">
        <f t="shared" si="1"/>
        <v>1721504.528266402</v>
      </c>
      <c r="AQ5" s="250">
        <f t="shared" si="1"/>
        <v>2437744.6044230028</v>
      </c>
      <c r="AR5" s="250">
        <f t="shared" si="1"/>
        <v>2437744.6044230028</v>
      </c>
      <c r="AS5" s="250">
        <f t="shared" si="1"/>
        <v>2437744.6044230028</v>
      </c>
      <c r="AT5" s="250">
        <f t="shared" si="1"/>
        <v>2437744.6044230028</v>
      </c>
      <c r="AU5" s="250">
        <f t="shared" si="1"/>
        <v>2437744.6044230028</v>
      </c>
      <c r="AV5" s="250">
        <f t="shared" si="1"/>
        <v>2437744.6044230028</v>
      </c>
      <c r="AW5" s="250">
        <f t="shared" si="1"/>
        <v>2437744.6044230028</v>
      </c>
      <c r="AX5" s="250">
        <f t="shared" si="1"/>
        <v>2437744.6044230028</v>
      </c>
      <c r="AY5" s="250">
        <f t="shared" si="1"/>
        <v>2437744.6044230028</v>
      </c>
      <c r="AZ5" s="250">
        <f t="shared" si="1"/>
        <v>2437744.6044230028</v>
      </c>
      <c r="BA5" s="250">
        <f t="shared" si="1"/>
        <v>2437744.6044230028</v>
      </c>
      <c r="BB5" s="250">
        <f t="shared" si="1"/>
        <v>2437744.6044230028</v>
      </c>
      <c r="BC5" s="250">
        <f t="shared" si="1"/>
        <v>2437744.6044230028</v>
      </c>
      <c r="BD5" s="250">
        <f t="shared" si="1"/>
        <v>2437744.6044230028</v>
      </c>
      <c r="BE5" s="250">
        <f t="shared" si="1"/>
        <v>2437744.6044230028</v>
      </c>
      <c r="BF5" s="250">
        <f t="shared" si="1"/>
        <v>2437744.6044230028</v>
      </c>
      <c r="BG5" s="250">
        <f t="shared" si="1"/>
        <v>2443223.2385460683</v>
      </c>
    </row>
    <row r="6" spans="1:60" s="19" customFormat="1" x14ac:dyDescent="0.25">
      <c r="C6" s="223"/>
      <c r="D6" s="256" t="s">
        <v>39</v>
      </c>
      <c r="E6" s="257">
        <f>E36</f>
        <v>22726.104423002806</v>
      </c>
      <c r="F6" s="257">
        <f t="shared" ref="F6:BG6" si="2">F36</f>
        <v>20899.887049038894</v>
      </c>
      <c r="G6" s="257" t="str">
        <f t="shared" si="2"/>
        <v>333-3-20.4328812146559</v>
      </c>
      <c r="H6" s="257">
        <f t="shared" si="2"/>
        <v>36605.316994392313</v>
      </c>
      <c r="I6" s="257">
        <f t="shared" si="2"/>
        <v>36240.074303146917</v>
      </c>
      <c r="J6" s="257">
        <f t="shared" si="2"/>
        <v>31857.161953476723</v>
      </c>
      <c r="K6" s="257">
        <f t="shared" si="2"/>
        <v>31857.161953476723</v>
      </c>
      <c r="L6" s="257">
        <f t="shared" si="2"/>
        <v>32222.402786725201</v>
      </c>
      <c r="M6" s="257">
        <f t="shared" si="2"/>
        <v>32222.402786725201</v>
      </c>
      <c r="N6" s="257">
        <f t="shared" si="2"/>
        <v>81.068826548289508</v>
      </c>
      <c r="O6" s="257" t="str">
        <f t="shared" si="2"/>
        <v>1600-3-20.3634135029278</v>
      </c>
      <c r="P6" s="257" t="str">
        <f t="shared" si="2"/>
        <v>1600-3-20.3634135029278</v>
      </c>
      <c r="Q6" s="257" t="str">
        <f t="shared" si="2"/>
        <v>837-3-16.4980843830853</v>
      </c>
      <c r="R6" s="257" t="str">
        <f t="shared" si="2"/>
        <v>-123-3-24.0162961662281</v>
      </c>
      <c r="S6" s="257" t="str">
        <f t="shared" si="2"/>
        <v>-122-3-24.2614619948435</v>
      </c>
      <c r="T6" s="257" t="str">
        <f t="shared" si="2"/>
        <v>-1000-3-30.7187043405137</v>
      </c>
      <c r="U6" s="257" t="str">
        <f t="shared" si="2"/>
        <v>-1000-3-30.7187043405137</v>
      </c>
      <c r="V6" s="257" t="str">
        <f t="shared" si="2"/>
        <v>-1001-3-31.4695837781764</v>
      </c>
      <c r="W6" s="257" t="str">
        <f t="shared" si="2"/>
        <v>-4712-4-30.4393421116917</v>
      </c>
      <c r="X6" s="257">
        <f t="shared" si="2"/>
        <v>31857.161953476723</v>
      </c>
      <c r="Y6" s="257">
        <f t="shared" si="2"/>
        <v>33683.367462731898</v>
      </c>
      <c r="Z6" s="257">
        <f t="shared" si="2"/>
        <v>28204.738546068314</v>
      </c>
      <c r="AA6" s="257">
        <f t="shared" si="2"/>
        <v>52675.973503118381</v>
      </c>
      <c r="AB6" s="257">
        <f t="shared" si="2"/>
        <v>36605.316994392313</v>
      </c>
      <c r="AC6" s="257">
        <f t="shared" si="2"/>
        <v>19804.162364700343</v>
      </c>
      <c r="AD6" s="257">
        <f t="shared" si="2"/>
        <v>28569.982267105952</v>
      </c>
      <c r="AE6" s="257">
        <f t="shared" si="2"/>
        <v>32222.402786725201</v>
      </c>
      <c r="AF6" s="257">
        <f t="shared" si="2"/>
        <v>28204.738546068314</v>
      </c>
      <c r="AG6" s="257">
        <f t="shared" si="2"/>
        <v>33683.367462731898</v>
      </c>
      <c r="AH6" s="257">
        <f t="shared" si="2"/>
        <v>33683.367462731898</v>
      </c>
      <c r="AI6" s="257">
        <f t="shared" si="2"/>
        <v>33318.12719060434</v>
      </c>
      <c r="AJ6" s="257">
        <f t="shared" si="2"/>
        <v>33683.367462731898</v>
      </c>
      <c r="AK6" s="257">
        <f t="shared" si="2"/>
        <v>34048.612599496264</v>
      </c>
      <c r="AL6" s="257" t="str">
        <f t="shared" si="2"/>
        <v>1818-3-21.2013369733467</v>
      </c>
      <c r="AM6" s="257">
        <f t="shared" si="2"/>
        <v>32952.888882725034</v>
      </c>
      <c r="AN6" s="257" t="str">
        <f t="shared" si="2"/>
        <v>622-3-18.4270103166345</v>
      </c>
      <c r="AO6" s="257">
        <f t="shared" si="2"/>
        <v>36605.316994392313</v>
      </c>
      <c r="AP6" s="257" t="str">
        <f t="shared" si="2"/>
        <v>1-3-23.0282664019614</v>
      </c>
      <c r="AQ6" s="257">
        <f t="shared" si="2"/>
        <v>22726.104423002806</v>
      </c>
      <c r="AR6" s="257">
        <f t="shared" si="2"/>
        <v>22726.104423002806</v>
      </c>
      <c r="AS6" s="257">
        <f t="shared" si="2"/>
        <v>22726.104423002806</v>
      </c>
      <c r="AT6" s="257">
        <f t="shared" si="2"/>
        <v>22726.104423002806</v>
      </c>
      <c r="AU6" s="257">
        <f t="shared" si="2"/>
        <v>22726.104423002806</v>
      </c>
      <c r="AV6" s="257">
        <f t="shared" si="2"/>
        <v>22726.104423002806</v>
      </c>
      <c r="AW6" s="257">
        <f t="shared" si="2"/>
        <v>22726.104423002806</v>
      </c>
      <c r="AX6" s="257">
        <f t="shared" si="2"/>
        <v>22726.104423002806</v>
      </c>
      <c r="AY6" s="257">
        <f t="shared" si="2"/>
        <v>22726.104423002806</v>
      </c>
      <c r="AZ6" s="257">
        <f t="shared" si="2"/>
        <v>22726.104423002806</v>
      </c>
      <c r="BA6" s="257">
        <f t="shared" si="2"/>
        <v>22726.104423002806</v>
      </c>
      <c r="BB6" s="257">
        <f t="shared" si="2"/>
        <v>22726.104423002806</v>
      </c>
      <c r="BC6" s="257">
        <f t="shared" si="2"/>
        <v>22726.104423002806</v>
      </c>
      <c r="BD6" s="257">
        <f t="shared" si="2"/>
        <v>22726.104423002806</v>
      </c>
      <c r="BE6" s="257">
        <f t="shared" si="2"/>
        <v>22726.104423002806</v>
      </c>
      <c r="BF6" s="257">
        <f t="shared" si="2"/>
        <v>22726.104423002806</v>
      </c>
      <c r="BG6" s="257">
        <f t="shared" si="2"/>
        <v>28204.738546068314</v>
      </c>
    </row>
    <row r="7" spans="1:60" x14ac:dyDescent="0.25">
      <c r="C7" s="245" t="s">
        <v>727</v>
      </c>
      <c r="D7" s="251" t="s">
        <v>3</v>
      </c>
      <c r="E7" s="252">
        <f>E43</f>
        <v>2437837.3924482414</v>
      </c>
      <c r="F7" s="252">
        <f t="shared" ref="F7:BG7" si="3">F43</f>
        <v>2436011.1814674181</v>
      </c>
      <c r="G7" s="252">
        <f t="shared" si="3"/>
        <v>1842858.7558303818</v>
      </c>
      <c r="H7" s="252">
        <f t="shared" si="3"/>
        <v>2451716.5755480495</v>
      </c>
      <c r="I7" s="252">
        <f t="shared" si="3"/>
        <v>2451351.3265471067</v>
      </c>
      <c r="J7" s="252">
        <f t="shared" si="3"/>
        <v>2446968.4248413211</v>
      </c>
      <c r="K7" s="252">
        <f t="shared" si="3"/>
        <v>2446968.4248413211</v>
      </c>
      <c r="L7" s="252">
        <f t="shared" si="3"/>
        <v>2447333.6648353995</v>
      </c>
      <c r="M7" s="252">
        <f t="shared" si="3"/>
        <v>2447333.6648353995</v>
      </c>
      <c r="N7" s="252">
        <f t="shared" si="3"/>
        <v>2415192.4027995258</v>
      </c>
      <c r="O7" s="252">
        <f t="shared" si="3"/>
        <v>2305619.910667371</v>
      </c>
      <c r="P7" s="252">
        <f t="shared" si="3"/>
        <v>2305619.910667371</v>
      </c>
      <c r="Q7" s="252">
        <f t="shared" si="3"/>
        <v>2026940.6127674608</v>
      </c>
      <c r="R7" s="252">
        <f t="shared" si="3"/>
        <v>1676308.5277374038</v>
      </c>
      <c r="S7" s="252">
        <f t="shared" si="3"/>
        <v>1676673.7660160693</v>
      </c>
      <c r="T7" s="252">
        <f t="shared" si="3"/>
        <v>1355991.5736234004</v>
      </c>
      <c r="U7" s="252">
        <f t="shared" si="3"/>
        <v>1355991.5736234004</v>
      </c>
      <c r="V7" s="252">
        <f t="shared" si="3"/>
        <v>1355626.3260556781</v>
      </c>
      <c r="W7" s="252">
        <f t="shared" si="3"/>
        <v>214.59738893799533</v>
      </c>
      <c r="X7" s="252">
        <f t="shared" si="3"/>
        <v>2446968.4248413211</v>
      </c>
      <c r="Y7" s="252">
        <f t="shared" si="3"/>
        <v>2448794.6356355632</v>
      </c>
      <c r="Z7" s="252">
        <f t="shared" si="3"/>
        <v>2443316.0102457316</v>
      </c>
      <c r="AA7" s="252">
        <f t="shared" si="3"/>
        <v>2467787.2027339842</v>
      </c>
      <c r="AB7" s="252">
        <f t="shared" si="3"/>
        <v>2451716.5755480495</v>
      </c>
      <c r="AC7" s="252">
        <f t="shared" si="3"/>
        <v>2434915.4547553952</v>
      </c>
      <c r="AD7" s="252">
        <f t="shared" si="3"/>
        <v>2443681.257552254</v>
      </c>
      <c r="AE7" s="252">
        <f t="shared" si="3"/>
        <v>2447333.6648353995</v>
      </c>
      <c r="AF7" s="252">
        <f t="shared" si="3"/>
        <v>2443316.0102457316</v>
      </c>
      <c r="AG7" s="252">
        <f t="shared" si="3"/>
        <v>2448794.6356355632</v>
      </c>
      <c r="AH7" s="252">
        <f t="shared" si="3"/>
        <v>2448794.6356355632</v>
      </c>
      <c r="AI7" s="252">
        <f t="shared" si="3"/>
        <v>2448429.3886124324</v>
      </c>
      <c r="AJ7" s="252">
        <f t="shared" si="3"/>
        <v>2448794.6356355632</v>
      </c>
      <c r="AK7" s="252">
        <f t="shared" si="3"/>
        <v>2449159.8757793158</v>
      </c>
      <c r="AL7" s="252">
        <f t="shared" si="3"/>
        <v>2385242.5993800517</v>
      </c>
      <c r="AM7" s="252">
        <f t="shared" si="3"/>
        <v>2448064.1483468078</v>
      </c>
      <c r="AN7" s="252">
        <f t="shared" si="3"/>
        <v>1948413.6348807344</v>
      </c>
      <c r="AO7" s="252">
        <f t="shared" si="3"/>
        <v>2451716.5755480495</v>
      </c>
      <c r="AP7" s="252">
        <f t="shared" si="3"/>
        <v>1721598.4930596503</v>
      </c>
      <c r="AQ7" s="252">
        <f t="shared" si="3"/>
        <v>2437837.3924482414</v>
      </c>
      <c r="AR7" s="252">
        <f t="shared" si="3"/>
        <v>2437837.3924482414</v>
      </c>
      <c r="AS7" s="252">
        <f t="shared" si="3"/>
        <v>2437837.3924482414</v>
      </c>
      <c r="AT7" s="252">
        <f t="shared" si="3"/>
        <v>2437837.3924482414</v>
      </c>
      <c r="AU7" s="252">
        <f t="shared" si="3"/>
        <v>2437837.3924482414</v>
      </c>
      <c r="AV7" s="252">
        <f t="shared" si="3"/>
        <v>2437837.3924482414</v>
      </c>
      <c r="AW7" s="252">
        <f t="shared" si="3"/>
        <v>2437837.3924482414</v>
      </c>
      <c r="AX7" s="252">
        <f t="shared" si="3"/>
        <v>2437837.3924482414</v>
      </c>
      <c r="AY7" s="252">
        <f t="shared" si="3"/>
        <v>2437837.3924482414</v>
      </c>
      <c r="AZ7" s="252">
        <f t="shared" si="3"/>
        <v>2437837.3924482414</v>
      </c>
      <c r="BA7" s="252">
        <f t="shared" si="3"/>
        <v>2437837.3924482414</v>
      </c>
      <c r="BB7" s="252">
        <f t="shared" si="3"/>
        <v>2437837.3924482414</v>
      </c>
      <c r="BC7" s="252">
        <f t="shared" si="3"/>
        <v>2437837.3924482414</v>
      </c>
      <c r="BD7" s="252">
        <f t="shared" si="3"/>
        <v>2437837.3924482414</v>
      </c>
      <c r="BE7" s="252">
        <f t="shared" si="3"/>
        <v>2437837.3924482414</v>
      </c>
      <c r="BF7" s="252">
        <f t="shared" si="3"/>
        <v>2437837.3924482414</v>
      </c>
      <c r="BG7" s="252">
        <f t="shared" si="3"/>
        <v>2443316.0102457316</v>
      </c>
    </row>
    <row r="8" spans="1:60" x14ac:dyDescent="0.25">
      <c r="C8" s="223"/>
      <c r="D8" s="185" t="s">
        <v>39</v>
      </c>
      <c r="E8" s="265">
        <f>E57</f>
        <v>22818.892448241357</v>
      </c>
      <c r="F8" s="257">
        <f t="shared" ref="F8:BG8" si="4">F57</f>
        <v>20992.681467418093</v>
      </c>
      <c r="G8" s="257" t="str">
        <f t="shared" si="4"/>
        <v>333-6-22.255830381764</v>
      </c>
      <c r="H8" s="257">
        <f t="shared" si="4"/>
        <v>36698.075548049528</v>
      </c>
      <c r="I8" s="257">
        <f t="shared" si="4"/>
        <v>36332.826547106728</v>
      </c>
      <c r="J8" s="257">
        <f t="shared" si="4"/>
        <v>31949.924841321073</v>
      </c>
      <c r="K8" s="257">
        <f t="shared" si="4"/>
        <v>31949.924841321073</v>
      </c>
      <c r="L8" s="257">
        <f t="shared" si="4"/>
        <v>32315.164835399482</v>
      </c>
      <c r="M8" s="257">
        <f t="shared" si="4"/>
        <v>32315.164835399482</v>
      </c>
      <c r="N8" s="257">
        <f t="shared" si="4"/>
        <v>173.90279952576384</v>
      </c>
      <c r="O8" s="257" t="str">
        <f t="shared" si="4"/>
        <v>1600-6-21.4106673710048</v>
      </c>
      <c r="P8" s="257" t="str">
        <f t="shared" si="4"/>
        <v>1600-6-21.4106673710048</v>
      </c>
      <c r="Q8" s="257" t="str">
        <f t="shared" si="4"/>
        <v>837-6-18.112767460756</v>
      </c>
      <c r="R8" s="257" t="str">
        <f t="shared" si="4"/>
        <v>-123-6-26.0277374037541</v>
      </c>
      <c r="S8" s="257" t="str">
        <f t="shared" si="4"/>
        <v>-122-6-26.266016069334</v>
      </c>
      <c r="T8" s="257" t="str">
        <f t="shared" si="4"/>
        <v>-1000-7-3.07362340041436</v>
      </c>
      <c r="U8" s="257" t="str">
        <f t="shared" si="4"/>
        <v>-1000-7-3.07362340041436</v>
      </c>
      <c r="V8" s="257" t="str">
        <f t="shared" si="4"/>
        <v>-1001-7-3.82605567807331</v>
      </c>
      <c r="W8" s="257" t="str">
        <f t="shared" si="4"/>
        <v>-4712-8-3.09738893799533</v>
      </c>
      <c r="X8" s="257">
        <f t="shared" si="4"/>
        <v>31949.924841321073</v>
      </c>
      <c r="Y8" s="257">
        <f t="shared" si="4"/>
        <v>33776.135635563172</v>
      </c>
      <c r="Z8" s="257">
        <f t="shared" si="4"/>
        <v>28297.510245731566</v>
      </c>
      <c r="AA8" s="257">
        <f t="shared" si="4"/>
        <v>52768.702733984217</v>
      </c>
      <c r="AB8" s="257">
        <f t="shared" si="4"/>
        <v>36698.075548049528</v>
      </c>
      <c r="AC8" s="257">
        <f t="shared" si="4"/>
        <v>19896.954755395185</v>
      </c>
      <c r="AD8" s="257">
        <f t="shared" si="4"/>
        <v>28662.757552254014</v>
      </c>
      <c r="AE8" s="257">
        <f t="shared" si="4"/>
        <v>32315.164835399482</v>
      </c>
      <c r="AF8" s="257">
        <f t="shared" si="4"/>
        <v>28297.510245731566</v>
      </c>
      <c r="AG8" s="257">
        <f t="shared" si="4"/>
        <v>33776.135635563172</v>
      </c>
      <c r="AH8" s="257">
        <f t="shared" si="4"/>
        <v>33776.135635563172</v>
      </c>
      <c r="AI8" s="257">
        <f t="shared" si="4"/>
        <v>33410.888612432405</v>
      </c>
      <c r="AJ8" s="257">
        <f t="shared" si="4"/>
        <v>33776.135635563172</v>
      </c>
      <c r="AK8" s="257">
        <f t="shared" si="4"/>
        <v>34141.375779315829</v>
      </c>
      <c r="AL8" s="257" t="str">
        <f t="shared" si="4"/>
        <v>1818-6-22.0993800517171</v>
      </c>
      <c r="AM8" s="257">
        <f t="shared" si="4"/>
        <v>33045.648346807808</v>
      </c>
      <c r="AN8" s="257" t="str">
        <f t="shared" si="4"/>
        <v>622-6-20.1348807343747</v>
      </c>
      <c r="AO8" s="257">
        <f t="shared" si="4"/>
        <v>36698.075548049528</v>
      </c>
      <c r="AP8" s="257" t="str">
        <f t="shared" si="4"/>
        <v>1-6-24.9930596502963</v>
      </c>
      <c r="AQ8" s="257">
        <f t="shared" si="4"/>
        <v>22818.892448241357</v>
      </c>
      <c r="AR8" s="257">
        <f t="shared" si="4"/>
        <v>22818.892448241357</v>
      </c>
      <c r="AS8" s="257">
        <f t="shared" si="4"/>
        <v>22818.892448241357</v>
      </c>
      <c r="AT8" s="257">
        <f t="shared" si="4"/>
        <v>22818.892448241357</v>
      </c>
      <c r="AU8" s="257">
        <f t="shared" si="4"/>
        <v>22818.892448241357</v>
      </c>
      <c r="AV8" s="257">
        <f t="shared" si="4"/>
        <v>22818.892448241357</v>
      </c>
      <c r="AW8" s="257">
        <f t="shared" si="4"/>
        <v>22818.892448241357</v>
      </c>
      <c r="AX8" s="257">
        <f t="shared" si="4"/>
        <v>22818.892448241357</v>
      </c>
      <c r="AY8" s="257">
        <f t="shared" si="4"/>
        <v>22818.892448241357</v>
      </c>
      <c r="AZ8" s="257">
        <f t="shared" si="4"/>
        <v>22818.892448241357</v>
      </c>
      <c r="BA8" s="257">
        <f t="shared" si="4"/>
        <v>22818.892448241357</v>
      </c>
      <c r="BB8" s="257">
        <f t="shared" si="4"/>
        <v>22818.892448241357</v>
      </c>
      <c r="BC8" s="257">
        <f t="shared" si="4"/>
        <v>22818.892448241357</v>
      </c>
      <c r="BD8" s="257">
        <f t="shared" si="4"/>
        <v>22818.892448241357</v>
      </c>
      <c r="BE8" s="257">
        <f t="shared" si="4"/>
        <v>22818.892448241357</v>
      </c>
      <c r="BF8" s="257">
        <f t="shared" si="4"/>
        <v>22818.892448241357</v>
      </c>
      <c r="BG8" s="257">
        <f t="shared" si="4"/>
        <v>28297.510245731566</v>
      </c>
      <c r="BH8" s="257"/>
    </row>
    <row r="9" spans="1:60" x14ac:dyDescent="0.25">
      <c r="C9" s="244" t="s">
        <v>728</v>
      </c>
      <c r="D9" s="250" t="s">
        <v>3</v>
      </c>
      <c r="E9" s="252">
        <f>E65</f>
        <v>2437931.0257080104</v>
      </c>
      <c r="F9" s="252">
        <f t="shared" ref="F9:BG9" si="5">F65</f>
        <v>2436104.8105890346</v>
      </c>
      <c r="G9" s="252">
        <f t="shared" si="5"/>
        <v>1842951.4662404864</v>
      </c>
      <c r="H9" s="252">
        <f t="shared" si="5"/>
        <v>2451810.2284056335</v>
      </c>
      <c r="I9" s="252">
        <f t="shared" si="5"/>
        <v>2451444.9809958027</v>
      </c>
      <c r="J9" s="252">
        <f t="shared" si="5"/>
        <v>2447062.0737319896</v>
      </c>
      <c r="K9" s="252">
        <f t="shared" si="5"/>
        <v>2447062.0737319896</v>
      </c>
      <c r="L9" s="252">
        <f t="shared" si="5"/>
        <v>2447427.3126883134</v>
      </c>
      <c r="M9" s="252">
        <f t="shared" si="5"/>
        <v>2447427.3126883134</v>
      </c>
      <c r="N9" s="252">
        <f t="shared" si="5"/>
        <v>2415286.0166675644</v>
      </c>
      <c r="O9" s="252">
        <f t="shared" si="5"/>
        <v>2305713.4218985271</v>
      </c>
      <c r="P9" s="252">
        <f t="shared" si="5"/>
        <v>2305713.4218985271</v>
      </c>
      <c r="Q9" s="252">
        <f t="shared" si="5"/>
        <v>2027033.7519277176</v>
      </c>
      <c r="R9" s="252">
        <f t="shared" si="5"/>
        <v>1676400.8851051023</v>
      </c>
      <c r="S9" s="252">
        <f t="shared" si="5"/>
        <v>1676766.1215784925</v>
      </c>
      <c r="T9" s="252">
        <f t="shared" si="5"/>
        <v>1356083.3245341447</v>
      </c>
      <c r="U9" s="252">
        <f t="shared" si="5"/>
        <v>1356083.3245341447</v>
      </c>
      <c r="V9" s="252">
        <f t="shared" si="5"/>
        <v>1355718.0826093669</v>
      </c>
      <c r="W9" s="252">
        <f t="shared" si="5"/>
        <v>305.70858882148747</v>
      </c>
      <c r="X9" s="252">
        <f t="shared" si="5"/>
        <v>2447062.0737319896</v>
      </c>
      <c r="Y9" s="252">
        <f t="shared" si="5"/>
        <v>2448888.2804597113</v>
      </c>
      <c r="Z9" s="252">
        <f t="shared" si="5"/>
        <v>2443409.6461170227</v>
      </c>
      <c r="AA9" s="252">
        <f t="shared" si="5"/>
        <v>2467880.8678132524</v>
      </c>
      <c r="AB9" s="252">
        <f t="shared" si="5"/>
        <v>2451810.2284056335</v>
      </c>
      <c r="AC9" s="252">
        <f t="shared" si="5"/>
        <v>2435009.0812870516</v>
      </c>
      <c r="AD9" s="252">
        <f t="shared" si="5"/>
        <v>2443774.8936391817</v>
      </c>
      <c r="AE9" s="252">
        <f t="shared" si="5"/>
        <v>2447427.3126883134</v>
      </c>
      <c r="AF9" s="252">
        <f t="shared" si="5"/>
        <v>2443409.6461170227</v>
      </c>
      <c r="AG9" s="252">
        <f t="shared" si="5"/>
        <v>2448888.2804597113</v>
      </c>
      <c r="AH9" s="252">
        <f t="shared" si="5"/>
        <v>2448888.2804597113</v>
      </c>
      <c r="AI9" s="252">
        <f t="shared" si="5"/>
        <v>2448523.034001865</v>
      </c>
      <c r="AJ9" s="252">
        <f t="shared" si="5"/>
        <v>2448888.2804597113</v>
      </c>
      <c r="AK9" s="252">
        <f t="shared" si="5"/>
        <v>2449253.5163792325</v>
      </c>
      <c r="AL9" s="252">
        <f t="shared" si="5"/>
        <v>2385336.1808258914</v>
      </c>
      <c r="AM9" s="252">
        <f t="shared" si="5"/>
        <v>2448157.7892569755</v>
      </c>
      <c r="AN9" s="252">
        <f t="shared" si="5"/>
        <v>1948506.5884509541</v>
      </c>
      <c r="AO9" s="252">
        <f t="shared" si="5"/>
        <v>2451810.2284056335</v>
      </c>
      <c r="AP9" s="252">
        <f t="shared" si="5"/>
        <v>1721690.9414033471</v>
      </c>
      <c r="AQ9" s="252">
        <f t="shared" si="5"/>
        <v>2437931.0257080104</v>
      </c>
      <c r="AR9" s="252">
        <f t="shared" si="5"/>
        <v>2437931.0257080104</v>
      </c>
      <c r="AS9" s="252">
        <f t="shared" si="5"/>
        <v>2437931.0257080104</v>
      </c>
      <c r="AT9" s="252">
        <f t="shared" si="5"/>
        <v>2437931.0257080104</v>
      </c>
      <c r="AU9" s="252">
        <f t="shared" si="5"/>
        <v>2437931.0257080104</v>
      </c>
      <c r="AV9" s="252">
        <f t="shared" si="5"/>
        <v>2437931.0257080104</v>
      </c>
      <c r="AW9" s="252">
        <f t="shared" si="5"/>
        <v>2437931.0257080104</v>
      </c>
      <c r="AX9" s="252">
        <f t="shared" si="5"/>
        <v>2437931.0257080104</v>
      </c>
      <c r="AY9" s="252">
        <f t="shared" si="5"/>
        <v>2437931.0257080104</v>
      </c>
      <c r="AZ9" s="252">
        <f t="shared" si="5"/>
        <v>2437931.0257080104</v>
      </c>
      <c r="BA9" s="252">
        <f t="shared" si="5"/>
        <v>2437931.0257080104</v>
      </c>
      <c r="BB9" s="252">
        <f t="shared" si="5"/>
        <v>2437931.0257080104</v>
      </c>
      <c r="BC9" s="252">
        <f t="shared" si="5"/>
        <v>2437931.0257080104</v>
      </c>
      <c r="BD9" s="252">
        <f t="shared" si="5"/>
        <v>2437931.0257080104</v>
      </c>
      <c r="BE9" s="252">
        <f t="shared" si="5"/>
        <v>2437931.0257080104</v>
      </c>
      <c r="BF9" s="252">
        <f t="shared" si="5"/>
        <v>2437931.0257080104</v>
      </c>
      <c r="BG9" s="252">
        <f t="shared" si="5"/>
        <v>2443409.6461170227</v>
      </c>
    </row>
    <row r="10" spans="1:60" x14ac:dyDescent="0.25">
      <c r="C10" s="223"/>
      <c r="D10" s="185" t="s">
        <v>39</v>
      </c>
      <c r="E10" s="256">
        <f>E79</f>
        <v>22912.52570801042</v>
      </c>
      <c r="F10" s="257">
        <f t="shared" ref="F10:BG10" si="6">F79</f>
        <v>21086.310589034576</v>
      </c>
      <c r="G10" s="257" t="str">
        <f t="shared" si="6"/>
        <v>333-9-22.9662404863629</v>
      </c>
      <c r="H10" s="257">
        <f t="shared" si="6"/>
        <v>36791.728405633476</v>
      </c>
      <c r="I10" s="257">
        <f t="shared" si="6"/>
        <v>36426.480995802674</v>
      </c>
      <c r="J10" s="257">
        <f t="shared" si="6"/>
        <v>32043.5737319896</v>
      </c>
      <c r="K10" s="257">
        <f t="shared" si="6"/>
        <v>32043.5737319896</v>
      </c>
      <c r="L10" s="257">
        <f t="shared" si="6"/>
        <v>32408.812688313425</v>
      </c>
      <c r="M10" s="257">
        <f t="shared" si="6"/>
        <v>32408.812688313425</v>
      </c>
      <c r="N10" s="257">
        <f t="shared" si="6"/>
        <v>267.51666756439954</v>
      </c>
      <c r="O10" s="257" t="str">
        <f t="shared" si="6"/>
        <v>1600-9-22.9218985270708</v>
      </c>
      <c r="P10" s="257" t="str">
        <f t="shared" si="6"/>
        <v>1600-9-22.9218985270708</v>
      </c>
      <c r="Q10" s="257" t="str">
        <f t="shared" si="6"/>
        <v>837-9-19.2519277175888</v>
      </c>
      <c r="R10" s="257" t="str">
        <f t="shared" si="6"/>
        <v>-123-9-26.3851051023229</v>
      </c>
      <c r="S10" s="257" t="str">
        <f t="shared" si="6"/>
        <v>-122-9-26.621578492457</v>
      </c>
      <c r="T10" s="257" t="str">
        <f t="shared" si="6"/>
        <v>-1000-10-2.82453414471819</v>
      </c>
      <c r="U10" s="257" t="str">
        <f t="shared" si="6"/>
        <v>-1000-10-2.82453414471819</v>
      </c>
      <c r="V10" s="257" t="str">
        <f t="shared" si="6"/>
        <v>-1001-10-3.58260936685837</v>
      </c>
      <c r="W10" s="257" t="str">
        <f t="shared" si="6"/>
        <v>-4712-11-2.20858882148747</v>
      </c>
      <c r="X10" s="257">
        <f t="shared" si="6"/>
        <v>32043.5737319896</v>
      </c>
      <c r="Y10" s="257">
        <f t="shared" si="6"/>
        <v>33869.780459711328</v>
      </c>
      <c r="Z10" s="257">
        <f t="shared" si="6"/>
        <v>28391.146117022727</v>
      </c>
      <c r="AA10" s="257">
        <f t="shared" si="6"/>
        <v>52862.367813252378</v>
      </c>
      <c r="AB10" s="257">
        <f t="shared" si="6"/>
        <v>36791.728405633476</v>
      </c>
      <c r="AC10" s="257">
        <f t="shared" si="6"/>
        <v>19990.581287051551</v>
      </c>
      <c r="AD10" s="257">
        <f t="shared" si="6"/>
        <v>28756.393639181741</v>
      </c>
      <c r="AE10" s="257">
        <f t="shared" si="6"/>
        <v>32408.812688313425</v>
      </c>
      <c r="AF10" s="257">
        <f t="shared" si="6"/>
        <v>28391.146117022727</v>
      </c>
      <c r="AG10" s="257">
        <f t="shared" si="6"/>
        <v>33869.780459711328</v>
      </c>
      <c r="AH10" s="257">
        <f t="shared" si="6"/>
        <v>33869.780459711328</v>
      </c>
      <c r="AI10" s="257">
        <f t="shared" si="6"/>
        <v>33504.534001864959</v>
      </c>
      <c r="AJ10" s="257">
        <f t="shared" si="6"/>
        <v>33869.780459711328</v>
      </c>
      <c r="AK10" s="257">
        <f t="shared" si="6"/>
        <v>34235.016379232518</v>
      </c>
      <c r="AL10" s="257" t="str">
        <f t="shared" si="6"/>
        <v>1818-9-23.6808258914388</v>
      </c>
      <c r="AM10" s="257">
        <f t="shared" si="6"/>
        <v>33139.28925697552</v>
      </c>
      <c r="AN10" s="257" t="str">
        <f t="shared" si="6"/>
        <v>622-9-21.0884509540628</v>
      </c>
      <c r="AO10" s="257">
        <f t="shared" si="6"/>
        <v>36791.728405633476</v>
      </c>
      <c r="AP10" s="257" t="str">
        <f t="shared" si="6"/>
        <v>1-9-25.4414033470675</v>
      </c>
      <c r="AQ10" s="257">
        <f t="shared" si="6"/>
        <v>22912.52570801042</v>
      </c>
      <c r="AR10" s="257">
        <f t="shared" si="6"/>
        <v>22912.52570801042</v>
      </c>
      <c r="AS10" s="257">
        <f t="shared" si="6"/>
        <v>22912.52570801042</v>
      </c>
      <c r="AT10" s="257">
        <f t="shared" si="6"/>
        <v>22912.52570801042</v>
      </c>
      <c r="AU10" s="257">
        <f t="shared" si="6"/>
        <v>22912.52570801042</v>
      </c>
      <c r="AV10" s="257">
        <f t="shared" si="6"/>
        <v>22912.52570801042</v>
      </c>
      <c r="AW10" s="257">
        <f t="shared" si="6"/>
        <v>22912.52570801042</v>
      </c>
      <c r="AX10" s="257">
        <f t="shared" si="6"/>
        <v>22912.52570801042</v>
      </c>
      <c r="AY10" s="257">
        <f t="shared" si="6"/>
        <v>22912.52570801042</v>
      </c>
      <c r="AZ10" s="257">
        <f t="shared" si="6"/>
        <v>22912.52570801042</v>
      </c>
      <c r="BA10" s="257">
        <f t="shared" si="6"/>
        <v>22912.52570801042</v>
      </c>
      <c r="BB10" s="257">
        <f t="shared" si="6"/>
        <v>22912.52570801042</v>
      </c>
      <c r="BC10" s="257">
        <f t="shared" si="6"/>
        <v>22912.52570801042</v>
      </c>
      <c r="BD10" s="257">
        <f t="shared" si="6"/>
        <v>22912.52570801042</v>
      </c>
      <c r="BE10" s="257">
        <f t="shared" si="6"/>
        <v>22912.52570801042</v>
      </c>
      <c r="BF10" s="257">
        <f t="shared" si="6"/>
        <v>22912.52570801042</v>
      </c>
      <c r="BG10" s="257">
        <f t="shared" si="6"/>
        <v>28391.146117022727</v>
      </c>
      <c r="BH10" s="257"/>
    </row>
    <row r="11" spans="1:60" x14ac:dyDescent="0.25">
      <c r="C11" s="244" t="s">
        <v>729</v>
      </c>
      <c r="D11" s="250" t="s">
        <v>3</v>
      </c>
      <c r="E11" s="255">
        <f>E87</f>
        <v>2438020.8442405206</v>
      </c>
      <c r="F11" s="255">
        <f t="shared" ref="F11:BG11" si="7">F87</f>
        <v>2436194.6181732281</v>
      </c>
      <c r="G11" s="255">
        <f t="shared" si="7"/>
        <v>1843040.2766835743</v>
      </c>
      <c r="H11" s="255">
        <f t="shared" si="7"/>
        <v>2451900.068568985</v>
      </c>
      <c r="I11" s="255">
        <f t="shared" si="7"/>
        <v>2451534.823134244</v>
      </c>
      <c r="J11" s="255">
        <f t="shared" si="7"/>
        <v>2447151.9078274476</v>
      </c>
      <c r="K11" s="255">
        <f t="shared" si="7"/>
        <v>2447151.9078274476</v>
      </c>
      <c r="L11" s="255">
        <f t="shared" si="7"/>
        <v>2447517.1452752207</v>
      </c>
      <c r="M11" s="255">
        <f t="shared" si="7"/>
        <v>2447517.1452752207</v>
      </c>
      <c r="N11" s="255">
        <f t="shared" si="7"/>
        <v>2415375.7802053755</v>
      </c>
      <c r="O11" s="255">
        <f t="shared" si="7"/>
        <v>2305802.9698454384</v>
      </c>
      <c r="P11" s="255">
        <f t="shared" si="7"/>
        <v>2305802.9698454384</v>
      </c>
      <c r="Q11" s="255">
        <f t="shared" si="7"/>
        <v>2027122.6983852119</v>
      </c>
      <c r="R11" s="255">
        <f t="shared" si="7"/>
        <v>1676489.530916932</v>
      </c>
      <c r="S11" s="255">
        <f t="shared" si="7"/>
        <v>1676854.7728890898</v>
      </c>
      <c r="T11" s="255">
        <f t="shared" si="7"/>
        <v>1356171.5155699919</v>
      </c>
      <c r="U11" s="255">
        <f t="shared" si="7"/>
        <v>1356171.5155699919</v>
      </c>
      <c r="V11" s="255">
        <f t="shared" si="7"/>
        <v>1355806.2758860914</v>
      </c>
      <c r="W11" s="255">
        <f t="shared" si="7"/>
        <v>389.16207924480545</v>
      </c>
      <c r="X11" s="255">
        <f t="shared" si="7"/>
        <v>2447151.9078274476</v>
      </c>
      <c r="Y11" s="255">
        <f t="shared" si="7"/>
        <v>2448978.1140703131</v>
      </c>
      <c r="Z11" s="255">
        <f t="shared" si="7"/>
        <v>2443499.4749292727</v>
      </c>
      <c r="AA11" s="255">
        <f t="shared" si="7"/>
        <v>2467970.7398791444</v>
      </c>
      <c r="AB11" s="255">
        <f t="shared" si="7"/>
        <v>2451900.068568985</v>
      </c>
      <c r="AC11" s="255">
        <f t="shared" si="7"/>
        <v>2435098.8924112064</v>
      </c>
      <c r="AD11" s="255">
        <f t="shared" si="7"/>
        <v>2443864.7234310359</v>
      </c>
      <c r="AE11" s="255">
        <f t="shared" si="7"/>
        <v>2447517.1452752207</v>
      </c>
      <c r="AF11" s="255">
        <f t="shared" si="7"/>
        <v>2443499.4749292727</v>
      </c>
      <c r="AG11" s="255">
        <f t="shared" si="7"/>
        <v>2448978.1140703131</v>
      </c>
      <c r="AH11" s="255">
        <f t="shared" si="7"/>
        <v>2448978.1140703131</v>
      </c>
      <c r="AI11" s="255">
        <f t="shared" si="7"/>
        <v>2448612.8714647521</v>
      </c>
      <c r="AJ11" s="255">
        <f t="shared" si="7"/>
        <v>2448978.1140703131</v>
      </c>
      <c r="AK11" s="255">
        <f t="shared" si="7"/>
        <v>2449343.3521956177</v>
      </c>
      <c r="AL11" s="255">
        <f t="shared" si="7"/>
        <v>2385425.888952333</v>
      </c>
      <c r="AM11" s="255">
        <f t="shared" si="7"/>
        <v>2448247.6306018815</v>
      </c>
      <c r="AN11" s="255">
        <f t="shared" si="7"/>
        <v>1948595.4846461923</v>
      </c>
      <c r="AO11" s="255">
        <f t="shared" si="7"/>
        <v>2451900.068568985</v>
      </c>
      <c r="AP11" s="255">
        <f t="shared" si="7"/>
        <v>1721779.6359852948</v>
      </c>
      <c r="AQ11" s="255">
        <f t="shared" si="7"/>
        <v>2438020.8442405206</v>
      </c>
      <c r="AR11" s="255">
        <f t="shared" si="7"/>
        <v>2438020.8442405206</v>
      </c>
      <c r="AS11" s="255">
        <f t="shared" si="7"/>
        <v>2438020.8442405206</v>
      </c>
      <c r="AT11" s="255">
        <f t="shared" si="7"/>
        <v>2438020.8442405206</v>
      </c>
      <c r="AU11" s="255">
        <f t="shared" si="7"/>
        <v>2438020.8442405206</v>
      </c>
      <c r="AV11" s="255">
        <f t="shared" si="7"/>
        <v>2438020.8442405206</v>
      </c>
      <c r="AW11" s="255">
        <f t="shared" si="7"/>
        <v>2438020.8442405206</v>
      </c>
      <c r="AX11" s="255">
        <f t="shared" si="7"/>
        <v>2438020.8442405206</v>
      </c>
      <c r="AY11" s="255">
        <f t="shared" si="7"/>
        <v>2438020.8442405206</v>
      </c>
      <c r="AZ11" s="255">
        <f t="shared" si="7"/>
        <v>2438020.8442405206</v>
      </c>
      <c r="BA11" s="255">
        <f t="shared" si="7"/>
        <v>2438020.8442405206</v>
      </c>
      <c r="BB11" s="255">
        <f t="shared" si="7"/>
        <v>2438020.8442405206</v>
      </c>
      <c r="BC11" s="255">
        <f t="shared" si="7"/>
        <v>2438020.8442405206</v>
      </c>
      <c r="BD11" s="255">
        <f t="shared" si="7"/>
        <v>2438020.8442405206</v>
      </c>
      <c r="BE11" s="255">
        <f t="shared" si="7"/>
        <v>2438020.8442405206</v>
      </c>
      <c r="BF11" s="255">
        <f t="shared" si="7"/>
        <v>2438020.8442405206</v>
      </c>
      <c r="BG11" s="255">
        <f t="shared" si="7"/>
        <v>2443499.4749292727</v>
      </c>
    </row>
    <row r="12" spans="1:60" x14ac:dyDescent="0.25">
      <c r="C12" s="223"/>
      <c r="D12" s="185" t="s">
        <v>39</v>
      </c>
      <c r="E12" s="256">
        <f>E101</f>
        <v>23002.344240520615</v>
      </c>
      <c r="F12" s="257">
        <f t="shared" ref="F12:BG12" si="8">F101</f>
        <v>21176.118173228111</v>
      </c>
      <c r="G12" s="257" t="str">
        <f t="shared" si="8"/>
        <v>333-12-20.7766835743095</v>
      </c>
      <c r="H12" s="257">
        <f t="shared" si="8"/>
        <v>36881.568568984978</v>
      </c>
      <c r="I12" s="257">
        <f t="shared" si="8"/>
        <v>36516.323134243954</v>
      </c>
      <c r="J12" s="257">
        <f t="shared" si="8"/>
        <v>32133.407827447634</v>
      </c>
      <c r="K12" s="257">
        <f t="shared" si="8"/>
        <v>32133.407827447634</v>
      </c>
      <c r="L12" s="257">
        <f t="shared" si="8"/>
        <v>32498.645275220741</v>
      </c>
      <c r="M12" s="257">
        <f t="shared" si="8"/>
        <v>32498.645275220741</v>
      </c>
      <c r="N12" s="257">
        <f t="shared" si="8"/>
        <v>357.28020537551492</v>
      </c>
      <c r="O12" s="257" t="str">
        <f t="shared" si="8"/>
        <v>1600-12-21.469845438376</v>
      </c>
      <c r="P12" s="257" t="str">
        <f t="shared" si="8"/>
        <v>1600-12-21.469845438376</v>
      </c>
      <c r="Q12" s="257" t="str">
        <f t="shared" si="8"/>
        <v>837-12-17.1983852118719</v>
      </c>
      <c r="R12" s="257" t="str">
        <f t="shared" si="8"/>
        <v>-123-12-24.0309169320389</v>
      </c>
      <c r="S12" s="257" t="str">
        <f t="shared" si="8"/>
        <v>-122-12-24.2728890897706</v>
      </c>
      <c r="T12" s="257" t="str">
        <f t="shared" si="8"/>
        <v>-1000-12-30.0155699918977</v>
      </c>
      <c r="U12" s="257" t="str">
        <f t="shared" si="8"/>
        <v>-1000-12-30.0155699918977</v>
      </c>
      <c r="V12" s="257" t="str">
        <f t="shared" si="8"/>
        <v>-1001-12-30.7758860914036</v>
      </c>
      <c r="W12" s="257" t="str">
        <f t="shared" si="8"/>
        <v>-4711-1-24.6620792448055</v>
      </c>
      <c r="X12" s="257">
        <f t="shared" si="8"/>
        <v>32133.407827447634</v>
      </c>
      <c r="Y12" s="257">
        <f t="shared" si="8"/>
        <v>33959.614070313051</v>
      </c>
      <c r="Z12" s="257">
        <f t="shared" si="8"/>
        <v>28480.974929272663</v>
      </c>
      <c r="AA12" s="257">
        <f t="shared" si="8"/>
        <v>52952.239879144356</v>
      </c>
      <c r="AB12" s="257">
        <f t="shared" si="8"/>
        <v>36881.568568984978</v>
      </c>
      <c r="AC12" s="257">
        <f t="shared" si="8"/>
        <v>20080.392411206383</v>
      </c>
      <c r="AD12" s="257">
        <f t="shared" si="8"/>
        <v>28846.223431035876</v>
      </c>
      <c r="AE12" s="257">
        <f t="shared" si="8"/>
        <v>32498.645275220741</v>
      </c>
      <c r="AF12" s="257">
        <f t="shared" si="8"/>
        <v>28480.974929272663</v>
      </c>
      <c r="AG12" s="257">
        <f t="shared" si="8"/>
        <v>33959.614070313051</v>
      </c>
      <c r="AH12" s="257">
        <f t="shared" si="8"/>
        <v>33959.614070313051</v>
      </c>
      <c r="AI12" s="257">
        <f t="shared" si="8"/>
        <v>33594.371464752126</v>
      </c>
      <c r="AJ12" s="257">
        <f t="shared" si="8"/>
        <v>33959.614070313051</v>
      </c>
      <c r="AK12" s="257">
        <f t="shared" si="8"/>
        <v>34324.852195617743</v>
      </c>
      <c r="AL12" s="257" t="str">
        <f t="shared" si="8"/>
        <v>1818-12-22.3889523330144</v>
      </c>
      <c r="AM12" s="257">
        <f t="shared" si="8"/>
        <v>33229.130601881538</v>
      </c>
      <c r="AN12" s="257" t="str">
        <f t="shared" si="8"/>
        <v>622-12-18.9846461922861</v>
      </c>
      <c r="AO12" s="257">
        <f t="shared" si="8"/>
        <v>36881.568568984978</v>
      </c>
      <c r="AP12" s="257" t="str">
        <f t="shared" si="8"/>
        <v>1-12-23.1359852948226</v>
      </c>
      <c r="AQ12" s="257">
        <f t="shared" si="8"/>
        <v>23002.344240520615</v>
      </c>
      <c r="AR12" s="257">
        <f t="shared" si="8"/>
        <v>23002.344240520615</v>
      </c>
      <c r="AS12" s="257">
        <f t="shared" si="8"/>
        <v>23002.344240520615</v>
      </c>
      <c r="AT12" s="257">
        <f t="shared" si="8"/>
        <v>23002.344240520615</v>
      </c>
      <c r="AU12" s="257">
        <f t="shared" si="8"/>
        <v>23002.344240520615</v>
      </c>
      <c r="AV12" s="257">
        <f t="shared" si="8"/>
        <v>23002.344240520615</v>
      </c>
      <c r="AW12" s="257">
        <f t="shared" si="8"/>
        <v>23002.344240520615</v>
      </c>
      <c r="AX12" s="257">
        <f t="shared" si="8"/>
        <v>23002.344240520615</v>
      </c>
      <c r="AY12" s="257">
        <f t="shared" si="8"/>
        <v>23002.344240520615</v>
      </c>
      <c r="AZ12" s="257">
        <f t="shared" si="8"/>
        <v>23002.344240520615</v>
      </c>
      <c r="BA12" s="257">
        <f t="shared" si="8"/>
        <v>23002.344240520615</v>
      </c>
      <c r="BB12" s="257">
        <f t="shared" si="8"/>
        <v>23002.344240520615</v>
      </c>
      <c r="BC12" s="257">
        <f t="shared" si="8"/>
        <v>23002.344240520615</v>
      </c>
      <c r="BD12" s="257">
        <f t="shared" si="8"/>
        <v>23002.344240520615</v>
      </c>
      <c r="BE12" s="257">
        <f t="shared" si="8"/>
        <v>23002.344240520615</v>
      </c>
      <c r="BF12" s="257">
        <f t="shared" si="8"/>
        <v>23002.344240520615</v>
      </c>
      <c r="BG12" s="257">
        <f t="shared" si="8"/>
        <v>28480.974929272663</v>
      </c>
      <c r="BH12" s="257"/>
    </row>
    <row r="13" spans="1:60" x14ac:dyDescent="0.25">
      <c r="C13" s="196"/>
      <c r="D13" s="8"/>
      <c r="E13" s="80" t="s">
        <v>754</v>
      </c>
    </row>
    <row r="14" spans="1:60" x14ac:dyDescent="0.25">
      <c r="C14" s="8" t="s">
        <v>745</v>
      </c>
      <c r="D14" s="8" t="s">
        <v>116</v>
      </c>
      <c r="E14">
        <f>IF(E4&lt;1001,E4/1000,(E4-2000)/1000)</f>
        <v>-3.7999999999999999E-2</v>
      </c>
      <c r="F14">
        <f t="shared" ref="F14:BG14" si="9">IF(F4&lt;1001,F4/1000,(F4-2000)/1000)</f>
        <v>-4.2999999999999997E-2</v>
      </c>
      <c r="G14">
        <f t="shared" si="9"/>
        <v>0.33300000000000002</v>
      </c>
      <c r="H14">
        <f t="shared" si="9"/>
        <v>0</v>
      </c>
      <c r="I14">
        <f t="shared" si="9"/>
        <v>-1E-3</v>
      </c>
      <c r="J14">
        <f t="shared" si="9"/>
        <v>-1.2999999999999999E-2</v>
      </c>
      <c r="K14">
        <f t="shared" si="9"/>
        <v>-1.2999999999999999E-2</v>
      </c>
      <c r="L14">
        <f t="shared" si="9"/>
        <v>-1.2E-2</v>
      </c>
      <c r="M14">
        <f t="shared" si="9"/>
        <v>-1.2E-2</v>
      </c>
      <c r="N14">
        <f t="shared" si="9"/>
        <v>-0.1</v>
      </c>
      <c r="O14">
        <f t="shared" si="9"/>
        <v>-0.4</v>
      </c>
      <c r="P14">
        <f t="shared" si="9"/>
        <v>-0.4</v>
      </c>
      <c r="Q14">
        <f t="shared" si="9"/>
        <v>0.83699999999999997</v>
      </c>
      <c r="R14">
        <f t="shared" si="9"/>
        <v>-0.123</v>
      </c>
      <c r="S14">
        <f t="shared" si="9"/>
        <v>-0.122</v>
      </c>
      <c r="T14">
        <f t="shared" si="9"/>
        <v>-1</v>
      </c>
      <c r="U14">
        <f t="shared" si="9"/>
        <v>-1</v>
      </c>
      <c r="V14">
        <f t="shared" si="9"/>
        <v>-1.0009999999999999</v>
      </c>
      <c r="W14">
        <f t="shared" si="9"/>
        <v>-4.7119999999999997</v>
      </c>
      <c r="X14">
        <f t="shared" si="9"/>
        <v>-1.2999999999999999E-2</v>
      </c>
      <c r="Y14">
        <f t="shared" si="9"/>
        <v>-8.0000000000000002E-3</v>
      </c>
      <c r="Z14">
        <f t="shared" si="9"/>
        <v>-2.3E-2</v>
      </c>
      <c r="AA14">
        <f t="shared" si="9"/>
        <v>4.3999999999999997E-2</v>
      </c>
      <c r="AB14">
        <f t="shared" si="9"/>
        <v>0</v>
      </c>
      <c r="AC14">
        <f t="shared" si="9"/>
        <v>-4.5999999999999999E-2</v>
      </c>
      <c r="AD14">
        <f t="shared" si="9"/>
        <v>-2.1999999999999999E-2</v>
      </c>
      <c r="AE14">
        <f t="shared" si="9"/>
        <v>-1.2E-2</v>
      </c>
      <c r="AF14">
        <f t="shared" si="9"/>
        <v>-2.3E-2</v>
      </c>
      <c r="AG14">
        <f t="shared" si="9"/>
        <v>-8.0000000000000002E-3</v>
      </c>
      <c r="AH14">
        <f t="shared" si="9"/>
        <v>-8.0000000000000002E-3</v>
      </c>
      <c r="AI14">
        <f t="shared" si="9"/>
        <v>-8.9999999999999993E-3</v>
      </c>
      <c r="AJ14">
        <f t="shared" si="9"/>
        <v>-8.0000000000000002E-3</v>
      </c>
      <c r="AK14">
        <f t="shared" si="9"/>
        <v>-7.0000000000000001E-3</v>
      </c>
      <c r="AL14">
        <f t="shared" si="9"/>
        <v>-0.182</v>
      </c>
      <c r="AM14">
        <f t="shared" si="9"/>
        <v>-0.01</v>
      </c>
      <c r="AN14">
        <f t="shared" si="9"/>
        <v>0.622</v>
      </c>
      <c r="AO14">
        <f t="shared" si="9"/>
        <v>0</v>
      </c>
      <c r="AP14">
        <f t="shared" si="9"/>
        <v>1E-3</v>
      </c>
      <c r="AQ14">
        <f t="shared" si="9"/>
        <v>-3.7999999999999999E-2</v>
      </c>
      <c r="AR14">
        <f t="shared" si="9"/>
        <v>-3.7999999999999999E-2</v>
      </c>
      <c r="AS14">
        <f t="shared" si="9"/>
        <v>-3.7999999999999999E-2</v>
      </c>
      <c r="AT14">
        <f t="shared" si="9"/>
        <v>-3.7999999999999999E-2</v>
      </c>
      <c r="AU14">
        <f t="shared" si="9"/>
        <v>-3.7999999999999999E-2</v>
      </c>
      <c r="AV14">
        <f t="shared" si="9"/>
        <v>-3.7999999999999999E-2</v>
      </c>
      <c r="AW14">
        <f t="shared" si="9"/>
        <v>-3.7999999999999999E-2</v>
      </c>
      <c r="AX14">
        <f t="shared" si="9"/>
        <v>-3.7999999999999999E-2</v>
      </c>
      <c r="AY14">
        <f t="shared" si="9"/>
        <v>-3.7999999999999999E-2</v>
      </c>
      <c r="AZ14">
        <f t="shared" si="9"/>
        <v>-3.7999999999999999E-2</v>
      </c>
      <c r="BA14">
        <f t="shared" si="9"/>
        <v>-3.7999999999999999E-2</v>
      </c>
      <c r="BB14">
        <f t="shared" si="9"/>
        <v>-3.7999999999999999E-2</v>
      </c>
      <c r="BC14">
        <f t="shared" si="9"/>
        <v>-3.7999999999999999E-2</v>
      </c>
      <c r="BD14">
        <f t="shared" si="9"/>
        <v>-3.7999999999999999E-2</v>
      </c>
      <c r="BE14">
        <f t="shared" si="9"/>
        <v>-3.7999999999999999E-2</v>
      </c>
      <c r="BF14">
        <f t="shared" si="9"/>
        <v>-3.7999999999999999E-2</v>
      </c>
      <c r="BG14">
        <f t="shared" si="9"/>
        <v>-2.3E-2</v>
      </c>
    </row>
    <row r="16" spans="1:60" x14ac:dyDescent="0.25">
      <c r="C16" s="235" t="s">
        <v>726</v>
      </c>
    </row>
    <row r="17" spans="3:59" x14ac:dyDescent="0.25">
      <c r="C17" s="232" t="s">
        <v>747</v>
      </c>
      <c r="D17" s="233" t="s">
        <v>731</v>
      </c>
      <c r="E17" s="242">
        <f>IF(E$4&lt;1001,'27abc'!K11,'27abc'!K14)</f>
        <v>2437744.5997008961</v>
      </c>
      <c r="F17" s="242">
        <f>IF(F$4&lt;1001,'27abc'!L11,'27abc'!L14)</f>
        <v>2435918.3878515293</v>
      </c>
      <c r="G17" s="242">
        <f>IF(G$4&lt;1001,'27abc'!M11,'27abc'!M14)</f>
        <v>1842764.9304958496</v>
      </c>
      <c r="H17" s="242">
        <f>IF(H$4&lt;1001,'27abc'!N11,'27abc'!N14)</f>
        <v>2451623.8098399998</v>
      </c>
      <c r="I17" s="242">
        <f>IF(I$4&lt;1001,'27abc'!O11,'27abc'!O14)</f>
        <v>2451258.5674660113</v>
      </c>
      <c r="J17" s="242">
        <f>IF(J$4&lt;1001,'27abc'!P11,'27abc'!P14)</f>
        <v>2446875.6589862066</v>
      </c>
      <c r="K17" s="242">
        <f>IF(K$4&lt;1001,'27abc'!Q11,'27abc'!Q14)</f>
        <v>2446875.6589862066</v>
      </c>
      <c r="L17" s="242">
        <f>IF(L$4&lt;1001,'27abc'!R11,'27abc'!R14)</f>
        <v>2447240.901358956</v>
      </c>
      <c r="M17" s="242">
        <f>IF(M$4&lt;1001,'27abc'!S11,'27abc'!S14)</f>
        <v>2447240.901358956</v>
      </c>
      <c r="N17" s="242">
        <f>IF(N$4&lt;1001,'27abc'!T11,'27abc'!T14)</f>
        <v>2415099.5729488465</v>
      </c>
      <c r="O17" s="242">
        <f>IF(O$4&lt;1001,'27abc'!U11,'27abc'!U14)</f>
        <v>2305526.8682459518</v>
      </c>
      <c r="P17" s="242">
        <f>IF(P$4&lt;1001,'27abc'!V11,'27abc'!V14)</f>
        <v>2305526.8682459518</v>
      </c>
      <c r="Q17" s="242">
        <f>IF(Q$4&lt;1001,'27abc'!W11,'27abc'!W14)</f>
        <v>2026847.0048660459</v>
      </c>
      <c r="R17" s="242">
        <f>IF(R$4&lt;1001,'27abc'!X11,'27abc'!X14)</f>
        <v>1676214.5099159097</v>
      </c>
      <c r="S17" s="242">
        <f>IF(S$4&lt;1001,'27abc'!Y11,'27abc'!Y14)</f>
        <v>1676579.7520383263</v>
      </c>
      <c r="T17" s="242">
        <f>IF(T$4&lt;1001,'27abc'!Z11,'27abc'!Z14)</f>
        <v>1355897.2154300001</v>
      </c>
      <c r="U17" s="242">
        <f>IF(U$4&lt;1001,'27abc'!AA11,'27abc'!AA14)</f>
        <v>1355897.2154300001</v>
      </c>
      <c r="V17" s="242">
        <f>IF(V$4&lt;1001,'27abc'!AB11,'27abc'!AB14)</f>
        <v>1355531.9734148525</v>
      </c>
      <c r="W17" s="242">
        <f>IF(W$4&lt;1001,'27abc'!AC11,'27abc'!AC14)</f>
        <v>119.93627049581075</v>
      </c>
      <c r="X17" s="242">
        <f>IF(X$4&lt;1001,'27abc'!AD11,'27abc'!AD14)</f>
        <v>2446875.6589862066</v>
      </c>
      <c r="Y17" s="242">
        <f>IF(Y$4&lt;1001,'27abc'!AE11,'27abc'!AE14)</f>
        <v>2448701.8708509854</v>
      </c>
      <c r="Z17" s="242">
        <f>IF(Z$4&lt;1001,'27abc'!AF11,'27abc'!AF14)</f>
        <v>2443223.2352643739</v>
      </c>
      <c r="AA17" s="242">
        <f>IF(AA$4&lt;1001,'27abc'!AG11,'27abc'!AG14)</f>
        <v>2467694.4743981841</v>
      </c>
      <c r="AB17" s="242">
        <f>IF(AB$4&lt;1001,'27abc'!AH11,'27abc'!AH14)</f>
        <v>2451623.8098399998</v>
      </c>
      <c r="AC17" s="242">
        <f>IF(AC$4&lt;1001,'27abc'!AI11,'27abc'!AI14)</f>
        <v>2434822.6607431378</v>
      </c>
      <c r="AD17" s="242">
        <f>IF(AD$4&lt;1001,'27abc'!AJ11,'27abc'!AJ14)</f>
        <v>2443588.4776360942</v>
      </c>
      <c r="AE17" s="242">
        <f>IF(AE$4&lt;1001,'27abc'!AK11,'27abc'!AK14)</f>
        <v>2447240.901358956</v>
      </c>
      <c r="AF17" s="242">
        <f>IF(AF$4&lt;1001,'27abc'!AL11,'27abc'!AL14)</f>
        <v>2443223.2352643739</v>
      </c>
      <c r="AG17" s="242">
        <f>IF(AG$4&lt;1001,'27abc'!AM11,'27abc'!AM14)</f>
        <v>2448701.8708509854</v>
      </c>
      <c r="AH17" s="242">
        <f>IF(AH$4&lt;1001,'27abc'!AN11,'27abc'!AN14)</f>
        <v>2448701.8708509854</v>
      </c>
      <c r="AI17" s="242">
        <f>IF(AI$4&lt;1001,'27abc'!AO11,'27abc'!AO14)</f>
        <v>2448336.6284778239</v>
      </c>
      <c r="AJ17" s="242">
        <f>IF(AJ$4&lt;1001,'27abc'!AP11,'27abc'!AP14)</f>
        <v>2448701.8708509854</v>
      </c>
      <c r="AK17" s="242">
        <f>IF(AK$4&lt;1001,'27abc'!AQ11,'27abc'!AQ14)</f>
        <v>2449067.1132242512</v>
      </c>
      <c r="AL17" s="242">
        <f>IF(AL$4&lt;1001,'27abc'!AR11,'27abc'!AR14)</f>
        <v>2385149.6994527476</v>
      </c>
      <c r="AM17" s="242">
        <f>IF(AM$4&lt;1001,'27abc'!AS11,'27abc'!AS14)</f>
        <v>2447971.3861047644</v>
      </c>
      <c r="AN17" s="242">
        <f>IF(AN$4&lt;1001,'27abc'!AT11,'27abc'!AT14)</f>
        <v>1948319.9254576492</v>
      </c>
      <c r="AO17" s="242">
        <f>IF(AO$4&lt;1001,'27abc'!AU11,'27abc'!AU14)</f>
        <v>2451623.8098399998</v>
      </c>
      <c r="AP17" s="242">
        <f>IF(AP$4&lt;1001,'27abc'!AV11,'27abc'!AV14)</f>
        <v>1721504.5340274612</v>
      </c>
      <c r="AQ17" s="242">
        <f>IF(AQ$4&lt;1001,'27abc'!AW11,'27abc'!AW14)</f>
        <v>2437744.5997008961</v>
      </c>
      <c r="AR17" s="242">
        <f>IF(AR$4&lt;1001,'27abc'!AX11,'27abc'!AX14)</f>
        <v>2437744.5997008961</v>
      </c>
      <c r="AS17" s="242">
        <f>IF(AS$4&lt;1001,'27abc'!AY11,'27abc'!AY14)</f>
        <v>2437744.5997008961</v>
      </c>
      <c r="AT17" s="242">
        <f>IF(AT$4&lt;1001,'27abc'!AZ11,'27abc'!AZ14)</f>
        <v>2437744.5997008961</v>
      </c>
      <c r="AU17" s="242">
        <f>IF(AU$4&lt;1001,'27abc'!BA11,'27abc'!BA14)</f>
        <v>2437744.5997008961</v>
      </c>
      <c r="AV17" s="242">
        <f>IF(AV$4&lt;1001,'27abc'!BB11,'27abc'!BB14)</f>
        <v>2437744.5997008961</v>
      </c>
      <c r="AW17" s="242">
        <f>IF(AW$4&lt;1001,'27abc'!BC11,'27abc'!BC14)</f>
        <v>2437744.5997008961</v>
      </c>
      <c r="AX17" s="242">
        <f>IF(AX$4&lt;1001,'27abc'!BD11,'27abc'!BD14)</f>
        <v>2437744.5997008961</v>
      </c>
      <c r="AY17" s="242">
        <f>IF(AY$4&lt;1001,'27abc'!BE11,'27abc'!BE14)</f>
        <v>2437744.5997008961</v>
      </c>
      <c r="AZ17" s="242">
        <f>IF(AZ$4&lt;1001,'27abc'!BF11,'27abc'!BF14)</f>
        <v>2437744.5997008961</v>
      </c>
      <c r="BA17" s="242">
        <f>IF(BA$4&lt;1001,'27abc'!BG11,'27abc'!BG14)</f>
        <v>2437744.5997008961</v>
      </c>
      <c r="BB17" s="242">
        <f>IF(BB$4&lt;1001,'27abc'!BH11,'27abc'!BH14)</f>
        <v>2437744.5997008961</v>
      </c>
      <c r="BC17" s="242">
        <f>IF(BC$4&lt;1001,'27abc'!BI11,'27abc'!BI14)</f>
        <v>2437744.5997008961</v>
      </c>
      <c r="BD17" s="242">
        <f>IF(BD$4&lt;1001,'27abc'!BJ11,'27abc'!BJ14)</f>
        <v>2437744.5997008961</v>
      </c>
      <c r="BE17" s="242">
        <f>IF(BE$4&lt;1001,'27abc'!BK11,'27abc'!BK14)</f>
        <v>2437744.5997008961</v>
      </c>
      <c r="BF17" s="242">
        <f>IF(BF$4&lt;1001,'27abc'!BL11,'27abc'!BL14)</f>
        <v>2437744.5997008961</v>
      </c>
      <c r="BG17" s="242">
        <f>IF(BG$4&lt;1001,'27abc'!BM11,'27abc'!BM14)</f>
        <v>2443223.2352643739</v>
      </c>
    </row>
    <row r="18" spans="3:59" x14ac:dyDescent="0.25">
      <c r="C18" s="233" t="s">
        <v>736</v>
      </c>
      <c r="D18" s="233" t="s">
        <v>2</v>
      </c>
      <c r="E18" s="236">
        <f>(E17 - 2451545) / 36525</f>
        <v>-0.37783436821639782</v>
      </c>
      <c r="F18" s="236">
        <f t="shared" ref="F18:BG18" si="10">(F17 - 2451545) / 36525</f>
        <v>-0.42783332370898591</v>
      </c>
      <c r="G18" s="236">
        <f t="shared" si="10"/>
        <v>-16.667489924822736</v>
      </c>
      <c r="H18" s="236">
        <f t="shared" si="10"/>
        <v>2.1576958247712221E-3</v>
      </c>
      <c r="I18" s="236">
        <f t="shared" si="10"/>
        <v>-7.842095386412843E-3</v>
      </c>
      <c r="J18" s="236">
        <f t="shared" si="10"/>
        <v>-0.12783958970002376</v>
      </c>
      <c r="K18" s="236">
        <f t="shared" si="10"/>
        <v>-0.12783958970002376</v>
      </c>
      <c r="L18" s="236">
        <f t="shared" si="10"/>
        <v>-0.11783979852276508</v>
      </c>
      <c r="M18" s="236">
        <f t="shared" si="10"/>
        <v>-0.11783979852276508</v>
      </c>
      <c r="N18" s="236">
        <f t="shared" si="10"/>
        <v>-0.99782141139366187</v>
      </c>
      <c r="O18" s="236">
        <f t="shared" si="10"/>
        <v>-3.9977585695837967</v>
      </c>
      <c r="P18" s="236">
        <f t="shared" si="10"/>
        <v>-3.9977585695837967</v>
      </c>
      <c r="Q18" s="236">
        <f t="shared" si="10"/>
        <v>-11.627597402709215</v>
      </c>
      <c r="R18" s="236">
        <f t="shared" si="10"/>
        <v>-21.227391925642443</v>
      </c>
      <c r="S18" s="236">
        <f t="shared" si="10"/>
        <v>-21.217392141318921</v>
      </c>
      <c r="T18" s="236">
        <f t="shared" si="10"/>
        <v>-29.997201494045171</v>
      </c>
      <c r="U18" s="236">
        <f t="shared" si="10"/>
        <v>-29.997201494045171</v>
      </c>
      <c r="V18" s="236">
        <f t="shared" si="10"/>
        <v>-30.007201275431829</v>
      </c>
      <c r="W18" s="236">
        <f t="shared" si="10"/>
        <v>-67.116360403271841</v>
      </c>
      <c r="X18" s="236">
        <f t="shared" si="10"/>
        <v>-0.12783958970002376</v>
      </c>
      <c r="Y18" s="236">
        <f t="shared" si="10"/>
        <v>-7.7840633785478328E-2</v>
      </c>
      <c r="Z18" s="236">
        <f t="shared" si="10"/>
        <v>-0.22783750131761962</v>
      </c>
      <c r="AA18" s="236">
        <f t="shared" si="10"/>
        <v>0.44214851192838062</v>
      </c>
      <c r="AB18" s="236">
        <f t="shared" si="10"/>
        <v>2.1576958247712221E-3</v>
      </c>
      <c r="AC18" s="236">
        <f t="shared" si="10"/>
        <v>-0.45783269697090151</v>
      </c>
      <c r="AD18" s="236">
        <f t="shared" si="10"/>
        <v>-0.21783771016853648</v>
      </c>
      <c r="AE18" s="236">
        <f t="shared" si="10"/>
        <v>-0.11783979852276508</v>
      </c>
      <c r="AF18" s="236">
        <f t="shared" si="10"/>
        <v>-0.22783750131761962</v>
      </c>
      <c r="AG18" s="236">
        <f t="shared" si="10"/>
        <v>-7.7840633785478328E-2</v>
      </c>
      <c r="AH18" s="236">
        <f t="shared" si="10"/>
        <v>-7.7840633785478328E-2</v>
      </c>
      <c r="AI18" s="236">
        <f t="shared" si="10"/>
        <v>-8.7840424974019976E-2</v>
      </c>
      <c r="AJ18" s="236">
        <f t="shared" si="10"/>
        <v>-7.7840633785478328E-2</v>
      </c>
      <c r="AK18" s="236">
        <f t="shared" si="10"/>
        <v>-6.784084259408088E-2</v>
      </c>
      <c r="AL18" s="236">
        <f t="shared" si="10"/>
        <v>-1.8178042586516745</v>
      </c>
      <c r="AM18" s="236">
        <f t="shared" si="10"/>
        <v>-9.7840216159769566E-2</v>
      </c>
      <c r="AN18" s="236">
        <f t="shared" si="10"/>
        <v>-13.777551664403855</v>
      </c>
      <c r="AO18" s="236">
        <f t="shared" si="10"/>
        <v>2.1576958247712221E-3</v>
      </c>
      <c r="AP18" s="236">
        <f t="shared" si="10"/>
        <v>-19.987418644012013</v>
      </c>
      <c r="AQ18" s="236">
        <f t="shared" si="10"/>
        <v>-0.37783436821639782</v>
      </c>
      <c r="AR18" s="236">
        <f t="shared" si="10"/>
        <v>-0.37783436821639782</v>
      </c>
      <c r="AS18" s="236">
        <f t="shared" si="10"/>
        <v>-0.37783436821639782</v>
      </c>
      <c r="AT18" s="236">
        <f t="shared" si="10"/>
        <v>-0.37783436821639782</v>
      </c>
      <c r="AU18" s="236">
        <f t="shared" si="10"/>
        <v>-0.37783436821639782</v>
      </c>
      <c r="AV18" s="236">
        <f t="shared" si="10"/>
        <v>-0.37783436821639782</v>
      </c>
      <c r="AW18" s="236">
        <f t="shared" si="10"/>
        <v>-0.37783436821639782</v>
      </c>
      <c r="AX18" s="236">
        <f t="shared" si="10"/>
        <v>-0.37783436821639782</v>
      </c>
      <c r="AY18" s="236">
        <f t="shared" si="10"/>
        <v>-0.37783436821639782</v>
      </c>
      <c r="AZ18" s="236">
        <f t="shared" si="10"/>
        <v>-0.37783436821639782</v>
      </c>
      <c r="BA18" s="236">
        <f t="shared" si="10"/>
        <v>-0.37783436821639782</v>
      </c>
      <c r="BB18" s="236">
        <f t="shared" si="10"/>
        <v>-0.37783436821639782</v>
      </c>
      <c r="BC18" s="236">
        <f t="shared" si="10"/>
        <v>-0.37783436821639782</v>
      </c>
      <c r="BD18" s="236">
        <f t="shared" si="10"/>
        <v>-0.37783436821639782</v>
      </c>
      <c r="BE18" s="236">
        <f t="shared" si="10"/>
        <v>-0.37783436821639782</v>
      </c>
      <c r="BF18" s="236">
        <f t="shared" si="10"/>
        <v>-0.37783436821639782</v>
      </c>
      <c r="BG18" s="236">
        <f t="shared" si="10"/>
        <v>-0.22783750131761962</v>
      </c>
    </row>
    <row r="19" spans="3:59" x14ac:dyDescent="0.25">
      <c r="C19" s="233" t="s">
        <v>737</v>
      </c>
      <c r="D19" s="233" t="s">
        <v>530</v>
      </c>
      <c r="E19" s="236">
        <f>35999.373*E18 - 2.47</f>
        <v>-13604.270353641448</v>
      </c>
      <c r="F19" s="236">
        <f t="shared" ref="F19:BG19" si="11">35999.373*F18 - 2.47</f>
        <v>-15404.201402029526</v>
      </c>
      <c r="G19" s="236">
        <f t="shared" si="11"/>
        <v>-600021.65677743556</v>
      </c>
      <c r="H19" s="236">
        <f t="shared" si="11"/>
        <v>75.205696816481861</v>
      </c>
      <c r="I19" s="236">
        <f t="shared" si="11"/>
        <v>-284.78051691705508</v>
      </c>
      <c r="J19" s="236">
        <f t="shared" si="11"/>
        <v>-4604.6150737781136</v>
      </c>
      <c r="K19" s="236">
        <f t="shared" si="11"/>
        <v>-4604.6150737781136</v>
      </c>
      <c r="L19" s="236">
        <f t="shared" si="11"/>
        <v>-4244.6288612658691</v>
      </c>
      <c r="M19" s="236">
        <f t="shared" si="11"/>
        <v>-4244.6288612658691</v>
      </c>
      <c r="N19" s="236">
        <f t="shared" si="11"/>
        <v>-35923.415176146882</v>
      </c>
      <c r="O19" s="236">
        <f t="shared" si="11"/>
        <v>-143919.27191039355</v>
      </c>
      <c r="P19" s="236">
        <f t="shared" si="11"/>
        <v>-143919.27191039355</v>
      </c>
      <c r="Q19" s="236">
        <f t="shared" si="11"/>
        <v>-418588.68599396019</v>
      </c>
      <c r="R19" s="236">
        <f t="shared" si="11"/>
        <v>-764175.26974839054</v>
      </c>
      <c r="S19" s="236">
        <f t="shared" si="11"/>
        <v>-763815.28378260857</v>
      </c>
      <c r="T19" s="236">
        <f t="shared" si="11"/>
        <v>-1079882.9155402894</v>
      </c>
      <c r="U19" s="236">
        <f t="shared" si="11"/>
        <v>-1079882.9155402894</v>
      </c>
      <c r="V19" s="236">
        <f t="shared" si="11"/>
        <v>-1080242.9014003461</v>
      </c>
      <c r="W19" s="236">
        <f t="shared" si="11"/>
        <v>-2416149.3625598135</v>
      </c>
      <c r="X19" s="236">
        <f t="shared" si="11"/>
        <v>-4604.6150737781136</v>
      </c>
      <c r="Y19" s="236">
        <f t="shared" si="11"/>
        <v>-2804.6840101998359</v>
      </c>
      <c r="Z19" s="236">
        <f t="shared" si="11"/>
        <v>-8204.4771933209795</v>
      </c>
      <c r="AA19" s="236">
        <f t="shared" si="11"/>
        <v>15914.599202304724</v>
      </c>
      <c r="AB19" s="236">
        <f t="shared" si="11"/>
        <v>75.205696816481861</v>
      </c>
      <c r="AC19" s="236">
        <f t="shared" si="11"/>
        <v>-16484.160029851453</v>
      </c>
      <c r="AD19" s="236">
        <f t="shared" si="11"/>
        <v>-7844.4909818230381</v>
      </c>
      <c r="AE19" s="236">
        <f t="shared" si="11"/>
        <v>-4244.6288612658691</v>
      </c>
      <c r="AF19" s="236">
        <f t="shared" si="11"/>
        <v>-8204.4771933209795</v>
      </c>
      <c r="AG19" s="236">
        <f t="shared" si="11"/>
        <v>-2804.6840101998359</v>
      </c>
      <c r="AH19" s="236">
        <f t="shared" si="11"/>
        <v>-2804.6840101998359</v>
      </c>
      <c r="AI19" s="236">
        <f t="shared" si="11"/>
        <v>-3164.6702231182603</v>
      </c>
      <c r="AJ19" s="236">
        <f t="shared" si="11"/>
        <v>-2804.6840101998359</v>
      </c>
      <c r="AK19" s="236">
        <f t="shared" si="11"/>
        <v>-2444.697797178605</v>
      </c>
      <c r="AL19" s="236">
        <f t="shared" si="11"/>
        <v>-65442.283548190106</v>
      </c>
      <c r="AM19" s="236">
        <f t="shared" si="11"/>
        <v>-3524.6564359361719</v>
      </c>
      <c r="AN19" s="236">
        <f t="shared" si="11"/>
        <v>-495985.69139364519</v>
      </c>
      <c r="AO19" s="236">
        <f t="shared" si="11"/>
        <v>75.205696816481861</v>
      </c>
      <c r="AP19" s="236">
        <f t="shared" si="11"/>
        <v>-719537.00907294266</v>
      </c>
      <c r="AQ19" s="236">
        <f t="shared" si="11"/>
        <v>-13604.270353641448</v>
      </c>
      <c r="AR19" s="236">
        <f t="shared" si="11"/>
        <v>-13604.270353641448</v>
      </c>
      <c r="AS19" s="236">
        <f t="shared" si="11"/>
        <v>-13604.270353641448</v>
      </c>
      <c r="AT19" s="236">
        <f t="shared" si="11"/>
        <v>-13604.270353641448</v>
      </c>
      <c r="AU19" s="236">
        <f t="shared" si="11"/>
        <v>-13604.270353641448</v>
      </c>
      <c r="AV19" s="236">
        <f t="shared" si="11"/>
        <v>-13604.270353641448</v>
      </c>
      <c r="AW19" s="236">
        <f t="shared" si="11"/>
        <v>-13604.270353641448</v>
      </c>
      <c r="AX19" s="236">
        <f t="shared" si="11"/>
        <v>-13604.270353641448</v>
      </c>
      <c r="AY19" s="236">
        <f t="shared" si="11"/>
        <v>-13604.270353641448</v>
      </c>
      <c r="AZ19" s="236">
        <f t="shared" si="11"/>
        <v>-13604.270353641448</v>
      </c>
      <c r="BA19" s="236">
        <f t="shared" si="11"/>
        <v>-13604.270353641448</v>
      </c>
      <c r="BB19" s="236">
        <f t="shared" si="11"/>
        <v>-13604.270353641448</v>
      </c>
      <c r="BC19" s="236">
        <f t="shared" si="11"/>
        <v>-13604.270353641448</v>
      </c>
      <c r="BD19" s="236">
        <f t="shared" si="11"/>
        <v>-13604.270353641448</v>
      </c>
      <c r="BE19" s="236">
        <f t="shared" si="11"/>
        <v>-13604.270353641448</v>
      </c>
      <c r="BF19" s="236">
        <f t="shared" si="11"/>
        <v>-13604.270353641448</v>
      </c>
      <c r="BG19" s="236">
        <f t="shared" si="11"/>
        <v>-8204.4771933209795</v>
      </c>
    </row>
    <row r="20" spans="3:59" x14ac:dyDescent="0.25">
      <c r="C20" s="233" t="s">
        <v>739</v>
      </c>
      <c r="D20" s="233" t="s">
        <v>738</v>
      </c>
      <c r="E20" s="238">
        <f>1 + 0.0334* COS(E19*Deg2Rad) + 0.0007 *COS(2*E19*Deg2Rad)</f>
        <v>1.0076180848288694</v>
      </c>
      <c r="F20" s="238">
        <f>1 + 0.0334* COS(F19*Deg2Rad) + 0.0007 *COS(2*F19*Deg2Rad)</f>
        <v>1.0075783213063487</v>
      </c>
      <c r="G20" s="238">
        <f>1 + 0.0334* COS(G19*Deg2Rad) + 0.0007 *COS(2*G19*Deg2Rad)</f>
        <v>0.99448304869463777</v>
      </c>
      <c r="H20" s="238">
        <f>1 + 0.0334* COS(H19*Deg2Rad) + 0.0007 *COS(2*H19*Deg2Rad)</f>
        <v>1.0079199623520607</v>
      </c>
      <c r="I20" s="238">
        <f>1 + 0.0334* COS(I19*Deg2Rad) + 0.0007 *COS(2*I19*Deg2Rad)</f>
        <v>1.0079120256999032</v>
      </c>
      <c r="J20" s="238">
        <f>1 + 0.0334* COS(J19*Deg2Rad) + 0.0007 *COS(2*J19*Deg2Rad)</f>
        <v>1.0078167539585008</v>
      </c>
      <c r="K20" s="238">
        <f>1 + 0.0334* COS(K19*Deg2Rad) + 0.0007 *COS(2*K19*Deg2Rad)</f>
        <v>1.0078167539585008</v>
      </c>
      <c r="L20" s="238">
        <f>1 + 0.0334* COS(L19*Deg2Rad) + 0.0007 *COS(2*L19*Deg2Rad)</f>
        <v>1.0078246955098979</v>
      </c>
      <c r="M20" s="238">
        <f>1 + 0.0334* COS(M19*Deg2Rad) + 0.0007 *COS(2*M19*Deg2Rad)</f>
        <v>1.0078246955098979</v>
      </c>
      <c r="N20" s="238">
        <f>1 + 0.0334* COS(N19*Deg2Rad) + 0.0007 *COS(2*N19*Deg2Rad)</f>
        <v>1.0071243428524128</v>
      </c>
      <c r="O20" s="238">
        <f>1 + 0.0334* COS(O19*Deg2Rad) + 0.0007 *COS(2*O19*Deg2Rad)</f>
        <v>1.0047177511657699</v>
      </c>
      <c r="P20" s="238">
        <f>1 + 0.0334* COS(P19*Deg2Rad) + 0.0007 *COS(2*P19*Deg2Rad)</f>
        <v>1.0047177511657699</v>
      </c>
      <c r="Q20" s="238">
        <f>1 + 0.0334* COS(Q19*Deg2Rad) + 0.0007 *COS(2*Q19*Deg2Rad)</f>
        <v>0.99853481671187239</v>
      </c>
      <c r="R20" s="238">
        <f>1 + 0.0334* COS(R19*Deg2Rad) + 0.0007 *COS(2*R19*Deg2Rad)</f>
        <v>0.99089794173120604</v>
      </c>
      <c r="S20" s="238">
        <f>1 + 0.0334* COS(S19*Deg2Rad) + 0.0007 *COS(2*S19*Deg2Rad)</f>
        <v>0.99090568562600134</v>
      </c>
      <c r="T20" s="238">
        <f>1 + 0.0334* COS(T19*Deg2Rad) + 0.0007 *COS(2*T19*Deg2Rad)</f>
        <v>0.98438308685536213</v>
      </c>
      <c r="U20" s="238">
        <f>1 + 0.0334* COS(U19*Deg2Rad) + 0.0007 *COS(2*U19*Deg2Rad)</f>
        <v>0.98438308685536213</v>
      </c>
      <c r="V20" s="238">
        <f>1 + 0.0334* COS(V19*Deg2Rad) + 0.0007 *COS(2*V19*Deg2Rad)</f>
        <v>0.98437602867532514</v>
      </c>
      <c r="W20" s="238">
        <f>1 + 0.0334* COS(W19*Deg2Rad) + 0.0007 *COS(2*W19*Deg2Rad)</f>
        <v>0.96770788092283355</v>
      </c>
      <c r="X20" s="238">
        <f>1 + 0.0334* COS(X19*Deg2Rad) + 0.0007 *COS(2*X19*Deg2Rad)</f>
        <v>1.0078167539585008</v>
      </c>
      <c r="Y20" s="238">
        <f>1 + 0.0334* COS(Y19*Deg2Rad) + 0.0007 *COS(2*Y19*Deg2Rad)</f>
        <v>1.0078564576548141</v>
      </c>
      <c r="Z20" s="238">
        <f>1 + 0.0334* COS(Z19*Deg2Rad) + 0.0007 *COS(2*Z19*Deg2Rad)</f>
        <v>1.0077373162512537</v>
      </c>
      <c r="AA20" s="238">
        <f>1 + 0.0334* COS(AA19*Deg2Rad) + 0.0007 *COS(2*AA19*Deg2Rad)</f>
        <v>1.0082687606885201</v>
      </c>
      <c r="AB20" s="238">
        <f>1 + 0.0334* COS(AB19*Deg2Rad) + 0.0007 *COS(2*AB19*Deg2Rad)</f>
        <v>1.0079199623520607</v>
      </c>
      <c r="AC20" s="238">
        <f>1 + 0.0334* COS(AC19*Deg2Rad) + 0.0007 *COS(2*AC19*Deg2Rad)</f>
        <v>1.007554458506406</v>
      </c>
      <c r="AD20" s="238">
        <f>1 + 0.0334* COS(AD19*Deg2Rad) + 0.0007 *COS(2*AD19*Deg2Rad)</f>
        <v>1.007745261830483</v>
      </c>
      <c r="AE20" s="238">
        <f>1 + 0.0334* COS(AE19*Deg2Rad) + 0.0007 *COS(2*AE19*Deg2Rad)</f>
        <v>1.0078246955098979</v>
      </c>
      <c r="AF20" s="238">
        <f>1 + 0.0334* COS(AF19*Deg2Rad) + 0.0007 *COS(2*AF19*Deg2Rad)</f>
        <v>1.0077373162512537</v>
      </c>
      <c r="AG20" s="238">
        <f>1 + 0.0334* COS(AG19*Deg2Rad) + 0.0007 *COS(2*AG19*Deg2Rad)</f>
        <v>1.0078564576548141</v>
      </c>
      <c r="AH20" s="238">
        <f>1 + 0.0334* COS(AH19*Deg2Rad) + 0.0007 *COS(2*AH19*Deg2Rad)</f>
        <v>1.0078564576548141</v>
      </c>
      <c r="AI20" s="238">
        <f>1 + 0.0334* COS(AI19*Deg2Rad) + 0.0007 *COS(2*AI19*Deg2Rad)</f>
        <v>1.0078485177282777</v>
      </c>
      <c r="AJ20" s="238">
        <f>1 + 0.0334* COS(AJ19*Deg2Rad) + 0.0007 *COS(2*AJ19*Deg2Rad)</f>
        <v>1.0078564576548141</v>
      </c>
      <c r="AK20" s="238">
        <f>1 + 0.0334* COS(AK19*Deg2Rad) + 0.0007 *COS(2*AK19*Deg2Rad)</f>
        <v>1.0078643971732075</v>
      </c>
      <c r="AL20" s="238">
        <f>1 + 0.0334* COS(AL19*Deg2Rad) + 0.0007 *COS(2*AL19*Deg2Rad)</f>
        <v>1.0064692118197875</v>
      </c>
      <c r="AM20" s="238">
        <f>1 + 0.0334* COS(AM19*Deg2Rad) + 0.0007 *COS(2*AM19*Deg2Rad)</f>
        <v>1.0078405773953991</v>
      </c>
      <c r="AN20" s="238">
        <f>1 + 0.0334* COS(AN19*Deg2Rad) + 0.0007 *COS(2*AN19*Deg2Rad)</f>
        <v>0.9967986096969208</v>
      </c>
      <c r="AO20" s="238">
        <f>1 + 0.0334* COS(AO19*Deg2Rad) + 0.0007 *COS(2*AO19*Deg2Rad)</f>
        <v>1.0079199623520607</v>
      </c>
      <c r="AP20" s="238">
        <f>1 + 0.0334* COS(AP19*Deg2Rad) + 0.0007 *COS(2*AP19*Deg2Rad)</f>
        <v>0.99186253531874735</v>
      </c>
      <c r="AQ20" s="238">
        <f>1 + 0.0334* COS(AQ19*Deg2Rad) + 0.0007 *COS(2*AQ19*Deg2Rad)</f>
        <v>1.0076180848288694</v>
      </c>
      <c r="AR20" s="238">
        <f>1 + 0.0334* COS(AR19*Deg2Rad) + 0.0007 *COS(2*AR19*Deg2Rad)</f>
        <v>1.0076180848288694</v>
      </c>
      <c r="AS20" s="238">
        <f>1 + 0.0334* COS(AS19*Deg2Rad) + 0.0007 *COS(2*AS19*Deg2Rad)</f>
        <v>1.0076180848288694</v>
      </c>
      <c r="AT20" s="238">
        <f>1 + 0.0334* COS(AT19*Deg2Rad) + 0.0007 *COS(2*AT19*Deg2Rad)</f>
        <v>1.0076180848288694</v>
      </c>
      <c r="AU20" s="238">
        <f>1 + 0.0334* COS(AU19*Deg2Rad) + 0.0007 *COS(2*AU19*Deg2Rad)</f>
        <v>1.0076180848288694</v>
      </c>
      <c r="AV20" s="238">
        <f>1 + 0.0334* COS(AV19*Deg2Rad) + 0.0007 *COS(2*AV19*Deg2Rad)</f>
        <v>1.0076180848288694</v>
      </c>
      <c r="AW20" s="238">
        <f>1 + 0.0334* COS(AW19*Deg2Rad) + 0.0007 *COS(2*AW19*Deg2Rad)</f>
        <v>1.0076180848288694</v>
      </c>
      <c r="AX20" s="238">
        <f>1 + 0.0334* COS(AX19*Deg2Rad) + 0.0007 *COS(2*AX19*Deg2Rad)</f>
        <v>1.0076180848288694</v>
      </c>
      <c r="AY20" s="238">
        <f>1 + 0.0334* COS(AY19*Deg2Rad) + 0.0007 *COS(2*AY19*Deg2Rad)</f>
        <v>1.0076180848288694</v>
      </c>
      <c r="AZ20" s="238">
        <f>1 + 0.0334* COS(AZ19*Deg2Rad) + 0.0007 *COS(2*AZ19*Deg2Rad)</f>
        <v>1.0076180848288694</v>
      </c>
      <c r="BA20" s="238">
        <f>1 + 0.0334* COS(BA19*Deg2Rad) + 0.0007 *COS(2*BA19*Deg2Rad)</f>
        <v>1.0076180848288694</v>
      </c>
      <c r="BB20" s="238">
        <f>1 + 0.0334* COS(BB19*Deg2Rad) + 0.0007 *COS(2*BB19*Deg2Rad)</f>
        <v>1.0076180848288694</v>
      </c>
      <c r="BC20" s="238">
        <f>1 + 0.0334* COS(BC19*Deg2Rad) + 0.0007 *COS(2*BC19*Deg2Rad)</f>
        <v>1.0076180848288694</v>
      </c>
      <c r="BD20" s="238">
        <f>1 + 0.0334* COS(BD19*Deg2Rad) + 0.0007 *COS(2*BD19*Deg2Rad)</f>
        <v>1.0076180848288694</v>
      </c>
      <c r="BE20" s="238">
        <f>1 + 0.0334* COS(BE19*Deg2Rad) + 0.0007 *COS(2*BE19*Deg2Rad)</f>
        <v>1.0076180848288694</v>
      </c>
      <c r="BF20" s="238">
        <f>1 + 0.0334* COS(BF19*Deg2Rad) + 0.0007 *COS(2*BF19*Deg2Rad)</f>
        <v>1.0076180848288694</v>
      </c>
      <c r="BG20" s="238">
        <f>1 + 0.0334* COS(BG19*Deg2Rad) + 0.0007 *COS(2*BG19*Deg2Rad)</f>
        <v>1.0077373162512537</v>
      </c>
    </row>
    <row r="21" spans="3:59" x14ac:dyDescent="0.25">
      <c r="C21" s="233" t="s">
        <v>742</v>
      </c>
      <c r="D21" s="233" t="s">
        <v>428</v>
      </c>
      <c r="E21">
        <f>'27abc'!K18</f>
        <v>475.80799586137579</v>
      </c>
      <c r="F21">
        <f>'27abc'!L18</f>
        <v>-80.857184153839</v>
      </c>
      <c r="G21">
        <f>'27abc'!M18</f>
        <v>237.22050625160713</v>
      </c>
      <c r="H21">
        <f>'27abc'!N18</f>
        <v>721.10551463349077</v>
      </c>
      <c r="I21">
        <f>'27abc'!O18</f>
        <v>689.12314280001362</v>
      </c>
      <c r="J21">
        <f>'27abc'!P18</f>
        <v>299.04643694571183</v>
      </c>
      <c r="K21">
        <f>'27abc'!Q18</f>
        <v>299.04643694571183</v>
      </c>
      <c r="L21">
        <f>'27abc'!R18</f>
        <v>143.89410734373109</v>
      </c>
      <c r="M21">
        <f>'27abc'!S18</f>
        <v>143.89410734373109</v>
      </c>
      <c r="N21">
        <f>'27abc'!T18</f>
        <v>-415.16670842853068</v>
      </c>
      <c r="O21">
        <f>'27abc'!U18</f>
        <v>-485.52470056493081</v>
      </c>
      <c r="P21">
        <f>'27abc'!V18</f>
        <v>-485.52470056493081</v>
      </c>
      <c r="Q21">
        <f>'27abc'!W18</f>
        <v>-677.17265482769028</v>
      </c>
      <c r="R21">
        <f>'27abc'!X18</f>
        <v>632.21829982043255</v>
      </c>
      <c r="S21">
        <f>'27abc'!Y18</f>
        <v>933.79667121345778</v>
      </c>
      <c r="T21">
        <f>'27abc'!Z18</f>
        <v>322.32052327010598</v>
      </c>
      <c r="U21">
        <f>'27abc'!AA18</f>
        <v>322.32052327010598</v>
      </c>
      <c r="V21">
        <f>'27abc'!AB18</f>
        <v>-377.1217715652615</v>
      </c>
      <c r="W21">
        <f>'27abc'!AC18</f>
        <v>297.2426895156147</v>
      </c>
      <c r="X21">
        <f>'27abc'!AD18</f>
        <v>299.04643694571183</v>
      </c>
      <c r="Y21">
        <f>'27abc'!AE18</f>
        <v>-341.48729525667869</v>
      </c>
      <c r="Z21">
        <f>'27abc'!AF18</f>
        <v>330.7085759818923</v>
      </c>
      <c r="AA21">
        <f>'27abc'!AG18</f>
        <v>-90.246675617195592</v>
      </c>
      <c r="AB21">
        <f>'27abc'!AH18</f>
        <v>721.10551463349077</v>
      </c>
      <c r="AC21">
        <f>'27abc'!AI18</f>
        <v>163.38125605441465</v>
      </c>
      <c r="AD21">
        <f>'27abc'!AJ18</f>
        <v>466.68802648511382</v>
      </c>
      <c r="AE21">
        <f>'27abc'!AK18</f>
        <v>143.89410734373109</v>
      </c>
      <c r="AF21">
        <f>'27abc'!AL18</f>
        <v>330.7085759818923</v>
      </c>
      <c r="AG21">
        <f>'27abc'!AM18</f>
        <v>-341.48729525667869</v>
      </c>
      <c r="AH21">
        <f>'27abc'!AN18</f>
        <v>-341.48729525667869</v>
      </c>
      <c r="AI21">
        <f>'27abc'!AO18</f>
        <v>-129.73221672307892</v>
      </c>
      <c r="AJ21">
        <f>'27abc'!AP18</f>
        <v>-341.48729525667869</v>
      </c>
      <c r="AK21">
        <f>'27abc'!AQ18</f>
        <v>-62.966813592078182</v>
      </c>
      <c r="AL21">
        <f>'27abc'!AR18</f>
        <v>189.64153396094312</v>
      </c>
      <c r="AM21">
        <f>'27abc'!AS18</f>
        <v>279.97415279890174</v>
      </c>
      <c r="AN21">
        <f>'27abc'!AT18</f>
        <v>154.76967114847082</v>
      </c>
      <c r="AO21">
        <f>'27abc'!AU18</f>
        <v>721.10551463349077</v>
      </c>
      <c r="AP21">
        <f>'27abc'!AV18</f>
        <v>-571.41787933000808</v>
      </c>
      <c r="AQ21">
        <f>'27abc'!AW18</f>
        <v>475.80799586137579</v>
      </c>
      <c r="AR21">
        <f>'27abc'!AX18</f>
        <v>475.80799586137579</v>
      </c>
      <c r="AS21">
        <f>'27abc'!AY18</f>
        <v>475.80799586137579</v>
      </c>
      <c r="AT21">
        <f>'27abc'!AZ18</f>
        <v>475.80799586137579</v>
      </c>
      <c r="AU21">
        <f>'27abc'!BA18</f>
        <v>475.80799586137579</v>
      </c>
      <c r="AV21">
        <f>'27abc'!BB18</f>
        <v>475.80799586137579</v>
      </c>
      <c r="AW21">
        <f>'27abc'!BC18</f>
        <v>475.80799586137579</v>
      </c>
      <c r="AX21">
        <f>'27abc'!BD18</f>
        <v>475.80799586137579</v>
      </c>
      <c r="AY21">
        <f>'27abc'!BE18</f>
        <v>475.80799586137579</v>
      </c>
      <c r="AZ21">
        <f>'27abc'!BF18</f>
        <v>475.80799586137579</v>
      </c>
      <c r="BA21">
        <f>'27abc'!BG18</f>
        <v>475.80799586137579</v>
      </c>
      <c r="BB21">
        <f>'27abc'!BH18</f>
        <v>475.80799586137579</v>
      </c>
      <c r="BC21">
        <f>'27abc'!BI18</f>
        <v>475.80799586137579</v>
      </c>
      <c r="BD21">
        <f>'27abc'!BJ18</f>
        <v>475.80799586137579</v>
      </c>
      <c r="BE21">
        <f>'27abc'!BK18</f>
        <v>475.80799586137579</v>
      </c>
      <c r="BF21">
        <f>'27abc'!BL18</f>
        <v>475.80799586137579</v>
      </c>
      <c r="BG21">
        <f>'27abc'!BM18</f>
        <v>330.7085759818923</v>
      </c>
    </row>
    <row r="22" spans="3:59" x14ac:dyDescent="0.25">
      <c r="C22" s="241" t="s">
        <v>743</v>
      </c>
      <c r="D22" s="241" t="s">
        <v>3</v>
      </c>
      <c r="E22" s="186">
        <f>E17 + ((0.00001*E21) / E20)</f>
        <v>2437744.6044230028</v>
      </c>
      <c r="F22" s="186">
        <f t="shared" ref="F22:BG22" si="12">F17 + ((0.00001*F21) / F20)</f>
        <v>2435918.3870490389</v>
      </c>
      <c r="G22" s="186">
        <f t="shared" si="12"/>
        <v>1842764.9328812147</v>
      </c>
      <c r="H22" s="186">
        <f t="shared" si="12"/>
        <v>2451623.8169943923</v>
      </c>
      <c r="I22" s="186">
        <f t="shared" si="12"/>
        <v>2451258.5743031469</v>
      </c>
      <c r="J22" s="186">
        <f t="shared" si="12"/>
        <v>2446875.6619534767</v>
      </c>
      <c r="K22" s="186">
        <f t="shared" si="12"/>
        <v>2446875.6619534767</v>
      </c>
      <c r="L22" s="186">
        <f t="shared" si="12"/>
        <v>2447240.9027867252</v>
      </c>
      <c r="M22" s="186">
        <f t="shared" si="12"/>
        <v>2447240.9027867252</v>
      </c>
      <c r="N22" s="186">
        <f t="shared" si="12"/>
        <v>2415099.5688265483</v>
      </c>
      <c r="O22" s="186">
        <f t="shared" si="12"/>
        <v>2305526.8634135029</v>
      </c>
      <c r="P22" s="186">
        <f t="shared" si="12"/>
        <v>2305526.8634135029</v>
      </c>
      <c r="Q22" s="186">
        <f t="shared" si="12"/>
        <v>2026846.9980843831</v>
      </c>
      <c r="R22" s="186">
        <f t="shared" si="12"/>
        <v>1676214.5162961662</v>
      </c>
      <c r="S22" s="186">
        <f t="shared" si="12"/>
        <v>1676579.7614619948</v>
      </c>
      <c r="T22" s="186">
        <f t="shared" si="12"/>
        <v>1355897.2187043405</v>
      </c>
      <c r="U22" s="186">
        <f t="shared" si="12"/>
        <v>1355897.2187043405</v>
      </c>
      <c r="V22" s="186">
        <f t="shared" si="12"/>
        <v>1355531.9695837782</v>
      </c>
      <c r="W22" s="186">
        <f t="shared" si="12"/>
        <v>119.93934211169169</v>
      </c>
      <c r="X22" s="186">
        <f t="shared" si="12"/>
        <v>2446875.6619534767</v>
      </c>
      <c r="Y22" s="186">
        <f t="shared" si="12"/>
        <v>2448701.8674627319</v>
      </c>
      <c r="Z22" s="186">
        <f t="shared" si="12"/>
        <v>2443223.2385460683</v>
      </c>
      <c r="AA22" s="186">
        <f t="shared" si="12"/>
        <v>2467694.4735031184</v>
      </c>
      <c r="AB22" s="186">
        <f t="shared" si="12"/>
        <v>2451623.8169943923</v>
      </c>
      <c r="AC22" s="186">
        <f t="shared" si="12"/>
        <v>2434822.6623647003</v>
      </c>
      <c r="AD22" s="186">
        <f t="shared" si="12"/>
        <v>2443588.482267106</v>
      </c>
      <c r="AE22" s="186">
        <f t="shared" si="12"/>
        <v>2447240.9027867252</v>
      </c>
      <c r="AF22" s="186">
        <f t="shared" si="12"/>
        <v>2443223.2385460683</v>
      </c>
      <c r="AG22" s="186">
        <f t="shared" si="12"/>
        <v>2448701.8674627319</v>
      </c>
      <c r="AH22" s="186">
        <f t="shared" si="12"/>
        <v>2448701.8674627319</v>
      </c>
      <c r="AI22" s="186">
        <f t="shared" si="12"/>
        <v>2448336.6271906043</v>
      </c>
      <c r="AJ22" s="186">
        <f t="shared" si="12"/>
        <v>2448701.8674627319</v>
      </c>
      <c r="AK22" s="186">
        <f t="shared" si="12"/>
        <v>2449067.1125994963</v>
      </c>
      <c r="AL22" s="186">
        <f t="shared" si="12"/>
        <v>2385149.7013369733</v>
      </c>
      <c r="AM22" s="186">
        <f t="shared" si="12"/>
        <v>2447971.388882725</v>
      </c>
      <c r="AN22" s="186">
        <f t="shared" si="12"/>
        <v>1948319.9270103166</v>
      </c>
      <c r="AO22" s="186">
        <f t="shared" si="12"/>
        <v>2451623.8169943923</v>
      </c>
      <c r="AP22" s="186">
        <f t="shared" si="12"/>
        <v>1721504.528266402</v>
      </c>
      <c r="AQ22" s="186">
        <f t="shared" si="12"/>
        <v>2437744.6044230028</v>
      </c>
      <c r="AR22" s="186">
        <f t="shared" si="12"/>
        <v>2437744.6044230028</v>
      </c>
      <c r="AS22" s="186">
        <f t="shared" si="12"/>
        <v>2437744.6044230028</v>
      </c>
      <c r="AT22" s="186">
        <f t="shared" si="12"/>
        <v>2437744.6044230028</v>
      </c>
      <c r="AU22" s="186">
        <f t="shared" si="12"/>
        <v>2437744.6044230028</v>
      </c>
      <c r="AV22" s="186">
        <f t="shared" si="12"/>
        <v>2437744.6044230028</v>
      </c>
      <c r="AW22" s="186">
        <f t="shared" si="12"/>
        <v>2437744.6044230028</v>
      </c>
      <c r="AX22" s="186">
        <f t="shared" si="12"/>
        <v>2437744.6044230028</v>
      </c>
      <c r="AY22" s="186">
        <f t="shared" si="12"/>
        <v>2437744.6044230028</v>
      </c>
      <c r="AZ22" s="186">
        <f t="shared" si="12"/>
        <v>2437744.6044230028</v>
      </c>
      <c r="BA22" s="186">
        <f t="shared" si="12"/>
        <v>2437744.6044230028</v>
      </c>
      <c r="BB22" s="186">
        <f t="shared" si="12"/>
        <v>2437744.6044230028</v>
      </c>
      <c r="BC22" s="186">
        <f t="shared" si="12"/>
        <v>2437744.6044230028</v>
      </c>
      <c r="BD22" s="186">
        <f t="shared" si="12"/>
        <v>2437744.6044230028</v>
      </c>
      <c r="BE22" s="186">
        <f t="shared" si="12"/>
        <v>2437744.6044230028</v>
      </c>
      <c r="BF22" s="186">
        <f t="shared" si="12"/>
        <v>2437744.6044230028</v>
      </c>
      <c r="BG22" s="186">
        <f t="shared" si="12"/>
        <v>2443223.2385460683</v>
      </c>
    </row>
    <row r="24" spans="3:59" x14ac:dyDescent="0.25">
      <c r="C24" t="s">
        <v>706</v>
      </c>
      <c r="D24" s="8" t="s">
        <v>707</v>
      </c>
      <c r="E24">
        <f>_xlfn.FLOOR.MATH(E22+0.5)</f>
        <v>2437745</v>
      </c>
      <c r="F24">
        <f t="shared" ref="F24:BG24" si="13">_xlfn.FLOOR.MATH(F22+0.5)</f>
        <v>2435918</v>
      </c>
      <c r="G24">
        <f t="shared" si="13"/>
        <v>1842765</v>
      </c>
      <c r="H24">
        <f t="shared" si="13"/>
        <v>2451624</v>
      </c>
      <c r="I24">
        <f t="shared" si="13"/>
        <v>2451259</v>
      </c>
      <c r="J24">
        <f t="shared" si="13"/>
        <v>2446876</v>
      </c>
      <c r="K24">
        <f t="shared" si="13"/>
        <v>2446876</v>
      </c>
      <c r="L24">
        <f t="shared" si="13"/>
        <v>2447241</v>
      </c>
      <c r="M24">
        <f t="shared" si="13"/>
        <v>2447241</v>
      </c>
      <c r="N24">
        <f t="shared" si="13"/>
        <v>2415100</v>
      </c>
      <c r="O24">
        <f t="shared" si="13"/>
        <v>2305527</v>
      </c>
      <c r="P24">
        <f t="shared" si="13"/>
        <v>2305527</v>
      </c>
      <c r="Q24">
        <f t="shared" si="13"/>
        <v>2026847</v>
      </c>
      <c r="R24">
        <f t="shared" si="13"/>
        <v>1676215</v>
      </c>
      <c r="S24">
        <f t="shared" si="13"/>
        <v>1676580</v>
      </c>
      <c r="T24">
        <f t="shared" si="13"/>
        <v>1355897</v>
      </c>
      <c r="U24">
        <f t="shared" si="13"/>
        <v>1355897</v>
      </c>
      <c r="V24">
        <f t="shared" si="13"/>
        <v>1355532</v>
      </c>
      <c r="W24">
        <f t="shared" si="13"/>
        <v>120</v>
      </c>
      <c r="X24">
        <f t="shared" si="13"/>
        <v>2446876</v>
      </c>
      <c r="Y24">
        <f t="shared" si="13"/>
        <v>2448702</v>
      </c>
      <c r="Z24">
        <f t="shared" si="13"/>
        <v>2443223</v>
      </c>
      <c r="AA24">
        <f t="shared" si="13"/>
        <v>2467694</v>
      </c>
      <c r="AB24">
        <f t="shared" si="13"/>
        <v>2451624</v>
      </c>
      <c r="AC24">
        <f t="shared" si="13"/>
        <v>2434823</v>
      </c>
      <c r="AD24">
        <f t="shared" si="13"/>
        <v>2443588</v>
      </c>
      <c r="AE24">
        <f t="shared" si="13"/>
        <v>2447241</v>
      </c>
      <c r="AF24">
        <f t="shared" si="13"/>
        <v>2443223</v>
      </c>
      <c r="AG24">
        <f t="shared" si="13"/>
        <v>2448702</v>
      </c>
      <c r="AH24">
        <f t="shared" si="13"/>
        <v>2448702</v>
      </c>
      <c r="AI24">
        <f t="shared" si="13"/>
        <v>2448337</v>
      </c>
      <c r="AJ24">
        <f t="shared" si="13"/>
        <v>2448702</v>
      </c>
      <c r="AK24">
        <f t="shared" si="13"/>
        <v>2449067</v>
      </c>
      <c r="AL24">
        <f t="shared" si="13"/>
        <v>2385150</v>
      </c>
      <c r="AM24">
        <f t="shared" si="13"/>
        <v>2447971</v>
      </c>
      <c r="AN24">
        <f t="shared" si="13"/>
        <v>1948320</v>
      </c>
      <c r="AO24">
        <f t="shared" si="13"/>
        <v>2451624</v>
      </c>
      <c r="AP24">
        <f t="shared" si="13"/>
        <v>1721505</v>
      </c>
      <c r="AQ24">
        <f t="shared" si="13"/>
        <v>2437745</v>
      </c>
      <c r="AR24">
        <f t="shared" si="13"/>
        <v>2437745</v>
      </c>
      <c r="AS24">
        <f t="shared" si="13"/>
        <v>2437745</v>
      </c>
      <c r="AT24">
        <f t="shared" si="13"/>
        <v>2437745</v>
      </c>
      <c r="AU24">
        <f t="shared" si="13"/>
        <v>2437745</v>
      </c>
      <c r="AV24">
        <f t="shared" si="13"/>
        <v>2437745</v>
      </c>
      <c r="AW24">
        <f t="shared" si="13"/>
        <v>2437745</v>
      </c>
      <c r="AX24">
        <f t="shared" si="13"/>
        <v>2437745</v>
      </c>
      <c r="AY24">
        <f t="shared" si="13"/>
        <v>2437745</v>
      </c>
      <c r="AZ24">
        <f t="shared" si="13"/>
        <v>2437745</v>
      </c>
      <c r="BA24">
        <f t="shared" si="13"/>
        <v>2437745</v>
      </c>
      <c r="BB24">
        <f t="shared" si="13"/>
        <v>2437745</v>
      </c>
      <c r="BC24">
        <f t="shared" si="13"/>
        <v>2437745</v>
      </c>
      <c r="BD24">
        <f t="shared" si="13"/>
        <v>2437745</v>
      </c>
      <c r="BE24">
        <f t="shared" si="13"/>
        <v>2437745</v>
      </c>
      <c r="BF24">
        <f t="shared" si="13"/>
        <v>2437745</v>
      </c>
      <c r="BG24">
        <f t="shared" si="13"/>
        <v>2443223</v>
      </c>
    </row>
    <row r="25" spans="3:59" x14ac:dyDescent="0.25">
      <c r="C25" t="s">
        <v>708</v>
      </c>
      <c r="D25" s="8" t="s">
        <v>7</v>
      </c>
      <c r="E25" s="207">
        <f>(E22+0.5)-E24</f>
        <v>0.10442300280556083</v>
      </c>
      <c r="F25" s="207">
        <f t="shared" ref="F25:BG25" si="14">(F22+0.5)-F24</f>
        <v>0.88704903889447451</v>
      </c>
      <c r="G25" s="207">
        <f t="shared" si="14"/>
        <v>0.43288121465593576</v>
      </c>
      <c r="H25" s="207">
        <f t="shared" si="14"/>
        <v>0.31699439231306314</v>
      </c>
      <c r="I25" s="207">
        <f t="shared" si="14"/>
        <v>7.4303146917372942E-2</v>
      </c>
      <c r="J25" s="207">
        <f t="shared" si="14"/>
        <v>0.16195347672328353</v>
      </c>
      <c r="K25" s="207">
        <f t="shared" si="14"/>
        <v>0.16195347672328353</v>
      </c>
      <c r="L25" s="207">
        <f t="shared" si="14"/>
        <v>0.40278672520071268</v>
      </c>
      <c r="M25" s="207">
        <f t="shared" si="14"/>
        <v>0.40278672520071268</v>
      </c>
      <c r="N25" s="207">
        <f t="shared" si="14"/>
        <v>6.8826548289507627E-2</v>
      </c>
      <c r="O25" s="207">
        <f t="shared" si="14"/>
        <v>0.36341350292786956</v>
      </c>
      <c r="P25" s="207">
        <f t="shared" si="14"/>
        <v>0.36341350292786956</v>
      </c>
      <c r="Q25" s="207">
        <f t="shared" si="14"/>
        <v>0.49808438308537006</v>
      </c>
      <c r="R25" s="207">
        <f t="shared" si="14"/>
        <v>1.629616622813046E-2</v>
      </c>
      <c r="S25" s="207">
        <f t="shared" si="14"/>
        <v>0.26146199484355748</v>
      </c>
      <c r="T25" s="207">
        <f t="shared" si="14"/>
        <v>0.71870434051379561</v>
      </c>
      <c r="U25" s="207">
        <f t="shared" si="14"/>
        <v>0.71870434051379561</v>
      </c>
      <c r="V25" s="207">
        <f t="shared" si="14"/>
        <v>0.46958377817645669</v>
      </c>
      <c r="W25" s="207">
        <f t="shared" si="14"/>
        <v>0.43934211169168691</v>
      </c>
      <c r="X25" s="207">
        <f t="shared" si="14"/>
        <v>0.16195347672328353</v>
      </c>
      <c r="Y25" s="207">
        <f t="shared" si="14"/>
        <v>0.36746273189783096</v>
      </c>
      <c r="Z25" s="207">
        <f t="shared" si="14"/>
        <v>0.7385460683144629</v>
      </c>
      <c r="AA25" s="207">
        <f t="shared" si="14"/>
        <v>0.9735031183809042</v>
      </c>
      <c r="AB25" s="207">
        <f t="shared" si="14"/>
        <v>0.31699439231306314</v>
      </c>
      <c r="AC25" s="207">
        <f t="shared" si="14"/>
        <v>0.16236470034345984</v>
      </c>
      <c r="AD25" s="207">
        <f t="shared" si="14"/>
        <v>0.98226710595190525</v>
      </c>
      <c r="AE25" s="207">
        <f t="shared" si="14"/>
        <v>0.40278672520071268</v>
      </c>
      <c r="AF25" s="207">
        <f t="shared" si="14"/>
        <v>0.7385460683144629</v>
      </c>
      <c r="AG25" s="207">
        <f t="shared" si="14"/>
        <v>0.36746273189783096</v>
      </c>
      <c r="AH25" s="207">
        <f t="shared" si="14"/>
        <v>0.36746273189783096</v>
      </c>
      <c r="AI25" s="207">
        <f t="shared" si="14"/>
        <v>0.12719060434028506</v>
      </c>
      <c r="AJ25" s="207">
        <f t="shared" si="14"/>
        <v>0.36746273189783096</v>
      </c>
      <c r="AK25" s="207">
        <f t="shared" si="14"/>
        <v>0.61259949626401067</v>
      </c>
      <c r="AL25" s="207">
        <f t="shared" si="14"/>
        <v>0.20133697334676981</v>
      </c>
      <c r="AM25" s="207">
        <f t="shared" si="14"/>
        <v>0.88888272503390908</v>
      </c>
      <c r="AN25" s="207">
        <f t="shared" si="14"/>
        <v>0.42701031663455069</v>
      </c>
      <c r="AO25" s="207">
        <f t="shared" si="14"/>
        <v>0.31699439231306314</v>
      </c>
      <c r="AP25" s="207">
        <f t="shared" si="14"/>
        <v>2.8266401961445808E-2</v>
      </c>
      <c r="AQ25" s="207">
        <f t="shared" si="14"/>
        <v>0.10442300280556083</v>
      </c>
      <c r="AR25" s="207">
        <f t="shared" si="14"/>
        <v>0.10442300280556083</v>
      </c>
      <c r="AS25" s="207">
        <f t="shared" si="14"/>
        <v>0.10442300280556083</v>
      </c>
      <c r="AT25" s="207">
        <f t="shared" si="14"/>
        <v>0.10442300280556083</v>
      </c>
      <c r="AU25" s="207">
        <f t="shared" si="14"/>
        <v>0.10442300280556083</v>
      </c>
      <c r="AV25" s="207">
        <f t="shared" si="14"/>
        <v>0.10442300280556083</v>
      </c>
      <c r="AW25" s="207">
        <f t="shared" si="14"/>
        <v>0.10442300280556083</v>
      </c>
      <c r="AX25" s="207">
        <f t="shared" si="14"/>
        <v>0.10442300280556083</v>
      </c>
      <c r="AY25" s="207">
        <f t="shared" si="14"/>
        <v>0.10442300280556083</v>
      </c>
      <c r="AZ25" s="207">
        <f t="shared" si="14"/>
        <v>0.10442300280556083</v>
      </c>
      <c r="BA25" s="207">
        <f t="shared" si="14"/>
        <v>0.10442300280556083</v>
      </c>
      <c r="BB25" s="207">
        <f t="shared" si="14"/>
        <v>0.10442300280556083</v>
      </c>
      <c r="BC25" s="207">
        <f t="shared" si="14"/>
        <v>0.10442300280556083</v>
      </c>
      <c r="BD25" s="207">
        <f t="shared" si="14"/>
        <v>0.10442300280556083</v>
      </c>
      <c r="BE25" s="207">
        <f t="shared" si="14"/>
        <v>0.10442300280556083</v>
      </c>
      <c r="BF25" s="207">
        <f t="shared" si="14"/>
        <v>0.10442300280556083</v>
      </c>
      <c r="BG25" s="207">
        <f t="shared" si="14"/>
        <v>0.7385460683144629</v>
      </c>
    </row>
    <row r="26" spans="3:59" x14ac:dyDescent="0.25">
      <c r="C26" t="s">
        <v>709</v>
      </c>
      <c r="D26" s="8" t="s">
        <v>74</v>
      </c>
      <c r="E26">
        <f>_xlfn.FLOOR.MATH((E24-1867216.25) /36524.25)</f>
        <v>15</v>
      </c>
      <c r="F26">
        <f t="shared" ref="F26:BG26" si="15">_xlfn.FLOOR.MATH((F24-1867216.25) /36524.25)</f>
        <v>15</v>
      </c>
      <c r="G26">
        <f t="shared" si="15"/>
        <v>-1</v>
      </c>
      <c r="H26">
        <f t="shared" si="15"/>
        <v>16</v>
      </c>
      <c r="I26">
        <f t="shared" si="15"/>
        <v>15</v>
      </c>
      <c r="J26">
        <f t="shared" si="15"/>
        <v>15</v>
      </c>
      <c r="K26">
        <f t="shared" si="15"/>
        <v>15</v>
      </c>
      <c r="L26">
        <f t="shared" si="15"/>
        <v>15</v>
      </c>
      <c r="M26">
        <f t="shared" si="15"/>
        <v>15</v>
      </c>
      <c r="N26">
        <f t="shared" si="15"/>
        <v>15</v>
      </c>
      <c r="O26">
        <f t="shared" si="15"/>
        <v>12</v>
      </c>
      <c r="P26">
        <f t="shared" si="15"/>
        <v>12</v>
      </c>
      <c r="Q26">
        <f t="shared" si="15"/>
        <v>4</v>
      </c>
      <c r="R26">
        <f t="shared" si="15"/>
        <v>-6</v>
      </c>
      <c r="S26">
        <f t="shared" si="15"/>
        <v>-6</v>
      </c>
      <c r="T26">
        <f t="shared" si="15"/>
        <v>-14</v>
      </c>
      <c r="U26">
        <f t="shared" si="15"/>
        <v>-14</v>
      </c>
      <c r="V26">
        <f t="shared" si="15"/>
        <v>-15</v>
      </c>
      <c r="W26">
        <f t="shared" si="15"/>
        <v>-52</v>
      </c>
      <c r="X26">
        <f t="shared" si="15"/>
        <v>15</v>
      </c>
      <c r="Y26">
        <f t="shared" si="15"/>
        <v>15</v>
      </c>
      <c r="Z26">
        <f t="shared" si="15"/>
        <v>15</v>
      </c>
      <c r="AA26">
        <f t="shared" si="15"/>
        <v>16</v>
      </c>
      <c r="AB26">
        <f t="shared" si="15"/>
        <v>16</v>
      </c>
      <c r="AC26">
        <f t="shared" si="15"/>
        <v>15</v>
      </c>
      <c r="AD26">
        <f t="shared" si="15"/>
        <v>15</v>
      </c>
      <c r="AE26">
        <f t="shared" si="15"/>
        <v>15</v>
      </c>
      <c r="AF26">
        <f t="shared" si="15"/>
        <v>15</v>
      </c>
      <c r="AG26">
        <f t="shared" si="15"/>
        <v>15</v>
      </c>
      <c r="AH26">
        <f t="shared" si="15"/>
        <v>15</v>
      </c>
      <c r="AI26">
        <f t="shared" si="15"/>
        <v>15</v>
      </c>
      <c r="AJ26">
        <f t="shared" si="15"/>
        <v>15</v>
      </c>
      <c r="AK26">
        <f t="shared" si="15"/>
        <v>15</v>
      </c>
      <c r="AL26">
        <f t="shared" si="15"/>
        <v>14</v>
      </c>
      <c r="AM26">
        <f t="shared" si="15"/>
        <v>15</v>
      </c>
      <c r="AN26">
        <f t="shared" si="15"/>
        <v>2</v>
      </c>
      <c r="AO26">
        <f t="shared" si="15"/>
        <v>16</v>
      </c>
      <c r="AP26">
        <f t="shared" si="15"/>
        <v>-4</v>
      </c>
      <c r="AQ26">
        <f t="shared" si="15"/>
        <v>15</v>
      </c>
      <c r="AR26">
        <f t="shared" si="15"/>
        <v>15</v>
      </c>
      <c r="AS26">
        <f t="shared" si="15"/>
        <v>15</v>
      </c>
      <c r="AT26">
        <f t="shared" si="15"/>
        <v>15</v>
      </c>
      <c r="AU26">
        <f t="shared" si="15"/>
        <v>15</v>
      </c>
      <c r="AV26">
        <f t="shared" si="15"/>
        <v>15</v>
      </c>
      <c r="AW26">
        <f t="shared" si="15"/>
        <v>15</v>
      </c>
      <c r="AX26">
        <f t="shared" si="15"/>
        <v>15</v>
      </c>
      <c r="AY26">
        <f t="shared" si="15"/>
        <v>15</v>
      </c>
      <c r="AZ26">
        <f t="shared" si="15"/>
        <v>15</v>
      </c>
      <c r="BA26">
        <f t="shared" si="15"/>
        <v>15</v>
      </c>
      <c r="BB26">
        <f t="shared" si="15"/>
        <v>15</v>
      </c>
      <c r="BC26">
        <f t="shared" si="15"/>
        <v>15</v>
      </c>
      <c r="BD26">
        <f t="shared" si="15"/>
        <v>15</v>
      </c>
      <c r="BE26">
        <f t="shared" si="15"/>
        <v>15</v>
      </c>
      <c r="BF26">
        <f t="shared" si="15"/>
        <v>15</v>
      </c>
      <c r="BG26">
        <f t="shared" si="15"/>
        <v>15</v>
      </c>
    </row>
    <row r="27" spans="3:59" x14ac:dyDescent="0.25">
      <c r="C27" t="s">
        <v>710</v>
      </c>
      <c r="D27" s="8" t="s">
        <v>49</v>
      </c>
      <c r="E27">
        <f>E24+1+E26-_xlfn.FLOOR.MATH(E26/4)</f>
        <v>2437758</v>
      </c>
      <c r="F27">
        <f t="shared" ref="F27:BG27" si="16">F24+1+F26-_xlfn.FLOOR.MATH(F26/4)</f>
        <v>2435931</v>
      </c>
      <c r="G27">
        <f t="shared" si="16"/>
        <v>1842766</v>
      </c>
      <c r="H27">
        <f t="shared" si="16"/>
        <v>2451637</v>
      </c>
      <c r="I27">
        <f t="shared" si="16"/>
        <v>2451272</v>
      </c>
      <c r="J27">
        <f t="shared" si="16"/>
        <v>2446889</v>
      </c>
      <c r="K27">
        <f t="shared" si="16"/>
        <v>2446889</v>
      </c>
      <c r="L27">
        <f t="shared" si="16"/>
        <v>2447254</v>
      </c>
      <c r="M27">
        <f t="shared" si="16"/>
        <v>2447254</v>
      </c>
      <c r="N27">
        <f t="shared" si="16"/>
        <v>2415113</v>
      </c>
      <c r="O27">
        <f t="shared" si="16"/>
        <v>2305537</v>
      </c>
      <c r="P27">
        <f t="shared" si="16"/>
        <v>2305537</v>
      </c>
      <c r="Q27">
        <f t="shared" si="16"/>
        <v>2026851</v>
      </c>
      <c r="R27">
        <f t="shared" si="16"/>
        <v>1676212</v>
      </c>
      <c r="S27">
        <f t="shared" si="16"/>
        <v>1676577</v>
      </c>
      <c r="T27">
        <f t="shared" si="16"/>
        <v>1355888</v>
      </c>
      <c r="U27">
        <f t="shared" si="16"/>
        <v>1355888</v>
      </c>
      <c r="V27">
        <f t="shared" si="16"/>
        <v>1355522</v>
      </c>
      <c r="W27">
        <f t="shared" si="16"/>
        <v>82</v>
      </c>
      <c r="X27">
        <f t="shared" si="16"/>
        <v>2446889</v>
      </c>
      <c r="Y27">
        <f t="shared" si="16"/>
        <v>2448715</v>
      </c>
      <c r="Z27">
        <f t="shared" si="16"/>
        <v>2443236</v>
      </c>
      <c r="AA27">
        <f t="shared" si="16"/>
        <v>2467707</v>
      </c>
      <c r="AB27">
        <f t="shared" si="16"/>
        <v>2451637</v>
      </c>
      <c r="AC27">
        <f t="shared" si="16"/>
        <v>2434836</v>
      </c>
      <c r="AD27">
        <f t="shared" si="16"/>
        <v>2443601</v>
      </c>
      <c r="AE27">
        <f t="shared" si="16"/>
        <v>2447254</v>
      </c>
      <c r="AF27">
        <f t="shared" si="16"/>
        <v>2443236</v>
      </c>
      <c r="AG27">
        <f t="shared" si="16"/>
        <v>2448715</v>
      </c>
      <c r="AH27">
        <f t="shared" si="16"/>
        <v>2448715</v>
      </c>
      <c r="AI27">
        <f t="shared" si="16"/>
        <v>2448350</v>
      </c>
      <c r="AJ27">
        <f t="shared" si="16"/>
        <v>2448715</v>
      </c>
      <c r="AK27">
        <f t="shared" si="16"/>
        <v>2449080</v>
      </c>
      <c r="AL27">
        <f t="shared" si="16"/>
        <v>2385162</v>
      </c>
      <c r="AM27">
        <f t="shared" si="16"/>
        <v>2447984</v>
      </c>
      <c r="AN27">
        <f t="shared" si="16"/>
        <v>1948323</v>
      </c>
      <c r="AO27">
        <f t="shared" si="16"/>
        <v>2451637</v>
      </c>
      <c r="AP27">
        <f t="shared" si="16"/>
        <v>1721503</v>
      </c>
      <c r="AQ27">
        <f t="shared" si="16"/>
        <v>2437758</v>
      </c>
      <c r="AR27">
        <f t="shared" si="16"/>
        <v>2437758</v>
      </c>
      <c r="AS27">
        <f t="shared" si="16"/>
        <v>2437758</v>
      </c>
      <c r="AT27">
        <f t="shared" si="16"/>
        <v>2437758</v>
      </c>
      <c r="AU27">
        <f t="shared" si="16"/>
        <v>2437758</v>
      </c>
      <c r="AV27">
        <f t="shared" si="16"/>
        <v>2437758</v>
      </c>
      <c r="AW27">
        <f t="shared" si="16"/>
        <v>2437758</v>
      </c>
      <c r="AX27">
        <f t="shared" si="16"/>
        <v>2437758</v>
      </c>
      <c r="AY27">
        <f t="shared" si="16"/>
        <v>2437758</v>
      </c>
      <c r="AZ27">
        <f t="shared" si="16"/>
        <v>2437758</v>
      </c>
      <c r="BA27">
        <f t="shared" si="16"/>
        <v>2437758</v>
      </c>
      <c r="BB27">
        <f t="shared" si="16"/>
        <v>2437758</v>
      </c>
      <c r="BC27">
        <f t="shared" si="16"/>
        <v>2437758</v>
      </c>
      <c r="BD27">
        <f t="shared" si="16"/>
        <v>2437758</v>
      </c>
      <c r="BE27">
        <f t="shared" si="16"/>
        <v>2437758</v>
      </c>
      <c r="BF27">
        <f t="shared" si="16"/>
        <v>2437758</v>
      </c>
      <c r="BG27">
        <f t="shared" si="16"/>
        <v>2443236</v>
      </c>
    </row>
    <row r="28" spans="3:59" x14ac:dyDescent="0.25">
      <c r="C28" t="s">
        <v>711</v>
      </c>
      <c r="D28" s="8" t="s">
        <v>30</v>
      </c>
      <c r="E28">
        <f>IF(E24&lt;2299161,E24,E27)</f>
        <v>2437758</v>
      </c>
      <c r="F28">
        <f t="shared" ref="F28:BG28" si="17">IF(F24&lt;2299161,F24,F27)</f>
        <v>2435931</v>
      </c>
      <c r="G28">
        <f t="shared" si="17"/>
        <v>1842765</v>
      </c>
      <c r="H28">
        <f t="shared" si="17"/>
        <v>2451637</v>
      </c>
      <c r="I28">
        <f t="shared" si="17"/>
        <v>2451272</v>
      </c>
      <c r="J28">
        <f t="shared" si="17"/>
        <v>2446889</v>
      </c>
      <c r="K28">
        <f t="shared" si="17"/>
        <v>2446889</v>
      </c>
      <c r="L28">
        <f t="shared" si="17"/>
        <v>2447254</v>
      </c>
      <c r="M28">
        <f t="shared" si="17"/>
        <v>2447254</v>
      </c>
      <c r="N28">
        <f t="shared" si="17"/>
        <v>2415113</v>
      </c>
      <c r="O28">
        <f t="shared" si="17"/>
        <v>2305537</v>
      </c>
      <c r="P28">
        <f t="shared" si="17"/>
        <v>2305537</v>
      </c>
      <c r="Q28">
        <f t="shared" si="17"/>
        <v>2026847</v>
      </c>
      <c r="R28">
        <f t="shared" si="17"/>
        <v>1676215</v>
      </c>
      <c r="S28">
        <f t="shared" si="17"/>
        <v>1676580</v>
      </c>
      <c r="T28">
        <f t="shared" si="17"/>
        <v>1355897</v>
      </c>
      <c r="U28">
        <f t="shared" si="17"/>
        <v>1355897</v>
      </c>
      <c r="V28">
        <f t="shared" si="17"/>
        <v>1355532</v>
      </c>
      <c r="W28">
        <f t="shared" si="17"/>
        <v>120</v>
      </c>
      <c r="X28">
        <f t="shared" si="17"/>
        <v>2446889</v>
      </c>
      <c r="Y28">
        <f t="shared" si="17"/>
        <v>2448715</v>
      </c>
      <c r="Z28">
        <f t="shared" si="17"/>
        <v>2443236</v>
      </c>
      <c r="AA28">
        <f t="shared" si="17"/>
        <v>2467707</v>
      </c>
      <c r="AB28">
        <f t="shared" si="17"/>
        <v>2451637</v>
      </c>
      <c r="AC28">
        <f t="shared" si="17"/>
        <v>2434836</v>
      </c>
      <c r="AD28">
        <f t="shared" si="17"/>
        <v>2443601</v>
      </c>
      <c r="AE28">
        <f t="shared" si="17"/>
        <v>2447254</v>
      </c>
      <c r="AF28">
        <f t="shared" si="17"/>
        <v>2443236</v>
      </c>
      <c r="AG28">
        <f t="shared" si="17"/>
        <v>2448715</v>
      </c>
      <c r="AH28">
        <f t="shared" si="17"/>
        <v>2448715</v>
      </c>
      <c r="AI28">
        <f t="shared" si="17"/>
        <v>2448350</v>
      </c>
      <c r="AJ28">
        <f t="shared" si="17"/>
        <v>2448715</v>
      </c>
      <c r="AK28">
        <f t="shared" si="17"/>
        <v>2449080</v>
      </c>
      <c r="AL28">
        <f t="shared" si="17"/>
        <v>2385162</v>
      </c>
      <c r="AM28">
        <f t="shared" si="17"/>
        <v>2447984</v>
      </c>
      <c r="AN28">
        <f t="shared" si="17"/>
        <v>1948320</v>
      </c>
      <c r="AO28">
        <f t="shared" si="17"/>
        <v>2451637</v>
      </c>
      <c r="AP28">
        <f t="shared" si="17"/>
        <v>1721505</v>
      </c>
      <c r="AQ28">
        <f t="shared" si="17"/>
        <v>2437758</v>
      </c>
      <c r="AR28">
        <f t="shared" si="17"/>
        <v>2437758</v>
      </c>
      <c r="AS28">
        <f t="shared" si="17"/>
        <v>2437758</v>
      </c>
      <c r="AT28">
        <f t="shared" si="17"/>
        <v>2437758</v>
      </c>
      <c r="AU28">
        <f t="shared" si="17"/>
        <v>2437758</v>
      </c>
      <c r="AV28">
        <f t="shared" si="17"/>
        <v>2437758</v>
      </c>
      <c r="AW28">
        <f t="shared" si="17"/>
        <v>2437758</v>
      </c>
      <c r="AX28">
        <f t="shared" si="17"/>
        <v>2437758</v>
      </c>
      <c r="AY28">
        <f t="shared" si="17"/>
        <v>2437758</v>
      </c>
      <c r="AZ28">
        <f t="shared" si="17"/>
        <v>2437758</v>
      </c>
      <c r="BA28">
        <f t="shared" si="17"/>
        <v>2437758</v>
      </c>
      <c r="BB28">
        <f t="shared" si="17"/>
        <v>2437758</v>
      </c>
      <c r="BC28">
        <f t="shared" si="17"/>
        <v>2437758</v>
      </c>
      <c r="BD28">
        <f t="shared" si="17"/>
        <v>2437758</v>
      </c>
      <c r="BE28">
        <f t="shared" si="17"/>
        <v>2437758</v>
      </c>
      <c r="BF28">
        <f t="shared" si="17"/>
        <v>2437758</v>
      </c>
      <c r="BG28">
        <f t="shared" si="17"/>
        <v>2443236</v>
      </c>
    </row>
    <row r="29" spans="3:59" x14ac:dyDescent="0.25">
      <c r="C29" t="s">
        <v>712</v>
      </c>
      <c r="D29" s="8" t="s">
        <v>31</v>
      </c>
      <c r="E29">
        <f>E28+1524</f>
        <v>2439282</v>
      </c>
      <c r="F29">
        <f t="shared" ref="F29:BG29" si="18">F28+1524</f>
        <v>2437455</v>
      </c>
      <c r="G29">
        <f t="shared" si="18"/>
        <v>1844289</v>
      </c>
      <c r="H29">
        <f t="shared" si="18"/>
        <v>2453161</v>
      </c>
      <c r="I29">
        <f t="shared" si="18"/>
        <v>2452796</v>
      </c>
      <c r="J29">
        <f t="shared" si="18"/>
        <v>2448413</v>
      </c>
      <c r="K29">
        <f t="shared" si="18"/>
        <v>2448413</v>
      </c>
      <c r="L29">
        <f t="shared" si="18"/>
        <v>2448778</v>
      </c>
      <c r="M29">
        <f t="shared" si="18"/>
        <v>2448778</v>
      </c>
      <c r="N29">
        <f t="shared" si="18"/>
        <v>2416637</v>
      </c>
      <c r="O29">
        <f t="shared" si="18"/>
        <v>2307061</v>
      </c>
      <c r="P29">
        <f t="shared" si="18"/>
        <v>2307061</v>
      </c>
      <c r="Q29">
        <f t="shared" si="18"/>
        <v>2028371</v>
      </c>
      <c r="R29">
        <f t="shared" si="18"/>
        <v>1677739</v>
      </c>
      <c r="S29">
        <f t="shared" si="18"/>
        <v>1678104</v>
      </c>
      <c r="T29">
        <f t="shared" si="18"/>
        <v>1357421</v>
      </c>
      <c r="U29">
        <f t="shared" si="18"/>
        <v>1357421</v>
      </c>
      <c r="V29">
        <f t="shared" si="18"/>
        <v>1357056</v>
      </c>
      <c r="W29">
        <f t="shared" si="18"/>
        <v>1644</v>
      </c>
      <c r="X29">
        <f t="shared" si="18"/>
        <v>2448413</v>
      </c>
      <c r="Y29">
        <f t="shared" si="18"/>
        <v>2450239</v>
      </c>
      <c r="Z29">
        <f t="shared" si="18"/>
        <v>2444760</v>
      </c>
      <c r="AA29">
        <f t="shared" si="18"/>
        <v>2469231</v>
      </c>
      <c r="AB29">
        <f t="shared" si="18"/>
        <v>2453161</v>
      </c>
      <c r="AC29">
        <f t="shared" si="18"/>
        <v>2436360</v>
      </c>
      <c r="AD29">
        <f t="shared" si="18"/>
        <v>2445125</v>
      </c>
      <c r="AE29">
        <f t="shared" si="18"/>
        <v>2448778</v>
      </c>
      <c r="AF29">
        <f t="shared" si="18"/>
        <v>2444760</v>
      </c>
      <c r="AG29">
        <f t="shared" si="18"/>
        <v>2450239</v>
      </c>
      <c r="AH29">
        <f t="shared" si="18"/>
        <v>2450239</v>
      </c>
      <c r="AI29">
        <f t="shared" si="18"/>
        <v>2449874</v>
      </c>
      <c r="AJ29">
        <f t="shared" si="18"/>
        <v>2450239</v>
      </c>
      <c r="AK29">
        <f t="shared" si="18"/>
        <v>2450604</v>
      </c>
      <c r="AL29">
        <f t="shared" si="18"/>
        <v>2386686</v>
      </c>
      <c r="AM29">
        <f t="shared" si="18"/>
        <v>2449508</v>
      </c>
      <c r="AN29">
        <f t="shared" si="18"/>
        <v>1949844</v>
      </c>
      <c r="AO29">
        <f t="shared" si="18"/>
        <v>2453161</v>
      </c>
      <c r="AP29">
        <f t="shared" si="18"/>
        <v>1723029</v>
      </c>
      <c r="AQ29">
        <f t="shared" si="18"/>
        <v>2439282</v>
      </c>
      <c r="AR29">
        <f t="shared" si="18"/>
        <v>2439282</v>
      </c>
      <c r="AS29">
        <f t="shared" si="18"/>
        <v>2439282</v>
      </c>
      <c r="AT29">
        <f t="shared" si="18"/>
        <v>2439282</v>
      </c>
      <c r="AU29">
        <f t="shared" si="18"/>
        <v>2439282</v>
      </c>
      <c r="AV29">
        <f t="shared" si="18"/>
        <v>2439282</v>
      </c>
      <c r="AW29">
        <f t="shared" si="18"/>
        <v>2439282</v>
      </c>
      <c r="AX29">
        <f t="shared" si="18"/>
        <v>2439282</v>
      </c>
      <c r="AY29">
        <f t="shared" si="18"/>
        <v>2439282</v>
      </c>
      <c r="AZ29">
        <f t="shared" si="18"/>
        <v>2439282</v>
      </c>
      <c r="BA29">
        <f t="shared" si="18"/>
        <v>2439282</v>
      </c>
      <c r="BB29">
        <f t="shared" si="18"/>
        <v>2439282</v>
      </c>
      <c r="BC29">
        <f t="shared" si="18"/>
        <v>2439282</v>
      </c>
      <c r="BD29">
        <f t="shared" si="18"/>
        <v>2439282</v>
      </c>
      <c r="BE29">
        <f t="shared" si="18"/>
        <v>2439282</v>
      </c>
      <c r="BF29">
        <f t="shared" si="18"/>
        <v>2439282</v>
      </c>
      <c r="BG29">
        <f t="shared" si="18"/>
        <v>2444760</v>
      </c>
    </row>
    <row r="30" spans="3:59" x14ac:dyDescent="0.25">
      <c r="C30" t="s">
        <v>713</v>
      </c>
      <c r="D30" s="8" t="s">
        <v>33</v>
      </c>
      <c r="E30">
        <f>_xlfn.FLOOR.MATH((E29-122.1)/365.25)</f>
        <v>6678</v>
      </c>
      <c r="F30">
        <f t="shared" ref="F30:BG30" si="19">_xlfn.FLOOR.MATH((F29-122.1)/365.25)</f>
        <v>6673</v>
      </c>
      <c r="G30">
        <f t="shared" si="19"/>
        <v>5049</v>
      </c>
      <c r="H30">
        <f t="shared" si="19"/>
        <v>6716</v>
      </c>
      <c r="I30">
        <f t="shared" si="19"/>
        <v>6715</v>
      </c>
      <c r="J30">
        <f t="shared" si="19"/>
        <v>6703</v>
      </c>
      <c r="K30">
        <f t="shared" si="19"/>
        <v>6703</v>
      </c>
      <c r="L30">
        <f t="shared" si="19"/>
        <v>6704</v>
      </c>
      <c r="M30">
        <f t="shared" si="19"/>
        <v>6704</v>
      </c>
      <c r="N30">
        <f t="shared" si="19"/>
        <v>6616</v>
      </c>
      <c r="O30">
        <f t="shared" si="19"/>
        <v>6316</v>
      </c>
      <c r="P30">
        <f t="shared" si="19"/>
        <v>6316</v>
      </c>
      <c r="Q30">
        <f t="shared" si="19"/>
        <v>5553</v>
      </c>
      <c r="R30">
        <f t="shared" si="19"/>
        <v>4593</v>
      </c>
      <c r="S30">
        <f t="shared" si="19"/>
        <v>4594</v>
      </c>
      <c r="T30">
        <f t="shared" si="19"/>
        <v>3716</v>
      </c>
      <c r="U30">
        <f t="shared" si="19"/>
        <v>3716</v>
      </c>
      <c r="V30">
        <f t="shared" si="19"/>
        <v>3715</v>
      </c>
      <c r="W30">
        <f t="shared" si="19"/>
        <v>4</v>
      </c>
      <c r="X30">
        <f t="shared" si="19"/>
        <v>6703</v>
      </c>
      <c r="Y30">
        <f t="shared" si="19"/>
        <v>6708</v>
      </c>
      <c r="Z30">
        <f t="shared" si="19"/>
        <v>6693</v>
      </c>
      <c r="AA30">
        <f t="shared" si="19"/>
        <v>6760</v>
      </c>
      <c r="AB30">
        <f t="shared" si="19"/>
        <v>6716</v>
      </c>
      <c r="AC30">
        <f t="shared" si="19"/>
        <v>6670</v>
      </c>
      <c r="AD30">
        <f t="shared" si="19"/>
        <v>6694</v>
      </c>
      <c r="AE30">
        <f t="shared" si="19"/>
        <v>6704</v>
      </c>
      <c r="AF30">
        <f t="shared" si="19"/>
        <v>6693</v>
      </c>
      <c r="AG30">
        <f t="shared" si="19"/>
        <v>6708</v>
      </c>
      <c r="AH30">
        <f t="shared" si="19"/>
        <v>6708</v>
      </c>
      <c r="AI30">
        <f t="shared" si="19"/>
        <v>6707</v>
      </c>
      <c r="AJ30">
        <f t="shared" si="19"/>
        <v>6708</v>
      </c>
      <c r="AK30">
        <f t="shared" si="19"/>
        <v>6709</v>
      </c>
      <c r="AL30">
        <f t="shared" si="19"/>
        <v>6534</v>
      </c>
      <c r="AM30">
        <f t="shared" si="19"/>
        <v>6706</v>
      </c>
      <c r="AN30">
        <f t="shared" si="19"/>
        <v>5338</v>
      </c>
      <c r="AO30">
        <f t="shared" si="19"/>
        <v>6716</v>
      </c>
      <c r="AP30">
        <f t="shared" si="19"/>
        <v>4717</v>
      </c>
      <c r="AQ30">
        <f t="shared" si="19"/>
        <v>6678</v>
      </c>
      <c r="AR30">
        <f t="shared" si="19"/>
        <v>6678</v>
      </c>
      <c r="AS30">
        <f t="shared" si="19"/>
        <v>6678</v>
      </c>
      <c r="AT30">
        <f t="shared" si="19"/>
        <v>6678</v>
      </c>
      <c r="AU30">
        <f t="shared" si="19"/>
        <v>6678</v>
      </c>
      <c r="AV30">
        <f t="shared" si="19"/>
        <v>6678</v>
      </c>
      <c r="AW30">
        <f t="shared" si="19"/>
        <v>6678</v>
      </c>
      <c r="AX30">
        <f t="shared" si="19"/>
        <v>6678</v>
      </c>
      <c r="AY30">
        <f t="shared" si="19"/>
        <v>6678</v>
      </c>
      <c r="AZ30">
        <f t="shared" si="19"/>
        <v>6678</v>
      </c>
      <c r="BA30">
        <f t="shared" si="19"/>
        <v>6678</v>
      </c>
      <c r="BB30">
        <f t="shared" si="19"/>
        <v>6678</v>
      </c>
      <c r="BC30">
        <f t="shared" si="19"/>
        <v>6678</v>
      </c>
      <c r="BD30">
        <f t="shared" si="19"/>
        <v>6678</v>
      </c>
      <c r="BE30">
        <f t="shared" si="19"/>
        <v>6678</v>
      </c>
      <c r="BF30">
        <f t="shared" si="19"/>
        <v>6678</v>
      </c>
      <c r="BG30">
        <f t="shared" si="19"/>
        <v>6693</v>
      </c>
    </row>
    <row r="31" spans="3:59" x14ac:dyDescent="0.25">
      <c r="C31" t="s">
        <v>714</v>
      </c>
      <c r="D31" s="8" t="s">
        <v>34</v>
      </c>
      <c r="E31">
        <f>_xlfn.FLOOR.MATH(365.25*E30)</f>
        <v>2439139</v>
      </c>
      <c r="F31">
        <f t="shared" ref="F31:BG31" si="20">_xlfn.FLOOR.MATH(365.25*F30)</f>
        <v>2437313</v>
      </c>
      <c r="G31">
        <f t="shared" si="20"/>
        <v>1844147</v>
      </c>
      <c r="H31">
        <f t="shared" si="20"/>
        <v>2453019</v>
      </c>
      <c r="I31">
        <f t="shared" si="20"/>
        <v>2452653</v>
      </c>
      <c r="J31">
        <f t="shared" si="20"/>
        <v>2448270</v>
      </c>
      <c r="K31">
        <f t="shared" si="20"/>
        <v>2448270</v>
      </c>
      <c r="L31">
        <f t="shared" si="20"/>
        <v>2448636</v>
      </c>
      <c r="M31">
        <f t="shared" si="20"/>
        <v>2448636</v>
      </c>
      <c r="N31">
        <f t="shared" si="20"/>
        <v>2416494</v>
      </c>
      <c r="O31">
        <f t="shared" si="20"/>
        <v>2306919</v>
      </c>
      <c r="P31">
        <f t="shared" si="20"/>
        <v>2306919</v>
      </c>
      <c r="Q31">
        <f t="shared" si="20"/>
        <v>2028233</v>
      </c>
      <c r="R31">
        <f t="shared" si="20"/>
        <v>1677593</v>
      </c>
      <c r="S31">
        <f t="shared" si="20"/>
        <v>1677958</v>
      </c>
      <c r="T31">
        <f t="shared" si="20"/>
        <v>1357269</v>
      </c>
      <c r="U31">
        <f t="shared" si="20"/>
        <v>1357269</v>
      </c>
      <c r="V31">
        <f t="shared" si="20"/>
        <v>1356903</v>
      </c>
      <c r="W31">
        <f t="shared" si="20"/>
        <v>1461</v>
      </c>
      <c r="X31">
        <f t="shared" si="20"/>
        <v>2448270</v>
      </c>
      <c r="Y31">
        <f t="shared" si="20"/>
        <v>2450097</v>
      </c>
      <c r="Z31">
        <f t="shared" si="20"/>
        <v>2444618</v>
      </c>
      <c r="AA31">
        <f t="shared" si="20"/>
        <v>2469090</v>
      </c>
      <c r="AB31">
        <f t="shared" si="20"/>
        <v>2453019</v>
      </c>
      <c r="AC31">
        <f t="shared" si="20"/>
        <v>2436217</v>
      </c>
      <c r="AD31">
        <f t="shared" si="20"/>
        <v>2444983</v>
      </c>
      <c r="AE31">
        <f t="shared" si="20"/>
        <v>2448636</v>
      </c>
      <c r="AF31">
        <f t="shared" si="20"/>
        <v>2444618</v>
      </c>
      <c r="AG31">
        <f t="shared" si="20"/>
        <v>2450097</v>
      </c>
      <c r="AH31">
        <f t="shared" si="20"/>
        <v>2450097</v>
      </c>
      <c r="AI31">
        <f t="shared" si="20"/>
        <v>2449731</v>
      </c>
      <c r="AJ31">
        <f t="shared" si="20"/>
        <v>2450097</v>
      </c>
      <c r="AK31">
        <f t="shared" si="20"/>
        <v>2450462</v>
      </c>
      <c r="AL31">
        <f t="shared" si="20"/>
        <v>2386543</v>
      </c>
      <c r="AM31">
        <f t="shared" si="20"/>
        <v>2449366</v>
      </c>
      <c r="AN31">
        <f t="shared" si="20"/>
        <v>1949704</v>
      </c>
      <c r="AO31">
        <f t="shared" si="20"/>
        <v>2453019</v>
      </c>
      <c r="AP31">
        <f t="shared" si="20"/>
        <v>1722884</v>
      </c>
      <c r="AQ31">
        <f t="shared" si="20"/>
        <v>2439139</v>
      </c>
      <c r="AR31">
        <f t="shared" si="20"/>
        <v>2439139</v>
      </c>
      <c r="AS31">
        <f t="shared" si="20"/>
        <v>2439139</v>
      </c>
      <c r="AT31">
        <f t="shared" si="20"/>
        <v>2439139</v>
      </c>
      <c r="AU31">
        <f t="shared" si="20"/>
        <v>2439139</v>
      </c>
      <c r="AV31">
        <f t="shared" si="20"/>
        <v>2439139</v>
      </c>
      <c r="AW31">
        <f t="shared" si="20"/>
        <v>2439139</v>
      </c>
      <c r="AX31">
        <f t="shared" si="20"/>
        <v>2439139</v>
      </c>
      <c r="AY31">
        <f t="shared" si="20"/>
        <v>2439139</v>
      </c>
      <c r="AZ31">
        <f t="shared" si="20"/>
        <v>2439139</v>
      </c>
      <c r="BA31">
        <f t="shared" si="20"/>
        <v>2439139</v>
      </c>
      <c r="BB31">
        <f t="shared" si="20"/>
        <v>2439139</v>
      </c>
      <c r="BC31">
        <f t="shared" si="20"/>
        <v>2439139</v>
      </c>
      <c r="BD31">
        <f t="shared" si="20"/>
        <v>2439139</v>
      </c>
      <c r="BE31">
        <f t="shared" si="20"/>
        <v>2439139</v>
      </c>
      <c r="BF31">
        <f t="shared" si="20"/>
        <v>2439139</v>
      </c>
      <c r="BG31">
        <f t="shared" si="20"/>
        <v>2444618</v>
      </c>
    </row>
    <row r="32" spans="3:59" x14ac:dyDescent="0.25">
      <c r="C32" t="s">
        <v>715</v>
      </c>
      <c r="D32" s="8" t="s">
        <v>4</v>
      </c>
      <c r="E32">
        <f>_xlfn.FLOOR.MATH((E29-E31)/30.6001)</f>
        <v>4</v>
      </c>
      <c r="F32">
        <f t="shared" ref="F32:BG32" si="21">_xlfn.FLOOR.MATH((F29-F31)/30.6001)</f>
        <v>4</v>
      </c>
      <c r="G32">
        <f t="shared" si="21"/>
        <v>4</v>
      </c>
      <c r="H32">
        <f t="shared" si="21"/>
        <v>4</v>
      </c>
      <c r="I32">
        <f t="shared" si="21"/>
        <v>4</v>
      </c>
      <c r="J32">
        <f t="shared" si="21"/>
        <v>4</v>
      </c>
      <c r="K32">
        <f t="shared" si="21"/>
        <v>4</v>
      </c>
      <c r="L32">
        <f t="shared" si="21"/>
        <v>4</v>
      </c>
      <c r="M32">
        <f t="shared" si="21"/>
        <v>4</v>
      </c>
      <c r="N32">
        <f t="shared" si="21"/>
        <v>4</v>
      </c>
      <c r="O32">
        <f t="shared" si="21"/>
        <v>4</v>
      </c>
      <c r="P32">
        <f t="shared" si="21"/>
        <v>4</v>
      </c>
      <c r="Q32">
        <f t="shared" si="21"/>
        <v>4</v>
      </c>
      <c r="R32">
        <f t="shared" si="21"/>
        <v>4</v>
      </c>
      <c r="S32">
        <f t="shared" si="21"/>
        <v>4</v>
      </c>
      <c r="T32">
        <f t="shared" si="21"/>
        <v>4</v>
      </c>
      <c r="U32">
        <f t="shared" si="21"/>
        <v>4</v>
      </c>
      <c r="V32">
        <f t="shared" si="21"/>
        <v>4</v>
      </c>
      <c r="W32">
        <f t="shared" si="21"/>
        <v>5</v>
      </c>
      <c r="X32">
        <f t="shared" si="21"/>
        <v>4</v>
      </c>
      <c r="Y32">
        <f t="shared" si="21"/>
        <v>4</v>
      </c>
      <c r="Z32">
        <f t="shared" si="21"/>
        <v>4</v>
      </c>
      <c r="AA32">
        <f t="shared" si="21"/>
        <v>4</v>
      </c>
      <c r="AB32">
        <f t="shared" si="21"/>
        <v>4</v>
      </c>
      <c r="AC32">
        <f t="shared" si="21"/>
        <v>4</v>
      </c>
      <c r="AD32">
        <f t="shared" si="21"/>
        <v>4</v>
      </c>
      <c r="AE32">
        <f t="shared" si="21"/>
        <v>4</v>
      </c>
      <c r="AF32">
        <f t="shared" si="21"/>
        <v>4</v>
      </c>
      <c r="AG32">
        <f t="shared" si="21"/>
        <v>4</v>
      </c>
      <c r="AH32">
        <f t="shared" si="21"/>
        <v>4</v>
      </c>
      <c r="AI32">
        <f t="shared" si="21"/>
        <v>4</v>
      </c>
      <c r="AJ32">
        <f t="shared" si="21"/>
        <v>4</v>
      </c>
      <c r="AK32">
        <f t="shared" si="21"/>
        <v>4</v>
      </c>
      <c r="AL32">
        <f t="shared" si="21"/>
        <v>4</v>
      </c>
      <c r="AM32">
        <f t="shared" si="21"/>
        <v>4</v>
      </c>
      <c r="AN32">
        <f t="shared" si="21"/>
        <v>4</v>
      </c>
      <c r="AO32">
        <f t="shared" si="21"/>
        <v>4</v>
      </c>
      <c r="AP32">
        <f t="shared" si="21"/>
        <v>4</v>
      </c>
      <c r="AQ32">
        <f t="shared" si="21"/>
        <v>4</v>
      </c>
      <c r="AR32">
        <f t="shared" si="21"/>
        <v>4</v>
      </c>
      <c r="AS32">
        <f t="shared" si="21"/>
        <v>4</v>
      </c>
      <c r="AT32">
        <f t="shared" si="21"/>
        <v>4</v>
      </c>
      <c r="AU32">
        <f t="shared" si="21"/>
        <v>4</v>
      </c>
      <c r="AV32">
        <f t="shared" si="21"/>
        <v>4</v>
      </c>
      <c r="AW32">
        <f t="shared" si="21"/>
        <v>4</v>
      </c>
      <c r="AX32">
        <f t="shared" si="21"/>
        <v>4</v>
      </c>
      <c r="AY32">
        <f t="shared" si="21"/>
        <v>4</v>
      </c>
      <c r="AZ32">
        <f t="shared" si="21"/>
        <v>4</v>
      </c>
      <c r="BA32">
        <f t="shared" si="21"/>
        <v>4</v>
      </c>
      <c r="BB32">
        <f t="shared" si="21"/>
        <v>4</v>
      </c>
      <c r="BC32">
        <f t="shared" si="21"/>
        <v>4</v>
      </c>
      <c r="BD32">
        <f t="shared" si="21"/>
        <v>4</v>
      </c>
      <c r="BE32">
        <f t="shared" si="21"/>
        <v>4</v>
      </c>
      <c r="BF32">
        <f t="shared" si="21"/>
        <v>4</v>
      </c>
      <c r="BG32">
        <f t="shared" si="21"/>
        <v>4</v>
      </c>
    </row>
    <row r="33" spans="3:59" x14ac:dyDescent="0.25">
      <c r="C33" t="s">
        <v>716</v>
      </c>
      <c r="D33" s="8" t="s">
        <v>717</v>
      </c>
      <c r="E33" s="2">
        <f>E29-E31-_xlfn.FLOOR.MATH(30.6001*E32)+E25</f>
        <v>21.104423002805561</v>
      </c>
      <c r="F33" s="2">
        <f t="shared" ref="F33:BG33" si="22">F29-F31-_xlfn.FLOOR.MATH(30.6001*F32)+F25</f>
        <v>20.887049038894475</v>
      </c>
      <c r="G33" s="2">
        <f t="shared" si="22"/>
        <v>20.432881214655936</v>
      </c>
      <c r="H33" s="2">
        <f t="shared" si="22"/>
        <v>20.316994392313063</v>
      </c>
      <c r="I33" s="2">
        <f t="shared" si="22"/>
        <v>21.074303146917373</v>
      </c>
      <c r="J33" s="2">
        <f t="shared" si="22"/>
        <v>21.161953476723284</v>
      </c>
      <c r="K33" s="2">
        <f t="shared" si="22"/>
        <v>21.161953476723284</v>
      </c>
      <c r="L33" s="2">
        <f t="shared" si="22"/>
        <v>20.402786725200713</v>
      </c>
      <c r="M33" s="2">
        <f t="shared" si="22"/>
        <v>20.402786725200713</v>
      </c>
      <c r="N33" s="2">
        <f t="shared" si="22"/>
        <v>21.068826548289508</v>
      </c>
      <c r="O33" s="2">
        <f t="shared" si="22"/>
        <v>20.36341350292787</v>
      </c>
      <c r="P33" s="2">
        <f t="shared" si="22"/>
        <v>20.36341350292787</v>
      </c>
      <c r="Q33" s="2">
        <f t="shared" si="22"/>
        <v>16.49808438308537</v>
      </c>
      <c r="R33" s="2">
        <f t="shared" si="22"/>
        <v>24.01629616622813</v>
      </c>
      <c r="S33" s="2">
        <f t="shared" si="22"/>
        <v>24.261461994843557</v>
      </c>
      <c r="T33" s="2">
        <f t="shared" si="22"/>
        <v>30.718704340513796</v>
      </c>
      <c r="U33" s="2">
        <f t="shared" si="22"/>
        <v>30.718704340513796</v>
      </c>
      <c r="V33" s="2">
        <f t="shared" si="22"/>
        <v>31.469583778176457</v>
      </c>
      <c r="W33" s="2">
        <f t="shared" si="22"/>
        <v>30.439342111691687</v>
      </c>
      <c r="X33" s="2">
        <f t="shared" si="22"/>
        <v>21.161953476723284</v>
      </c>
      <c r="Y33" s="2">
        <f t="shared" si="22"/>
        <v>20.367462731897831</v>
      </c>
      <c r="Z33" s="2">
        <f t="shared" si="22"/>
        <v>20.738546068314463</v>
      </c>
      <c r="AA33" s="2">
        <f t="shared" si="22"/>
        <v>19.973503118380904</v>
      </c>
      <c r="AB33" s="2">
        <f t="shared" si="22"/>
        <v>20.316994392313063</v>
      </c>
      <c r="AC33" s="2">
        <f t="shared" si="22"/>
        <v>21.16236470034346</v>
      </c>
      <c r="AD33" s="2">
        <f t="shared" si="22"/>
        <v>20.982267105951905</v>
      </c>
      <c r="AE33" s="2">
        <f t="shared" si="22"/>
        <v>20.402786725200713</v>
      </c>
      <c r="AF33" s="2">
        <f t="shared" si="22"/>
        <v>20.738546068314463</v>
      </c>
      <c r="AG33" s="2">
        <f t="shared" si="22"/>
        <v>20.367462731897831</v>
      </c>
      <c r="AH33" s="2">
        <f t="shared" si="22"/>
        <v>20.367462731897831</v>
      </c>
      <c r="AI33" s="2">
        <f t="shared" si="22"/>
        <v>21.127190604340285</v>
      </c>
      <c r="AJ33" s="2">
        <f t="shared" si="22"/>
        <v>20.367462731897831</v>
      </c>
      <c r="AK33" s="2">
        <f t="shared" si="22"/>
        <v>20.612599496264011</v>
      </c>
      <c r="AL33" s="2">
        <f t="shared" si="22"/>
        <v>21.20133697334677</v>
      </c>
      <c r="AM33" s="2">
        <f t="shared" si="22"/>
        <v>20.888882725033909</v>
      </c>
      <c r="AN33" s="2">
        <f t="shared" si="22"/>
        <v>18.427010316634551</v>
      </c>
      <c r="AO33" s="2">
        <f t="shared" si="22"/>
        <v>20.316994392313063</v>
      </c>
      <c r="AP33" s="2">
        <f t="shared" si="22"/>
        <v>23.028266401961446</v>
      </c>
      <c r="AQ33" s="2">
        <f t="shared" si="22"/>
        <v>21.104423002805561</v>
      </c>
      <c r="AR33" s="2">
        <f t="shared" si="22"/>
        <v>21.104423002805561</v>
      </c>
      <c r="AS33" s="2">
        <f t="shared" si="22"/>
        <v>21.104423002805561</v>
      </c>
      <c r="AT33" s="2">
        <f t="shared" si="22"/>
        <v>21.104423002805561</v>
      </c>
      <c r="AU33" s="2">
        <f t="shared" si="22"/>
        <v>21.104423002805561</v>
      </c>
      <c r="AV33" s="2">
        <f t="shared" si="22"/>
        <v>21.104423002805561</v>
      </c>
      <c r="AW33" s="2">
        <f t="shared" si="22"/>
        <v>21.104423002805561</v>
      </c>
      <c r="AX33" s="2">
        <f t="shared" si="22"/>
        <v>21.104423002805561</v>
      </c>
      <c r="AY33" s="2">
        <f t="shared" si="22"/>
        <v>21.104423002805561</v>
      </c>
      <c r="AZ33" s="2">
        <f t="shared" si="22"/>
        <v>21.104423002805561</v>
      </c>
      <c r="BA33" s="2">
        <f t="shared" si="22"/>
        <v>21.104423002805561</v>
      </c>
      <c r="BB33" s="2">
        <f t="shared" si="22"/>
        <v>21.104423002805561</v>
      </c>
      <c r="BC33" s="2">
        <f t="shared" si="22"/>
        <v>21.104423002805561</v>
      </c>
      <c r="BD33" s="2">
        <f t="shared" si="22"/>
        <v>21.104423002805561</v>
      </c>
      <c r="BE33" s="2">
        <f t="shared" si="22"/>
        <v>21.104423002805561</v>
      </c>
      <c r="BF33" s="2">
        <f t="shared" si="22"/>
        <v>21.104423002805561</v>
      </c>
      <c r="BG33" s="2">
        <f t="shared" si="22"/>
        <v>20.738546068314463</v>
      </c>
    </row>
    <row r="34" spans="3:59" x14ac:dyDescent="0.25">
      <c r="C34" t="s">
        <v>718</v>
      </c>
      <c r="D34" s="8" t="s">
        <v>719</v>
      </c>
      <c r="E34">
        <f>IF(E32&lt;14,E32-1,E32-13)</f>
        <v>3</v>
      </c>
      <c r="F34">
        <f t="shared" ref="F34:BG34" si="23">IF(F32&lt;14,F32-1,F32-13)</f>
        <v>3</v>
      </c>
      <c r="G34">
        <f t="shared" si="23"/>
        <v>3</v>
      </c>
      <c r="H34">
        <f t="shared" si="23"/>
        <v>3</v>
      </c>
      <c r="I34">
        <f t="shared" si="23"/>
        <v>3</v>
      </c>
      <c r="J34">
        <f t="shared" si="23"/>
        <v>3</v>
      </c>
      <c r="K34">
        <f t="shared" si="23"/>
        <v>3</v>
      </c>
      <c r="L34">
        <f t="shared" si="23"/>
        <v>3</v>
      </c>
      <c r="M34">
        <f t="shared" si="23"/>
        <v>3</v>
      </c>
      <c r="N34">
        <f t="shared" si="23"/>
        <v>3</v>
      </c>
      <c r="O34">
        <f t="shared" si="23"/>
        <v>3</v>
      </c>
      <c r="P34">
        <f t="shared" si="23"/>
        <v>3</v>
      </c>
      <c r="Q34">
        <f t="shared" si="23"/>
        <v>3</v>
      </c>
      <c r="R34">
        <f t="shared" si="23"/>
        <v>3</v>
      </c>
      <c r="S34">
        <f t="shared" si="23"/>
        <v>3</v>
      </c>
      <c r="T34">
        <f t="shared" si="23"/>
        <v>3</v>
      </c>
      <c r="U34">
        <f t="shared" si="23"/>
        <v>3</v>
      </c>
      <c r="V34">
        <f t="shared" si="23"/>
        <v>3</v>
      </c>
      <c r="W34">
        <f t="shared" si="23"/>
        <v>4</v>
      </c>
      <c r="X34">
        <f t="shared" si="23"/>
        <v>3</v>
      </c>
      <c r="Y34">
        <f t="shared" si="23"/>
        <v>3</v>
      </c>
      <c r="Z34">
        <f t="shared" si="23"/>
        <v>3</v>
      </c>
      <c r="AA34">
        <f t="shared" si="23"/>
        <v>3</v>
      </c>
      <c r="AB34">
        <f t="shared" si="23"/>
        <v>3</v>
      </c>
      <c r="AC34">
        <f t="shared" si="23"/>
        <v>3</v>
      </c>
      <c r="AD34">
        <f t="shared" si="23"/>
        <v>3</v>
      </c>
      <c r="AE34">
        <f t="shared" si="23"/>
        <v>3</v>
      </c>
      <c r="AF34">
        <f t="shared" si="23"/>
        <v>3</v>
      </c>
      <c r="AG34">
        <f t="shared" si="23"/>
        <v>3</v>
      </c>
      <c r="AH34">
        <f t="shared" si="23"/>
        <v>3</v>
      </c>
      <c r="AI34">
        <f t="shared" si="23"/>
        <v>3</v>
      </c>
      <c r="AJ34">
        <f t="shared" si="23"/>
        <v>3</v>
      </c>
      <c r="AK34">
        <f t="shared" si="23"/>
        <v>3</v>
      </c>
      <c r="AL34">
        <f t="shared" si="23"/>
        <v>3</v>
      </c>
      <c r="AM34">
        <f t="shared" si="23"/>
        <v>3</v>
      </c>
      <c r="AN34">
        <f t="shared" si="23"/>
        <v>3</v>
      </c>
      <c r="AO34">
        <f t="shared" si="23"/>
        <v>3</v>
      </c>
      <c r="AP34">
        <f t="shared" si="23"/>
        <v>3</v>
      </c>
      <c r="AQ34">
        <f t="shared" si="23"/>
        <v>3</v>
      </c>
      <c r="AR34">
        <f t="shared" si="23"/>
        <v>3</v>
      </c>
      <c r="AS34">
        <f t="shared" si="23"/>
        <v>3</v>
      </c>
      <c r="AT34">
        <f t="shared" si="23"/>
        <v>3</v>
      </c>
      <c r="AU34">
        <f t="shared" si="23"/>
        <v>3</v>
      </c>
      <c r="AV34">
        <f t="shared" si="23"/>
        <v>3</v>
      </c>
      <c r="AW34">
        <f t="shared" si="23"/>
        <v>3</v>
      </c>
      <c r="AX34">
        <f t="shared" si="23"/>
        <v>3</v>
      </c>
      <c r="AY34">
        <f t="shared" si="23"/>
        <v>3</v>
      </c>
      <c r="AZ34">
        <f t="shared" si="23"/>
        <v>3</v>
      </c>
      <c r="BA34">
        <f t="shared" si="23"/>
        <v>3</v>
      </c>
      <c r="BB34">
        <f t="shared" si="23"/>
        <v>3</v>
      </c>
      <c r="BC34">
        <f t="shared" si="23"/>
        <v>3</v>
      </c>
      <c r="BD34">
        <f t="shared" si="23"/>
        <v>3</v>
      </c>
      <c r="BE34">
        <f t="shared" si="23"/>
        <v>3</v>
      </c>
      <c r="BF34">
        <f t="shared" si="23"/>
        <v>3</v>
      </c>
      <c r="BG34">
        <f t="shared" si="23"/>
        <v>3</v>
      </c>
    </row>
    <row r="35" spans="3:59" x14ac:dyDescent="0.25">
      <c r="C35" t="s">
        <v>720</v>
      </c>
      <c r="D35" s="8" t="s">
        <v>686</v>
      </c>
      <c r="E35">
        <f>IF(E34&gt;2, E30-4716,E30-4715)</f>
        <v>1962</v>
      </c>
      <c r="F35">
        <f t="shared" ref="F35:BG35" si="24">IF(F34&gt;2, F30-4716,F30-4715)</f>
        <v>1957</v>
      </c>
      <c r="G35">
        <f t="shared" si="24"/>
        <v>333</v>
      </c>
      <c r="H35">
        <f t="shared" si="24"/>
        <v>2000</v>
      </c>
      <c r="I35">
        <f t="shared" si="24"/>
        <v>1999</v>
      </c>
      <c r="J35">
        <f t="shared" si="24"/>
        <v>1987</v>
      </c>
      <c r="K35">
        <f t="shared" si="24"/>
        <v>1987</v>
      </c>
      <c r="L35">
        <f t="shared" si="24"/>
        <v>1988</v>
      </c>
      <c r="M35">
        <f t="shared" si="24"/>
        <v>1988</v>
      </c>
      <c r="N35">
        <f t="shared" si="24"/>
        <v>1900</v>
      </c>
      <c r="O35">
        <f t="shared" si="24"/>
        <v>1600</v>
      </c>
      <c r="P35">
        <f t="shared" si="24"/>
        <v>1600</v>
      </c>
      <c r="Q35">
        <f t="shared" si="24"/>
        <v>837</v>
      </c>
      <c r="R35">
        <f t="shared" si="24"/>
        <v>-123</v>
      </c>
      <c r="S35">
        <f t="shared" si="24"/>
        <v>-122</v>
      </c>
      <c r="T35">
        <f t="shared" si="24"/>
        <v>-1000</v>
      </c>
      <c r="U35">
        <f t="shared" si="24"/>
        <v>-1000</v>
      </c>
      <c r="V35">
        <f t="shared" si="24"/>
        <v>-1001</v>
      </c>
      <c r="W35">
        <f t="shared" si="24"/>
        <v>-4712</v>
      </c>
      <c r="X35">
        <f t="shared" si="24"/>
        <v>1987</v>
      </c>
      <c r="Y35">
        <f t="shared" si="24"/>
        <v>1992</v>
      </c>
      <c r="Z35">
        <f t="shared" si="24"/>
        <v>1977</v>
      </c>
      <c r="AA35">
        <f t="shared" si="24"/>
        <v>2044</v>
      </c>
      <c r="AB35">
        <f t="shared" si="24"/>
        <v>2000</v>
      </c>
      <c r="AC35">
        <f t="shared" si="24"/>
        <v>1954</v>
      </c>
      <c r="AD35">
        <f t="shared" si="24"/>
        <v>1978</v>
      </c>
      <c r="AE35">
        <f t="shared" si="24"/>
        <v>1988</v>
      </c>
      <c r="AF35">
        <f t="shared" si="24"/>
        <v>1977</v>
      </c>
      <c r="AG35">
        <f t="shared" si="24"/>
        <v>1992</v>
      </c>
      <c r="AH35">
        <f t="shared" si="24"/>
        <v>1992</v>
      </c>
      <c r="AI35">
        <f t="shared" si="24"/>
        <v>1991</v>
      </c>
      <c r="AJ35">
        <f t="shared" si="24"/>
        <v>1992</v>
      </c>
      <c r="AK35">
        <f t="shared" si="24"/>
        <v>1993</v>
      </c>
      <c r="AL35">
        <f t="shared" si="24"/>
        <v>1818</v>
      </c>
      <c r="AM35">
        <f t="shared" si="24"/>
        <v>1990</v>
      </c>
      <c r="AN35">
        <f t="shared" si="24"/>
        <v>622</v>
      </c>
      <c r="AO35">
        <f t="shared" si="24"/>
        <v>2000</v>
      </c>
      <c r="AP35">
        <f t="shared" si="24"/>
        <v>1</v>
      </c>
      <c r="AQ35">
        <f t="shared" si="24"/>
        <v>1962</v>
      </c>
      <c r="AR35">
        <f t="shared" si="24"/>
        <v>1962</v>
      </c>
      <c r="AS35">
        <f t="shared" si="24"/>
        <v>1962</v>
      </c>
      <c r="AT35">
        <f t="shared" si="24"/>
        <v>1962</v>
      </c>
      <c r="AU35">
        <f t="shared" si="24"/>
        <v>1962</v>
      </c>
      <c r="AV35">
        <f t="shared" si="24"/>
        <v>1962</v>
      </c>
      <c r="AW35">
        <f t="shared" si="24"/>
        <v>1962</v>
      </c>
      <c r="AX35">
        <f t="shared" si="24"/>
        <v>1962</v>
      </c>
      <c r="AY35">
        <f t="shared" si="24"/>
        <v>1962</v>
      </c>
      <c r="AZ35">
        <f t="shared" si="24"/>
        <v>1962</v>
      </c>
      <c r="BA35">
        <f t="shared" si="24"/>
        <v>1962</v>
      </c>
      <c r="BB35">
        <f t="shared" si="24"/>
        <v>1962</v>
      </c>
      <c r="BC35">
        <f t="shared" si="24"/>
        <v>1962</v>
      </c>
      <c r="BD35">
        <f t="shared" si="24"/>
        <v>1962</v>
      </c>
      <c r="BE35">
        <f t="shared" si="24"/>
        <v>1962</v>
      </c>
      <c r="BF35">
        <f t="shared" si="24"/>
        <v>1962</v>
      </c>
      <c r="BG35">
        <f t="shared" si="24"/>
        <v>1977</v>
      </c>
    </row>
    <row r="36" spans="3:59" x14ac:dyDescent="0.25">
      <c r="D36" s="8" t="s">
        <v>640</v>
      </c>
      <c r="E36" s="243">
        <f>IF(E35&gt;1899,DATE(E35,E34,E33)+E25,E35&amp;"-"&amp;E34&amp;"-"&amp;E33)</f>
        <v>22726.104423002806</v>
      </c>
      <c r="F36" s="243">
        <f t="shared" ref="F36:BG36" si="25">IF(F35&gt;1899,DATE(F35,F34,F33)+F25,F35&amp;"-"&amp;F34&amp;"-"&amp;F33)</f>
        <v>20899.887049038894</v>
      </c>
      <c r="G36" s="243" t="str">
        <f t="shared" si="25"/>
        <v>333-3-20.4328812146559</v>
      </c>
      <c r="H36" s="243">
        <f t="shared" si="25"/>
        <v>36605.316994392313</v>
      </c>
      <c r="I36" s="243">
        <f t="shared" si="25"/>
        <v>36240.074303146917</v>
      </c>
      <c r="J36" s="243">
        <f t="shared" si="25"/>
        <v>31857.161953476723</v>
      </c>
      <c r="K36" s="243">
        <f t="shared" si="25"/>
        <v>31857.161953476723</v>
      </c>
      <c r="L36" s="243">
        <f t="shared" si="25"/>
        <v>32222.402786725201</v>
      </c>
      <c r="M36" s="243">
        <f t="shared" si="25"/>
        <v>32222.402786725201</v>
      </c>
      <c r="N36" s="243">
        <f t="shared" si="25"/>
        <v>81.068826548289508</v>
      </c>
      <c r="O36" s="243" t="str">
        <f t="shared" si="25"/>
        <v>1600-3-20.3634135029278</v>
      </c>
      <c r="P36" s="243" t="str">
        <f t="shared" si="25"/>
        <v>1600-3-20.3634135029278</v>
      </c>
      <c r="Q36" s="243" t="str">
        <f t="shared" si="25"/>
        <v>837-3-16.4980843830853</v>
      </c>
      <c r="R36" s="243" t="str">
        <f t="shared" si="25"/>
        <v>-123-3-24.0162961662281</v>
      </c>
      <c r="S36" s="243" t="str">
        <f t="shared" si="25"/>
        <v>-122-3-24.2614619948435</v>
      </c>
      <c r="T36" s="243" t="str">
        <f t="shared" si="25"/>
        <v>-1000-3-30.7187043405137</v>
      </c>
      <c r="U36" s="243" t="str">
        <f t="shared" si="25"/>
        <v>-1000-3-30.7187043405137</v>
      </c>
      <c r="V36" s="243" t="str">
        <f t="shared" si="25"/>
        <v>-1001-3-31.4695837781764</v>
      </c>
      <c r="W36" s="243" t="str">
        <f t="shared" si="25"/>
        <v>-4712-4-30.4393421116917</v>
      </c>
      <c r="X36" s="243">
        <f t="shared" si="25"/>
        <v>31857.161953476723</v>
      </c>
      <c r="Y36" s="243">
        <f t="shared" si="25"/>
        <v>33683.367462731898</v>
      </c>
      <c r="Z36" s="243">
        <f t="shared" si="25"/>
        <v>28204.738546068314</v>
      </c>
      <c r="AA36" s="243">
        <f t="shared" si="25"/>
        <v>52675.973503118381</v>
      </c>
      <c r="AB36" s="243">
        <f t="shared" si="25"/>
        <v>36605.316994392313</v>
      </c>
      <c r="AC36" s="243">
        <f t="shared" si="25"/>
        <v>19804.162364700343</v>
      </c>
      <c r="AD36" s="243">
        <f t="shared" si="25"/>
        <v>28569.982267105952</v>
      </c>
      <c r="AE36" s="243">
        <f t="shared" si="25"/>
        <v>32222.402786725201</v>
      </c>
      <c r="AF36" s="243">
        <f t="shared" si="25"/>
        <v>28204.738546068314</v>
      </c>
      <c r="AG36" s="243">
        <f t="shared" si="25"/>
        <v>33683.367462731898</v>
      </c>
      <c r="AH36" s="243">
        <f t="shared" si="25"/>
        <v>33683.367462731898</v>
      </c>
      <c r="AI36" s="243">
        <f t="shared" si="25"/>
        <v>33318.12719060434</v>
      </c>
      <c r="AJ36" s="243">
        <f t="shared" si="25"/>
        <v>33683.367462731898</v>
      </c>
      <c r="AK36" s="243">
        <f t="shared" si="25"/>
        <v>34048.612599496264</v>
      </c>
      <c r="AL36" s="243" t="str">
        <f t="shared" si="25"/>
        <v>1818-3-21.2013369733467</v>
      </c>
      <c r="AM36" s="243">
        <f t="shared" si="25"/>
        <v>32952.888882725034</v>
      </c>
      <c r="AN36" s="243" t="str">
        <f t="shared" si="25"/>
        <v>622-3-18.4270103166345</v>
      </c>
      <c r="AO36" s="243">
        <f t="shared" si="25"/>
        <v>36605.316994392313</v>
      </c>
      <c r="AP36" s="243" t="str">
        <f t="shared" si="25"/>
        <v>1-3-23.0282664019614</v>
      </c>
      <c r="AQ36" s="243">
        <f t="shared" si="25"/>
        <v>22726.104423002806</v>
      </c>
      <c r="AR36" s="243">
        <f t="shared" si="25"/>
        <v>22726.104423002806</v>
      </c>
      <c r="AS36" s="243">
        <f t="shared" si="25"/>
        <v>22726.104423002806</v>
      </c>
      <c r="AT36" s="243">
        <f t="shared" si="25"/>
        <v>22726.104423002806</v>
      </c>
      <c r="AU36" s="243">
        <f t="shared" si="25"/>
        <v>22726.104423002806</v>
      </c>
      <c r="AV36" s="243">
        <f t="shared" si="25"/>
        <v>22726.104423002806</v>
      </c>
      <c r="AW36" s="243">
        <f t="shared" si="25"/>
        <v>22726.104423002806</v>
      </c>
      <c r="AX36" s="243">
        <f t="shared" si="25"/>
        <v>22726.104423002806</v>
      </c>
      <c r="AY36" s="243">
        <f t="shared" si="25"/>
        <v>22726.104423002806</v>
      </c>
      <c r="AZ36" s="243">
        <f t="shared" si="25"/>
        <v>22726.104423002806</v>
      </c>
      <c r="BA36" s="243">
        <f t="shared" si="25"/>
        <v>22726.104423002806</v>
      </c>
      <c r="BB36" s="243">
        <f t="shared" si="25"/>
        <v>22726.104423002806</v>
      </c>
      <c r="BC36" s="243">
        <f t="shared" si="25"/>
        <v>22726.104423002806</v>
      </c>
      <c r="BD36" s="243">
        <f t="shared" si="25"/>
        <v>22726.104423002806</v>
      </c>
      <c r="BE36" s="243">
        <f t="shared" si="25"/>
        <v>22726.104423002806</v>
      </c>
      <c r="BF36" s="243">
        <f t="shared" si="25"/>
        <v>22726.104423002806</v>
      </c>
      <c r="BG36" s="243">
        <f t="shared" si="25"/>
        <v>28204.738546068314</v>
      </c>
    </row>
    <row r="37" spans="3:59" x14ac:dyDescent="0.25">
      <c r="C37" s="17" t="s">
        <v>727</v>
      </c>
    </row>
    <row r="38" spans="3:59" x14ac:dyDescent="0.25">
      <c r="C38" s="232" t="s">
        <v>748</v>
      </c>
      <c r="D38" s="233" t="s">
        <v>731</v>
      </c>
      <c r="E38" s="242">
        <f>IF(E$4&lt;1001,'27abc'!K44,'27abc'!K45)</f>
        <v>2437837.3858850659</v>
      </c>
      <c r="F38" s="242">
        <f>IF(F$4&lt;1001,'27abc'!L44,'27abc'!L45)</f>
        <v>2436011.1777560143</v>
      </c>
      <c r="G38" s="242">
        <f>IF(G$4&lt;1001,'27abc'!M44,'27abc'!M45)</f>
        <v>1842858.7548820747</v>
      </c>
      <c r="H38" s="242">
        <f>IF(H$4&lt;1001,'27abc'!N44,'27abc'!N45)</f>
        <v>2451716.5676699998</v>
      </c>
      <c r="I38" s="242">
        <f>IF(I$4&lt;1001,'27abc'!O44,'27abc'!O45)</f>
        <v>2451351.3260439732</v>
      </c>
      <c r="J38" s="242">
        <f>IF(J$4&lt;1001,'27abc'!P44,'27abc'!P45)</f>
        <v>2446968.4265321395</v>
      </c>
      <c r="K38" s="242">
        <f>IF(K$4&lt;1001,'27abc'!Q44,'27abc'!Q45)</f>
        <v>2446968.4265321395</v>
      </c>
      <c r="L38" s="242">
        <f>IF(L$4&lt;1001,'27abc'!R44,'27abc'!R45)</f>
        <v>2447333.6681580925</v>
      </c>
      <c r="M38" s="242">
        <f>IF(M$4&lt;1001,'27abc'!S44,'27abc'!S45)</f>
        <v>2447333.6681580925</v>
      </c>
      <c r="N38" s="242">
        <f>IF(N$4&lt;1001,'27abc'!T44,'27abc'!T45)</f>
        <v>2415192.4050906491</v>
      </c>
      <c r="O38" s="242">
        <f>IF(O$4&lt;1001,'27abc'!U44,'27abc'!U45)</f>
        <v>2305619.9172173599</v>
      </c>
      <c r="P38" s="242">
        <f>IF(P$4&lt;1001,'27abc'!V44,'27abc'!V45)</f>
        <v>2305619.9172173599</v>
      </c>
      <c r="Q38" s="242">
        <f>IF(Q$4&lt;1001,'27abc'!W44,'27abc'!W45)</f>
        <v>2026940.6210863597</v>
      </c>
      <c r="R38" s="242">
        <f>IF(R$4&lt;1001,'27abc'!X44,'27abc'!X45)</f>
        <v>1676308.5225472359</v>
      </c>
      <c r="S38" s="242">
        <f>IF(S$4&lt;1001,'27abc'!Y44,'27abc'!Y45)</f>
        <v>1676673.764260221</v>
      </c>
      <c r="T38" s="242">
        <f>IF(T$4&lt;1001,'27abc'!Z44,'27abc'!Z45)</f>
        <v>1355991.5728000002</v>
      </c>
      <c r="U38" s="242">
        <f>IF(U$4&lt;1001,'27abc'!AA44,'27abc'!AA45)</f>
        <v>1355991.5728000002</v>
      </c>
      <c r="V38" s="242">
        <f>IF(V$4&lt;1001,'27abc'!AB44,'27abc'!AB45)</f>
        <v>1355626.3311546578</v>
      </c>
      <c r="W38" s="242">
        <f>IF(W$4&lt;1001,'27abc'!AC44,'27abc'!AC45)</f>
        <v>214.59908808177161</v>
      </c>
      <c r="X38" s="242">
        <f>IF(X$4&lt;1001,'27abc'!AD44,'27abc'!AD45)</f>
        <v>2446968.4265321395</v>
      </c>
      <c r="Y38" s="242">
        <f>IF(Y$4&lt;1001,'27abc'!AE44,'27abc'!AE45)</f>
        <v>2448794.6346619632</v>
      </c>
      <c r="Z38" s="242">
        <f>IF(Z$4&lt;1001,'27abc'!AF44,'27abc'!AF45)</f>
        <v>2443316.0102729211</v>
      </c>
      <c r="AA38" s="242">
        <f>IF(AA$4&lt;1001,'27abc'!AG44,'27abc'!AG45)</f>
        <v>2467787.1992223691</v>
      </c>
      <c r="AB38" s="242">
        <f>IF(AB$4&lt;1001,'27abc'!AH44,'27abc'!AH45)</f>
        <v>2451716.5676699998</v>
      </c>
      <c r="AC38" s="242">
        <f>IF(AC$4&lt;1001,'27abc'!AI44,'27abc'!AI45)</f>
        <v>2434915.452878634</v>
      </c>
      <c r="AD38" s="242">
        <f>IF(AD$4&lt;1001,'27abc'!AJ44,'27abc'!AJ45)</f>
        <v>2443681.2518988182</v>
      </c>
      <c r="AE38" s="242">
        <f>IF(AE$4&lt;1001,'27abc'!AK44,'27abc'!AK45)</f>
        <v>2447333.6681580925</v>
      </c>
      <c r="AF38" s="242">
        <f>IF(AF$4&lt;1001,'27abc'!AL44,'27abc'!AL45)</f>
        <v>2443316.0102729211</v>
      </c>
      <c r="AG38" s="242">
        <f>IF(AG$4&lt;1001,'27abc'!AM44,'27abc'!AM45)</f>
        <v>2448794.6346619632</v>
      </c>
      <c r="AH38" s="242">
        <f>IF(AH$4&lt;1001,'27abc'!AN44,'27abc'!AN45)</f>
        <v>2448794.6346619632</v>
      </c>
      <c r="AI38" s="242">
        <f>IF(AI$4&lt;1001,'27abc'!AO44,'27abc'!AO45)</f>
        <v>2448429.3930359865</v>
      </c>
      <c r="AJ38" s="242">
        <f>IF(AJ$4&lt;1001,'27abc'!AP44,'27abc'!AP45)</f>
        <v>2448794.6346619632</v>
      </c>
      <c r="AK38" s="242">
        <f>IF(AK$4&lt;1001,'27abc'!AQ44,'27abc'!AQ45)</f>
        <v>2449159.876287946</v>
      </c>
      <c r="AL38" s="242">
        <f>IF(AL$4&lt;1001,'27abc'!AR44,'27abc'!AR45)</f>
        <v>2385242.5917869881</v>
      </c>
      <c r="AM38" s="242">
        <f>IF(AM$4&lt;1001,'27abc'!AS44,'27abc'!AS45)</f>
        <v>2448064.1514100158</v>
      </c>
      <c r="AN38" s="242">
        <f>IF(AN$4&lt;1001,'27abc'!AT44,'27abc'!AT45)</f>
        <v>1948413.6301595166</v>
      </c>
      <c r="AO38" s="242">
        <f>IF(AO$4&lt;1001,'27abc'!AU44,'27abc'!AU45)</f>
        <v>2451716.5676699998</v>
      </c>
      <c r="AP38" s="242">
        <f>IF(AP$4&lt;1001,'27abc'!AV44,'27abc'!AV45)</f>
        <v>1721598.4957356735</v>
      </c>
      <c r="AQ38" s="242">
        <f>IF(AQ$4&lt;1001,'27abc'!AW44,'27abc'!AW45)</f>
        <v>2437837.3858850659</v>
      </c>
      <c r="AR38" s="242">
        <f>IF(AR$4&lt;1001,'27abc'!AX44,'27abc'!AX45)</f>
        <v>2437837.3858850659</v>
      </c>
      <c r="AS38" s="242">
        <f>IF(AS$4&lt;1001,'27abc'!AY44,'27abc'!AY45)</f>
        <v>2437837.3858850659</v>
      </c>
      <c r="AT38" s="242">
        <f>IF(AT$4&lt;1001,'27abc'!AZ44,'27abc'!AZ45)</f>
        <v>2437837.3858850659</v>
      </c>
      <c r="AU38" s="242">
        <f>IF(AU$4&lt;1001,'27abc'!BA44,'27abc'!BA45)</f>
        <v>2437837.3858850659</v>
      </c>
      <c r="AV38" s="242">
        <f>IF(AV$4&lt;1001,'27abc'!BB44,'27abc'!BB45)</f>
        <v>2437837.3858850659</v>
      </c>
      <c r="AW38" s="242">
        <f>IF(AW$4&lt;1001,'27abc'!BC44,'27abc'!BC45)</f>
        <v>2437837.3858850659</v>
      </c>
      <c r="AX38" s="242">
        <f>IF(AX$4&lt;1001,'27abc'!BD44,'27abc'!BD45)</f>
        <v>2437837.3858850659</v>
      </c>
      <c r="AY38" s="242">
        <f>IF(AY$4&lt;1001,'27abc'!BE44,'27abc'!BE45)</f>
        <v>2437837.3858850659</v>
      </c>
      <c r="AZ38" s="242">
        <f>IF(AZ$4&lt;1001,'27abc'!BF44,'27abc'!BF45)</f>
        <v>2437837.3858850659</v>
      </c>
      <c r="BA38" s="242">
        <f>IF(BA$4&lt;1001,'27abc'!BG44,'27abc'!BG45)</f>
        <v>2437837.3858850659</v>
      </c>
      <c r="BB38" s="242">
        <f>IF(BB$4&lt;1001,'27abc'!BH44,'27abc'!BH45)</f>
        <v>2437837.3858850659</v>
      </c>
      <c r="BC38" s="242">
        <f>IF(BC$4&lt;1001,'27abc'!BI44,'27abc'!BI45)</f>
        <v>2437837.3858850659</v>
      </c>
      <c r="BD38" s="242">
        <f>IF(BD$4&lt;1001,'27abc'!BJ44,'27abc'!BJ45)</f>
        <v>2437837.3858850659</v>
      </c>
      <c r="BE38" s="242">
        <f>IF(BE$4&lt;1001,'27abc'!BK44,'27abc'!BK45)</f>
        <v>2437837.3858850659</v>
      </c>
      <c r="BF38" s="242">
        <f>IF(BF$4&lt;1001,'27abc'!BL44,'27abc'!BL45)</f>
        <v>2437837.3858850659</v>
      </c>
      <c r="BG38" s="242">
        <f>IF(BG$4&lt;1001,'27abc'!BM44,'27abc'!BM45)</f>
        <v>2443316.0102729211</v>
      </c>
    </row>
    <row r="39" spans="3:59" x14ac:dyDescent="0.25">
      <c r="C39" s="233" t="s">
        <v>736</v>
      </c>
      <c r="D39" s="233" t="s">
        <v>2</v>
      </c>
      <c r="E39" s="236">
        <f>(E38 - 2451545) / 36525</f>
        <v>-0.37529402094275466</v>
      </c>
      <c r="F39" s="236">
        <f t="shared" ref="F39:BG39" si="26">(F38 - 2451545) / 36525</f>
        <v>-0.42529287457866449</v>
      </c>
      <c r="G39" s="236">
        <f t="shared" si="26"/>
        <v>-16.664921153125949</v>
      </c>
      <c r="H39" s="236">
        <f t="shared" si="26"/>
        <v>4.6972668035533396E-3</v>
      </c>
      <c r="I39" s="236">
        <f t="shared" si="26"/>
        <v>-5.3025039295493169E-3</v>
      </c>
      <c r="J39" s="236">
        <f t="shared" si="26"/>
        <v>-0.12529975271349661</v>
      </c>
      <c r="K39" s="236">
        <f t="shared" si="26"/>
        <v>-0.12529975271349661</v>
      </c>
      <c r="L39" s="236">
        <f t="shared" si="26"/>
        <v>-0.11529998198240832</v>
      </c>
      <c r="M39" s="236">
        <f t="shared" si="26"/>
        <v>-0.11529998198240832</v>
      </c>
      <c r="N39" s="236">
        <f t="shared" si="26"/>
        <v>-0.99527980586860654</v>
      </c>
      <c r="O39" s="236">
        <f t="shared" si="26"/>
        <v>-3.9952110275876831</v>
      </c>
      <c r="P39" s="236">
        <f t="shared" si="26"/>
        <v>-3.9952110275876831</v>
      </c>
      <c r="Q39" s="236">
        <f t="shared" si="26"/>
        <v>-11.625034330284469</v>
      </c>
      <c r="R39" s="236">
        <f t="shared" si="26"/>
        <v>-21.224818000075675</v>
      </c>
      <c r="S39" s="236">
        <f t="shared" si="26"/>
        <v>-21.214818226961778</v>
      </c>
      <c r="T39" s="236">
        <f t="shared" si="26"/>
        <v>-29.994618130047908</v>
      </c>
      <c r="U39" s="236">
        <f t="shared" si="26"/>
        <v>-29.994618130047908</v>
      </c>
      <c r="V39" s="236">
        <f t="shared" si="26"/>
        <v>-30.00461790130985</v>
      </c>
      <c r="W39" s="236">
        <f t="shared" si="26"/>
        <v>-67.113768676575447</v>
      </c>
      <c r="X39" s="236">
        <f t="shared" si="26"/>
        <v>-0.12529975271349661</v>
      </c>
      <c r="Y39" s="236">
        <f t="shared" si="26"/>
        <v>-7.5300899056448753E-2</v>
      </c>
      <c r="Z39" s="236">
        <f t="shared" si="26"/>
        <v>-0.22529746001585044</v>
      </c>
      <c r="AA39" s="236">
        <f t="shared" si="26"/>
        <v>0.44468717925719697</v>
      </c>
      <c r="AB39" s="236">
        <f t="shared" si="26"/>
        <v>4.6972668035533396E-3</v>
      </c>
      <c r="AC39" s="236">
        <f t="shared" si="26"/>
        <v>-0.45529218675882327</v>
      </c>
      <c r="AD39" s="236">
        <f t="shared" si="26"/>
        <v>-0.21529768928629203</v>
      </c>
      <c r="AE39" s="236">
        <f t="shared" si="26"/>
        <v>-0.11529998198240832</v>
      </c>
      <c r="AF39" s="236">
        <f t="shared" si="26"/>
        <v>-0.22529746001585044</v>
      </c>
      <c r="AG39" s="236">
        <f t="shared" si="26"/>
        <v>-7.5300899056448753E-2</v>
      </c>
      <c r="AH39" s="236">
        <f t="shared" si="26"/>
        <v>-7.5300899056448753E-2</v>
      </c>
      <c r="AI39" s="236">
        <f t="shared" si="26"/>
        <v>-8.5300669788187247E-2</v>
      </c>
      <c r="AJ39" s="236">
        <f t="shared" si="26"/>
        <v>-7.5300899056448753E-2</v>
      </c>
      <c r="AK39" s="236">
        <f t="shared" si="26"/>
        <v>-6.5301128324544502E-2</v>
      </c>
      <c r="AL39" s="236">
        <f t="shared" si="26"/>
        <v>-1.8152610051474858</v>
      </c>
      <c r="AM39" s="236">
        <f t="shared" si="26"/>
        <v>-9.5300440519760013E-2</v>
      </c>
      <c r="AN39" s="236">
        <f t="shared" si="26"/>
        <v>-13.774986169486199</v>
      </c>
      <c r="AO39" s="236">
        <f t="shared" si="26"/>
        <v>4.6972668035533396E-3</v>
      </c>
      <c r="AP39" s="236">
        <f t="shared" si="26"/>
        <v>-19.984846112644121</v>
      </c>
      <c r="AQ39" s="236">
        <f t="shared" si="26"/>
        <v>-0.37529402094275466</v>
      </c>
      <c r="AR39" s="236">
        <f t="shared" si="26"/>
        <v>-0.37529402094275466</v>
      </c>
      <c r="AS39" s="236">
        <f t="shared" si="26"/>
        <v>-0.37529402094275466</v>
      </c>
      <c r="AT39" s="236">
        <f t="shared" si="26"/>
        <v>-0.37529402094275466</v>
      </c>
      <c r="AU39" s="236">
        <f t="shared" si="26"/>
        <v>-0.37529402094275466</v>
      </c>
      <c r="AV39" s="236">
        <f t="shared" si="26"/>
        <v>-0.37529402094275466</v>
      </c>
      <c r="AW39" s="236">
        <f t="shared" si="26"/>
        <v>-0.37529402094275466</v>
      </c>
      <c r="AX39" s="236">
        <f t="shared" si="26"/>
        <v>-0.37529402094275466</v>
      </c>
      <c r="AY39" s="236">
        <f t="shared" si="26"/>
        <v>-0.37529402094275466</v>
      </c>
      <c r="AZ39" s="236">
        <f t="shared" si="26"/>
        <v>-0.37529402094275466</v>
      </c>
      <c r="BA39" s="236">
        <f t="shared" si="26"/>
        <v>-0.37529402094275466</v>
      </c>
      <c r="BB39" s="236">
        <f t="shared" si="26"/>
        <v>-0.37529402094275466</v>
      </c>
      <c r="BC39" s="236">
        <f t="shared" si="26"/>
        <v>-0.37529402094275466</v>
      </c>
      <c r="BD39" s="236">
        <f t="shared" si="26"/>
        <v>-0.37529402094275466</v>
      </c>
      <c r="BE39" s="236">
        <f t="shared" si="26"/>
        <v>-0.37529402094275466</v>
      </c>
      <c r="BF39" s="236">
        <f t="shared" si="26"/>
        <v>-0.37529402094275466</v>
      </c>
      <c r="BG39" s="236">
        <f t="shared" si="26"/>
        <v>-0.22529746001585044</v>
      </c>
    </row>
    <row r="40" spans="3:59" x14ac:dyDescent="0.25">
      <c r="C40" s="233" t="s">
        <v>737</v>
      </c>
      <c r="D40" s="233" t="s">
        <v>530</v>
      </c>
      <c r="E40" s="236">
        <f>35999.373*E39 - 2.47</f>
        <v>-13512.819444588036</v>
      </c>
      <c r="F40" s="236">
        <f t="shared" ref="F40:BG40" si="27">35999.373*F39 - 2.47</f>
        <v>-15312.74682619956</v>
      </c>
      <c r="G40" s="236">
        <f t="shared" si="27"/>
        <v>-599929.18260697112</v>
      </c>
      <c r="H40" s="236">
        <f t="shared" si="27"/>
        <v>166.62865974163441</v>
      </c>
      <c r="I40" s="236">
        <f t="shared" si="27"/>
        <v>-193.35681679381159</v>
      </c>
      <c r="J40" s="236">
        <f t="shared" si="27"/>
        <v>-4513.1825347409267</v>
      </c>
      <c r="K40" s="236">
        <f t="shared" si="27"/>
        <v>-4513.1825347409267</v>
      </c>
      <c r="L40" s="236">
        <f t="shared" si="27"/>
        <v>-4153.1970582779968</v>
      </c>
      <c r="M40" s="236">
        <f t="shared" si="27"/>
        <v>-4153.1970582779968</v>
      </c>
      <c r="N40" s="236">
        <f t="shared" si="27"/>
        <v>-35831.918970831553</v>
      </c>
      <c r="O40" s="236">
        <f t="shared" si="27"/>
        <v>-143827.56199584229</v>
      </c>
      <c r="P40" s="236">
        <f t="shared" si="27"/>
        <v>-143827.56199584229</v>
      </c>
      <c r="Q40" s="236">
        <f t="shared" si="27"/>
        <v>-418496.4169937158</v>
      </c>
      <c r="R40" s="236">
        <f t="shared" si="27"/>
        <v>-764082.61004183826</v>
      </c>
      <c r="S40" s="236">
        <f t="shared" si="27"/>
        <v>-763722.62447959569</v>
      </c>
      <c r="T40" s="236">
        <f t="shared" si="27"/>
        <v>-1079789.9160561571</v>
      </c>
      <c r="U40" s="236">
        <f t="shared" si="27"/>
        <v>-1079789.9160561571</v>
      </c>
      <c r="V40" s="236">
        <f t="shared" si="27"/>
        <v>-1080149.9015517305</v>
      </c>
      <c r="W40" s="236">
        <f t="shared" si="27"/>
        <v>-2416056.0620237561</v>
      </c>
      <c r="X40" s="236">
        <f t="shared" si="27"/>
        <v>-4513.1825347409267</v>
      </c>
      <c r="Y40" s="236">
        <f t="shared" si="27"/>
        <v>-2713.2551523684465</v>
      </c>
      <c r="Z40" s="236">
        <f t="shared" si="27"/>
        <v>-8113.0372990631859</v>
      </c>
      <c r="AA40" s="236">
        <f t="shared" si="27"/>
        <v>16005.989634397698</v>
      </c>
      <c r="AB40" s="236">
        <f t="shared" si="27"/>
        <v>166.62865974163441</v>
      </c>
      <c r="AC40" s="236">
        <f t="shared" si="27"/>
        <v>-16392.703255116539</v>
      </c>
      <c r="AD40" s="236">
        <f t="shared" si="27"/>
        <v>-7753.0518226553304</v>
      </c>
      <c r="AE40" s="236">
        <f t="shared" si="27"/>
        <v>-4153.1970582779968</v>
      </c>
      <c r="AF40" s="236">
        <f t="shared" si="27"/>
        <v>-8113.0372990631859</v>
      </c>
      <c r="AG40" s="236">
        <f t="shared" si="27"/>
        <v>-2713.2551523684465</v>
      </c>
      <c r="AH40" s="236">
        <f t="shared" si="27"/>
        <v>-2713.2551523684465</v>
      </c>
      <c r="AI40" s="236">
        <f t="shared" si="27"/>
        <v>-3073.2406288547836</v>
      </c>
      <c r="AJ40" s="236">
        <f t="shared" si="27"/>
        <v>-2713.2551523684465</v>
      </c>
      <c r="AK40" s="236">
        <f t="shared" si="27"/>
        <v>-2353.2696758761422</v>
      </c>
      <c r="AL40" s="236">
        <f t="shared" si="27"/>
        <v>-65350.728016659261</v>
      </c>
      <c r="AM40" s="236">
        <f t="shared" si="27"/>
        <v>-3433.2261053351544</v>
      </c>
      <c r="AN40" s="236">
        <f t="shared" si="27"/>
        <v>-495893.33518517489</v>
      </c>
      <c r="AO40" s="236">
        <f t="shared" si="27"/>
        <v>166.62865974163441</v>
      </c>
      <c r="AP40" s="236">
        <f t="shared" si="27"/>
        <v>-719444.39955667569</v>
      </c>
      <c r="AQ40" s="236">
        <f t="shared" si="27"/>
        <v>-13512.819444588036</v>
      </c>
      <c r="AR40" s="236">
        <f t="shared" si="27"/>
        <v>-13512.819444588036</v>
      </c>
      <c r="AS40" s="236">
        <f t="shared" si="27"/>
        <v>-13512.819444588036</v>
      </c>
      <c r="AT40" s="236">
        <f t="shared" si="27"/>
        <v>-13512.819444588036</v>
      </c>
      <c r="AU40" s="236">
        <f t="shared" si="27"/>
        <v>-13512.819444588036</v>
      </c>
      <c r="AV40" s="236">
        <f t="shared" si="27"/>
        <v>-13512.819444588036</v>
      </c>
      <c r="AW40" s="236">
        <f t="shared" si="27"/>
        <v>-13512.819444588036</v>
      </c>
      <c r="AX40" s="236">
        <f t="shared" si="27"/>
        <v>-13512.819444588036</v>
      </c>
      <c r="AY40" s="236">
        <f t="shared" si="27"/>
        <v>-13512.819444588036</v>
      </c>
      <c r="AZ40" s="236">
        <f t="shared" si="27"/>
        <v>-13512.819444588036</v>
      </c>
      <c r="BA40" s="236">
        <f t="shared" si="27"/>
        <v>-13512.819444588036</v>
      </c>
      <c r="BB40" s="236">
        <f t="shared" si="27"/>
        <v>-13512.819444588036</v>
      </c>
      <c r="BC40" s="236">
        <f t="shared" si="27"/>
        <v>-13512.819444588036</v>
      </c>
      <c r="BD40" s="236">
        <f t="shared" si="27"/>
        <v>-13512.819444588036</v>
      </c>
      <c r="BE40" s="236">
        <f t="shared" si="27"/>
        <v>-13512.819444588036</v>
      </c>
      <c r="BF40" s="236">
        <f t="shared" si="27"/>
        <v>-13512.819444588036</v>
      </c>
      <c r="BG40" s="236">
        <f t="shared" si="27"/>
        <v>-8113.0372990631859</v>
      </c>
    </row>
    <row r="41" spans="3:59" x14ac:dyDescent="0.25">
      <c r="C41" s="233" t="s">
        <v>739</v>
      </c>
      <c r="D41" s="233" t="s">
        <v>738</v>
      </c>
      <c r="E41" s="237">
        <f>1 + 0.0334* COS(E40*Deg2Rad) + 0.0007 *COS(2*E40*Deg2Rad)</f>
        <v>0.96806360203018138</v>
      </c>
      <c r="F41" s="237">
        <f>1 + 0.0334* COS(F40*Deg2Rad) + 0.0007 *COS(2*F40*Deg2Rad)</f>
        <v>0.96805500130646671</v>
      </c>
      <c r="G41" s="237">
        <f>1 + 0.0334* COS(G40*Deg2Rad) + 0.0007 *COS(2*G40*Deg2Rad)</f>
        <v>0.96784419418388967</v>
      </c>
      <c r="H41" s="237">
        <f>1 + 0.0334* COS(H40*Deg2Rad) + 0.0007 *COS(2*H40*Deg2Rad)</f>
        <v>0.96813054344659988</v>
      </c>
      <c r="I41" s="237">
        <f>1 + 0.0334* COS(I40*Deg2Rad) + 0.0007 *COS(2*I40*Deg2Rad)</f>
        <v>0.96812874616923705</v>
      </c>
      <c r="J41" s="237">
        <f>1 + 0.0334* COS(J40*Deg2Rad) + 0.0007 *COS(2*J40*Deg2Rad)</f>
        <v>0.9681073291362059</v>
      </c>
      <c r="K41" s="237">
        <f>1 + 0.0334* COS(K40*Deg2Rad) + 0.0007 *COS(2*K40*Deg2Rad)</f>
        <v>0.9681073291362059</v>
      </c>
      <c r="L41" s="237">
        <f>1 + 0.0334* COS(L40*Deg2Rad) + 0.0007 *COS(2*L40*Deg2Rad)</f>
        <v>0.96810910328917688</v>
      </c>
      <c r="M41" s="237">
        <f>1 + 0.0334* COS(M40*Deg2Rad) + 0.0007 *COS(2*M40*Deg2Rad)</f>
        <v>0.96810910328917688</v>
      </c>
      <c r="N41" s="237">
        <f>1 + 0.0334* COS(N40*Deg2Rad) + 0.0007 *COS(2*N40*Deg2Rad)</f>
        <v>0.96796036663714502</v>
      </c>
      <c r="O41" s="237">
        <f>1 + 0.0334* COS(O40*Deg2Rad) + 0.0007 *COS(2*O40*Deg2Rad)</f>
        <v>0.96756623263666297</v>
      </c>
      <c r="P41" s="237">
        <f>1 + 0.0334* COS(P40*Deg2Rad) + 0.0007 *COS(2*P40*Deg2Rad)</f>
        <v>0.96756623263666297</v>
      </c>
      <c r="Q41" s="237">
        <f>1 + 0.0334* COS(Q40*Deg2Rad) + 0.0007 *COS(2*Q40*Deg2Rad)</f>
        <v>0.96735981892540757</v>
      </c>
      <c r="R41" s="237">
        <f>1 + 0.0334* COS(R40*Deg2Rad) + 0.0007 *COS(2*R40*Deg2Rad)</f>
        <v>0.96870156744155766</v>
      </c>
      <c r="S41" s="237">
        <f>1 + 0.0334* COS(S40*Deg2Rad) + 0.0007 *COS(2*S40*Deg2Rad)</f>
        <v>0.96869925419269476</v>
      </c>
      <c r="T41" s="237">
        <f>1 + 0.0334* COS(T40*Deg2Rad) + 0.0007 *COS(2*T40*Deg2Rad)</f>
        <v>0.9714474718245959</v>
      </c>
      <c r="U41" s="237">
        <f>1 + 0.0334* COS(U40*Deg2Rad) + 0.0007 *COS(2*U40*Deg2Rad)</f>
        <v>0.9714474718245959</v>
      </c>
      <c r="V41" s="237">
        <f>1 + 0.0334* COS(V40*Deg2Rad) + 0.0007 *COS(2*V40*Deg2Rad)</f>
        <v>0.97145140358849524</v>
      </c>
      <c r="W41" s="237">
        <f>1 + 0.0334* COS(W40*Deg2Rad) + 0.0007 *COS(2*W40*Deg2Rad)</f>
        <v>0.99578840669968616</v>
      </c>
      <c r="X41" s="237">
        <f>1 + 0.0334* COS(X40*Deg2Rad) + 0.0007 *COS(2*X40*Deg2Rad)</f>
        <v>0.9681073291362059</v>
      </c>
      <c r="Y41" s="237">
        <f>1 + 0.0334* COS(Y40*Deg2Rad) + 0.0007 *COS(2*Y40*Deg2Rad)</f>
        <v>0.96811621917559643</v>
      </c>
      <c r="Z41" s="237">
        <f>1 + 0.0334* COS(Z40*Deg2Rad) + 0.0007 *COS(2*Z40*Deg2Rad)</f>
        <v>0.96808969364136299</v>
      </c>
      <c r="AA41" s="237">
        <f>1 + 0.0334* COS(AA40*Deg2Rad) + 0.0007 *COS(2*AA40*Deg2Rad)</f>
        <v>0.96821152945861011</v>
      </c>
      <c r="AB41" s="237">
        <f>1 + 0.0334* COS(AB40*Deg2Rad) + 0.0007 *COS(2*AB40*Deg2Rad)</f>
        <v>0.96813054344659988</v>
      </c>
      <c r="AC41" s="237">
        <f>1 + 0.0334* COS(AC40*Deg2Rad) + 0.0007 *COS(2*AC40*Deg2Rad)</f>
        <v>0.96804986403571014</v>
      </c>
      <c r="AD41" s="237">
        <f>1 + 0.0334* COS(AD40*Deg2Rad) + 0.0007 *COS(2*AD40*Deg2Rad)</f>
        <v>0.96809144851389595</v>
      </c>
      <c r="AE41" s="237">
        <f>1 + 0.0334* COS(AE40*Deg2Rad) + 0.0007 *COS(2*AE40*Deg2Rad)</f>
        <v>0.96810910328917688</v>
      </c>
      <c r="AF41" s="237">
        <f>1 + 0.0334* COS(AF40*Deg2Rad) + 0.0007 *COS(2*AF40*Deg2Rad)</f>
        <v>0.96808969364136299</v>
      </c>
      <c r="AG41" s="237">
        <f>1 + 0.0334* COS(AG40*Deg2Rad) + 0.0007 *COS(2*AG40*Deg2Rad)</f>
        <v>0.96811621917559643</v>
      </c>
      <c r="AH41" s="237">
        <f>1 + 0.0334* COS(AH40*Deg2Rad) + 0.0007 *COS(2*AH40*Deg2Rad)</f>
        <v>0.96811621917559643</v>
      </c>
      <c r="AI41" s="237">
        <f>1 + 0.0334* COS(AI40*Deg2Rad) + 0.0007 *COS(2*AI40*Deg2Rad)</f>
        <v>0.96811443731301705</v>
      </c>
      <c r="AJ41" s="237">
        <f>1 + 0.0334* COS(AJ40*Deg2Rad) + 0.0007 *COS(2*AJ40*Deg2Rad)</f>
        <v>0.96811621917559643</v>
      </c>
      <c r="AK41" s="237">
        <f>1 + 0.0334* COS(AK40*Deg2Rad) + 0.0007 *COS(2*AK40*Deg2Rad)</f>
        <v>0.96811800296534822</v>
      </c>
      <c r="AL41" s="237">
        <f>1 + 0.0334* COS(AL40*Deg2Rad) + 0.0007 *COS(2*AL40*Deg2Rad)</f>
        <v>0.96783525780530399</v>
      </c>
      <c r="AM41" s="237">
        <f>1 + 0.0334* COS(AM40*Deg2Rad) + 0.0007 *COS(2*AM40*Deg2Rad)</f>
        <v>0.96811265737769647</v>
      </c>
      <c r="AN41" s="237">
        <f>1 + 0.0334* COS(AN40*Deg2Rad) + 0.0007 *COS(2*AN40*Deg2Rad)</f>
        <v>0.96750685538812597</v>
      </c>
      <c r="AO41" s="237">
        <f>1 + 0.0334* COS(AO40*Deg2Rad) + 0.0007 *COS(2*AO40*Deg2Rad)</f>
        <v>0.96813054344659988</v>
      </c>
      <c r="AP41" s="237">
        <f>1 + 0.0334* COS(AP40*Deg2Rad) + 0.0007 *COS(2*AP40*Deg2Rad)</f>
        <v>0.96842918913780263</v>
      </c>
      <c r="AQ41" s="237">
        <f>1 + 0.0334* COS(AQ40*Deg2Rad) + 0.0007 *COS(2*AQ40*Deg2Rad)</f>
        <v>0.96806360203018138</v>
      </c>
      <c r="AR41" s="237">
        <f>1 + 0.0334* COS(AR40*Deg2Rad) + 0.0007 *COS(2*AR40*Deg2Rad)</f>
        <v>0.96806360203018138</v>
      </c>
      <c r="AS41" s="237">
        <f>1 + 0.0334* COS(AS40*Deg2Rad) + 0.0007 *COS(2*AS40*Deg2Rad)</f>
        <v>0.96806360203018138</v>
      </c>
      <c r="AT41" s="237">
        <f>1 + 0.0334* COS(AT40*Deg2Rad) + 0.0007 *COS(2*AT40*Deg2Rad)</f>
        <v>0.96806360203018138</v>
      </c>
      <c r="AU41" s="237">
        <f>1 + 0.0334* COS(AU40*Deg2Rad) + 0.0007 *COS(2*AU40*Deg2Rad)</f>
        <v>0.96806360203018138</v>
      </c>
      <c r="AV41" s="237">
        <f>1 + 0.0334* COS(AV40*Deg2Rad) + 0.0007 *COS(2*AV40*Deg2Rad)</f>
        <v>0.96806360203018138</v>
      </c>
      <c r="AW41" s="237">
        <f>1 + 0.0334* COS(AW40*Deg2Rad) + 0.0007 *COS(2*AW40*Deg2Rad)</f>
        <v>0.96806360203018138</v>
      </c>
      <c r="AX41" s="237">
        <f>1 + 0.0334* COS(AX40*Deg2Rad) + 0.0007 *COS(2*AX40*Deg2Rad)</f>
        <v>0.96806360203018138</v>
      </c>
      <c r="AY41" s="237">
        <f>1 + 0.0334* COS(AY40*Deg2Rad) + 0.0007 *COS(2*AY40*Deg2Rad)</f>
        <v>0.96806360203018138</v>
      </c>
      <c r="AZ41" s="237">
        <f>1 + 0.0334* COS(AZ40*Deg2Rad) + 0.0007 *COS(2*AZ40*Deg2Rad)</f>
        <v>0.96806360203018138</v>
      </c>
      <c r="BA41" s="237">
        <f>1 + 0.0334* COS(BA40*Deg2Rad) + 0.0007 *COS(2*BA40*Deg2Rad)</f>
        <v>0.96806360203018138</v>
      </c>
      <c r="BB41" s="237">
        <f>1 + 0.0334* COS(BB40*Deg2Rad) + 0.0007 *COS(2*BB40*Deg2Rad)</f>
        <v>0.96806360203018138</v>
      </c>
      <c r="BC41" s="237">
        <f>1 + 0.0334* COS(BC40*Deg2Rad) + 0.0007 *COS(2*BC40*Deg2Rad)</f>
        <v>0.96806360203018138</v>
      </c>
      <c r="BD41" s="237">
        <f>1 + 0.0334* COS(BD40*Deg2Rad) + 0.0007 *COS(2*BD40*Deg2Rad)</f>
        <v>0.96806360203018138</v>
      </c>
      <c r="BE41" s="237">
        <f>1 + 0.0334* COS(BE40*Deg2Rad) + 0.0007 *COS(2*BE40*Deg2Rad)</f>
        <v>0.96806360203018138</v>
      </c>
      <c r="BF41" s="237">
        <f>1 + 0.0334* COS(BF40*Deg2Rad) + 0.0007 *COS(2*BF40*Deg2Rad)</f>
        <v>0.96806360203018138</v>
      </c>
      <c r="BG41" s="237">
        <f>1 + 0.0334* COS(BG40*Deg2Rad) + 0.0007 *COS(2*BG40*Deg2Rad)</f>
        <v>0.96808969364136299</v>
      </c>
    </row>
    <row r="42" spans="3:59" x14ac:dyDescent="0.25">
      <c r="C42" s="233" t="s">
        <v>742</v>
      </c>
      <c r="D42" s="233" t="s">
        <v>428</v>
      </c>
      <c r="E42" s="10">
        <f>'27abc'!K46</f>
        <v>635.35711697287763</v>
      </c>
      <c r="F42" s="10">
        <f>'27abc'!L46</f>
        <v>359.2843100993378</v>
      </c>
      <c r="G42" s="10">
        <f>'27abc'!M46</f>
        <v>91.781358507015199</v>
      </c>
      <c r="H42" s="10">
        <f>'27abc'!N46</f>
        <v>762.69803667585461</v>
      </c>
      <c r="I42" s="10">
        <f>'27abc'!O46</f>
        <v>48.709799525148291</v>
      </c>
      <c r="J42" s="10">
        <f>'27abc'!P46</f>
        <v>-163.68936686852646</v>
      </c>
      <c r="K42" s="10">
        <f>'27abc'!Q46</f>
        <v>-163.68936686852646</v>
      </c>
      <c r="L42" s="10">
        <f>'27abc'!R46</f>
        <v>-321.67293694602131</v>
      </c>
      <c r="M42" s="10">
        <f>'27abc'!S46</f>
        <v>-321.67293694602131</v>
      </c>
      <c r="N42" s="10">
        <f>'27abc'!T46</f>
        <v>-221.77165012097043</v>
      </c>
      <c r="O42" s="10">
        <f>'27abc'!U46</f>
        <v>-633.75478665467972</v>
      </c>
      <c r="P42" s="10">
        <f>'27abc'!V46</f>
        <v>-633.75478665467972</v>
      </c>
      <c r="Q42" s="10">
        <f>'27abc'!W46</f>
        <v>-804.73685869027668</v>
      </c>
      <c r="R42" s="10">
        <f>'27abc'!X46</f>
        <v>502.77237981553964</v>
      </c>
      <c r="S42" s="10">
        <f>'27abc'!Y46</f>
        <v>170.08889881749715</v>
      </c>
      <c r="T42" s="10">
        <f>'27abc'!Z46</f>
        <v>79.989010930694306</v>
      </c>
      <c r="U42" s="10">
        <f>'27abc'!AA46</f>
        <v>79.989010930694306</v>
      </c>
      <c r="V42" s="10">
        <f>'27abc'!AB46</f>
        <v>-495.34109278859</v>
      </c>
      <c r="W42" s="10">
        <f>'27abc'!AC46</f>
        <v>-169.19876737331563</v>
      </c>
      <c r="X42" s="10">
        <f>'27abc'!AD46</f>
        <v>-163.68936686852646</v>
      </c>
      <c r="Y42" s="10">
        <f>'27abc'!AE46</f>
        <v>94.255795887179417</v>
      </c>
      <c r="Z42" s="10">
        <f>'27abc'!AF46</f>
        <v>-2.632172164312915</v>
      </c>
      <c r="AA42" s="10">
        <f>'27abc'!AG46</f>
        <v>339.99862537727</v>
      </c>
      <c r="AB42" s="10">
        <f>'27abc'!AH46</f>
        <v>762.69803667585461</v>
      </c>
      <c r="AC42" s="10">
        <f>'27abc'!AI46</f>
        <v>181.67982707941471</v>
      </c>
      <c r="AD42" s="10">
        <f>'27abc'!AJ46</f>
        <v>547.30427524748939</v>
      </c>
      <c r="AE42" s="10">
        <f>'27abc'!AK46</f>
        <v>-321.67293694602131</v>
      </c>
      <c r="AF42" s="10">
        <f>'27abc'!AL46</f>
        <v>-2.632172164312915</v>
      </c>
      <c r="AG42" s="10">
        <f>'27abc'!AM46</f>
        <v>94.255795887179417</v>
      </c>
      <c r="AH42" s="10">
        <f>'27abc'!AN46</f>
        <v>94.255795887179417</v>
      </c>
      <c r="AI42" s="10">
        <f>'27abc'!AO46</f>
        <v>-428.25065989787709</v>
      </c>
      <c r="AJ42" s="10">
        <f>'27abc'!AP46</f>
        <v>94.255795887179417</v>
      </c>
      <c r="AK42" s="10">
        <f>'27abc'!AQ46</f>
        <v>-49.241415377652288</v>
      </c>
      <c r="AL42" s="10">
        <f>'27abc'!AR46</f>
        <v>734.8834678569126</v>
      </c>
      <c r="AM42" s="10">
        <f>'27abc'!AS46</f>
        <v>-296.55304533702304</v>
      </c>
      <c r="AN42" s="10">
        <f>'27abc'!AT46</f>
        <v>456.78105297781883</v>
      </c>
      <c r="AO42" s="10">
        <f>'27abc'!AU46</f>
        <v>762.69803667585461</v>
      </c>
      <c r="AP42" s="10">
        <f>'27abc'!AV46</f>
        <v>-259.1538887160782</v>
      </c>
      <c r="AQ42" s="10">
        <f>'27abc'!AW46</f>
        <v>635.35711697287763</v>
      </c>
      <c r="AR42" s="10">
        <f>'27abc'!AX46</f>
        <v>635.35711697287763</v>
      </c>
      <c r="AS42" s="10">
        <f>'27abc'!AY46</f>
        <v>635.35711697287763</v>
      </c>
      <c r="AT42" s="10">
        <f>'27abc'!AZ46</f>
        <v>635.35711697287763</v>
      </c>
      <c r="AU42" s="10">
        <f>'27abc'!BA46</f>
        <v>635.35711697287763</v>
      </c>
      <c r="AV42" s="10">
        <f>'27abc'!BB46</f>
        <v>635.35711697287763</v>
      </c>
      <c r="AW42" s="10">
        <f>'27abc'!BC46</f>
        <v>635.35711697287763</v>
      </c>
      <c r="AX42" s="10">
        <f>'27abc'!BD46</f>
        <v>635.35711697287763</v>
      </c>
      <c r="AY42" s="10">
        <f>'27abc'!BE46</f>
        <v>635.35711697287763</v>
      </c>
      <c r="AZ42" s="10">
        <f>'27abc'!BF46</f>
        <v>635.35711697287763</v>
      </c>
      <c r="BA42" s="10">
        <f>'27abc'!BG46</f>
        <v>635.35711697287763</v>
      </c>
      <c r="BB42" s="10">
        <f>'27abc'!BH46</f>
        <v>635.35711697287763</v>
      </c>
      <c r="BC42" s="10">
        <f>'27abc'!BI46</f>
        <v>635.35711697287763</v>
      </c>
      <c r="BD42" s="10">
        <f>'27abc'!BJ46</f>
        <v>635.35711697287763</v>
      </c>
      <c r="BE42" s="10">
        <f>'27abc'!BK46</f>
        <v>635.35711697287763</v>
      </c>
      <c r="BF42" s="10">
        <f>'27abc'!BL46</f>
        <v>635.35711697287763</v>
      </c>
      <c r="BG42" s="10">
        <f>'27abc'!BM46</f>
        <v>-2.632172164312915</v>
      </c>
    </row>
    <row r="43" spans="3:59" x14ac:dyDescent="0.25">
      <c r="C43" s="241" t="s">
        <v>743</v>
      </c>
      <c r="D43" s="241" t="s">
        <v>3</v>
      </c>
      <c r="E43" s="249">
        <f>E38 + ((0.00001*E42) / E41)</f>
        <v>2437837.3924482414</v>
      </c>
      <c r="F43" s="249">
        <f t="shared" ref="F43:BG43" si="28">F38 + ((0.00001*F42) / F41)</f>
        <v>2436011.1814674181</v>
      </c>
      <c r="G43" s="249">
        <f t="shared" si="28"/>
        <v>1842858.7558303818</v>
      </c>
      <c r="H43" s="249">
        <f t="shared" si="28"/>
        <v>2451716.5755480495</v>
      </c>
      <c r="I43" s="249">
        <f t="shared" si="28"/>
        <v>2451351.3265471067</v>
      </c>
      <c r="J43" s="249">
        <f t="shared" si="28"/>
        <v>2446968.4248413211</v>
      </c>
      <c r="K43" s="249">
        <f t="shared" si="28"/>
        <v>2446968.4248413211</v>
      </c>
      <c r="L43" s="249">
        <f t="shared" si="28"/>
        <v>2447333.6648353995</v>
      </c>
      <c r="M43" s="249">
        <f t="shared" si="28"/>
        <v>2447333.6648353995</v>
      </c>
      <c r="N43" s="249">
        <f t="shared" si="28"/>
        <v>2415192.4027995258</v>
      </c>
      <c r="O43" s="249">
        <f t="shared" si="28"/>
        <v>2305619.910667371</v>
      </c>
      <c r="P43" s="249">
        <f t="shared" si="28"/>
        <v>2305619.910667371</v>
      </c>
      <c r="Q43" s="249">
        <f t="shared" si="28"/>
        <v>2026940.6127674608</v>
      </c>
      <c r="R43" s="249">
        <f t="shared" si="28"/>
        <v>1676308.5277374038</v>
      </c>
      <c r="S43" s="249">
        <f t="shared" si="28"/>
        <v>1676673.7660160693</v>
      </c>
      <c r="T43" s="249">
        <f t="shared" si="28"/>
        <v>1355991.5736234004</v>
      </c>
      <c r="U43" s="249">
        <f t="shared" si="28"/>
        <v>1355991.5736234004</v>
      </c>
      <c r="V43" s="249">
        <f t="shared" si="28"/>
        <v>1355626.3260556781</v>
      </c>
      <c r="W43" s="249">
        <f t="shared" si="28"/>
        <v>214.59738893799533</v>
      </c>
      <c r="X43" s="249">
        <f t="shared" si="28"/>
        <v>2446968.4248413211</v>
      </c>
      <c r="Y43" s="249">
        <f t="shared" si="28"/>
        <v>2448794.6356355632</v>
      </c>
      <c r="Z43" s="249">
        <f t="shared" si="28"/>
        <v>2443316.0102457316</v>
      </c>
      <c r="AA43" s="249">
        <f t="shared" si="28"/>
        <v>2467787.2027339842</v>
      </c>
      <c r="AB43" s="249">
        <f t="shared" si="28"/>
        <v>2451716.5755480495</v>
      </c>
      <c r="AC43" s="249">
        <f t="shared" si="28"/>
        <v>2434915.4547553952</v>
      </c>
      <c r="AD43" s="249">
        <f t="shared" si="28"/>
        <v>2443681.257552254</v>
      </c>
      <c r="AE43" s="249">
        <f t="shared" si="28"/>
        <v>2447333.6648353995</v>
      </c>
      <c r="AF43" s="249">
        <f t="shared" si="28"/>
        <v>2443316.0102457316</v>
      </c>
      <c r="AG43" s="249">
        <f t="shared" si="28"/>
        <v>2448794.6356355632</v>
      </c>
      <c r="AH43" s="249">
        <f t="shared" si="28"/>
        <v>2448794.6356355632</v>
      </c>
      <c r="AI43" s="249">
        <f t="shared" si="28"/>
        <v>2448429.3886124324</v>
      </c>
      <c r="AJ43" s="249">
        <f t="shared" si="28"/>
        <v>2448794.6356355632</v>
      </c>
      <c r="AK43" s="249">
        <f t="shared" si="28"/>
        <v>2449159.8757793158</v>
      </c>
      <c r="AL43" s="249">
        <f t="shared" si="28"/>
        <v>2385242.5993800517</v>
      </c>
      <c r="AM43" s="249">
        <f t="shared" si="28"/>
        <v>2448064.1483468078</v>
      </c>
      <c r="AN43" s="249">
        <f t="shared" si="28"/>
        <v>1948413.6348807344</v>
      </c>
      <c r="AO43" s="249">
        <f t="shared" si="28"/>
        <v>2451716.5755480495</v>
      </c>
      <c r="AP43" s="249">
        <f t="shared" si="28"/>
        <v>1721598.4930596503</v>
      </c>
      <c r="AQ43" s="249">
        <f t="shared" si="28"/>
        <v>2437837.3924482414</v>
      </c>
      <c r="AR43" s="249">
        <f t="shared" si="28"/>
        <v>2437837.3924482414</v>
      </c>
      <c r="AS43" s="249">
        <f t="shared" si="28"/>
        <v>2437837.3924482414</v>
      </c>
      <c r="AT43" s="249">
        <f t="shared" si="28"/>
        <v>2437837.3924482414</v>
      </c>
      <c r="AU43" s="249">
        <f t="shared" si="28"/>
        <v>2437837.3924482414</v>
      </c>
      <c r="AV43" s="249">
        <f t="shared" si="28"/>
        <v>2437837.3924482414</v>
      </c>
      <c r="AW43" s="249">
        <f t="shared" si="28"/>
        <v>2437837.3924482414</v>
      </c>
      <c r="AX43" s="249">
        <f t="shared" si="28"/>
        <v>2437837.3924482414</v>
      </c>
      <c r="AY43" s="249">
        <f t="shared" si="28"/>
        <v>2437837.3924482414</v>
      </c>
      <c r="AZ43" s="249">
        <f t="shared" si="28"/>
        <v>2437837.3924482414</v>
      </c>
      <c r="BA43" s="249">
        <f t="shared" si="28"/>
        <v>2437837.3924482414</v>
      </c>
      <c r="BB43" s="249">
        <f t="shared" si="28"/>
        <v>2437837.3924482414</v>
      </c>
      <c r="BC43" s="249">
        <f t="shared" si="28"/>
        <v>2437837.3924482414</v>
      </c>
      <c r="BD43" s="249">
        <f t="shared" si="28"/>
        <v>2437837.3924482414</v>
      </c>
      <c r="BE43" s="249">
        <f t="shared" si="28"/>
        <v>2437837.3924482414</v>
      </c>
      <c r="BF43" s="249">
        <f t="shared" si="28"/>
        <v>2437837.3924482414</v>
      </c>
      <c r="BG43" s="249">
        <f t="shared" si="28"/>
        <v>2443316.0102457316</v>
      </c>
    </row>
    <row r="45" spans="3:59" x14ac:dyDescent="0.25">
      <c r="C45" t="s">
        <v>706</v>
      </c>
      <c r="D45" s="8" t="s">
        <v>707</v>
      </c>
      <c r="E45">
        <f>_xlfn.FLOOR.MATH(E43+0.5)</f>
        <v>2437837</v>
      </c>
      <c r="F45">
        <f t="shared" ref="F45:BG45" si="29">_xlfn.FLOOR.MATH(F43+0.5)</f>
        <v>2436011</v>
      </c>
      <c r="G45">
        <f t="shared" si="29"/>
        <v>1842859</v>
      </c>
      <c r="H45">
        <f t="shared" si="29"/>
        <v>2451717</v>
      </c>
      <c r="I45">
        <f t="shared" si="29"/>
        <v>2451351</v>
      </c>
      <c r="J45">
        <f t="shared" si="29"/>
        <v>2446968</v>
      </c>
      <c r="K45">
        <f t="shared" si="29"/>
        <v>2446968</v>
      </c>
      <c r="L45">
        <f t="shared" si="29"/>
        <v>2447334</v>
      </c>
      <c r="M45">
        <f t="shared" si="29"/>
        <v>2447334</v>
      </c>
      <c r="N45">
        <f t="shared" si="29"/>
        <v>2415192</v>
      </c>
      <c r="O45">
        <f t="shared" si="29"/>
        <v>2305620</v>
      </c>
      <c r="P45">
        <f t="shared" si="29"/>
        <v>2305620</v>
      </c>
      <c r="Q45">
        <f t="shared" si="29"/>
        <v>2026941</v>
      </c>
      <c r="R45">
        <f t="shared" si="29"/>
        <v>1676309</v>
      </c>
      <c r="S45">
        <f t="shared" si="29"/>
        <v>1676674</v>
      </c>
      <c r="T45">
        <f t="shared" si="29"/>
        <v>1355992</v>
      </c>
      <c r="U45">
        <f t="shared" si="29"/>
        <v>1355992</v>
      </c>
      <c r="V45">
        <f t="shared" si="29"/>
        <v>1355626</v>
      </c>
      <c r="W45">
        <f t="shared" si="29"/>
        <v>215</v>
      </c>
      <c r="X45">
        <f t="shared" si="29"/>
        <v>2446968</v>
      </c>
      <c r="Y45">
        <f t="shared" si="29"/>
        <v>2448795</v>
      </c>
      <c r="Z45">
        <f t="shared" si="29"/>
        <v>2443316</v>
      </c>
      <c r="AA45">
        <f t="shared" si="29"/>
        <v>2467787</v>
      </c>
      <c r="AB45">
        <f t="shared" si="29"/>
        <v>2451717</v>
      </c>
      <c r="AC45">
        <f t="shared" si="29"/>
        <v>2434915</v>
      </c>
      <c r="AD45">
        <f t="shared" si="29"/>
        <v>2443681</v>
      </c>
      <c r="AE45">
        <f t="shared" si="29"/>
        <v>2447334</v>
      </c>
      <c r="AF45">
        <f t="shared" si="29"/>
        <v>2443316</v>
      </c>
      <c r="AG45">
        <f t="shared" si="29"/>
        <v>2448795</v>
      </c>
      <c r="AH45">
        <f t="shared" si="29"/>
        <v>2448795</v>
      </c>
      <c r="AI45">
        <f t="shared" si="29"/>
        <v>2448429</v>
      </c>
      <c r="AJ45">
        <f t="shared" si="29"/>
        <v>2448795</v>
      </c>
      <c r="AK45">
        <f t="shared" si="29"/>
        <v>2449160</v>
      </c>
      <c r="AL45">
        <f t="shared" si="29"/>
        <v>2385243</v>
      </c>
      <c r="AM45">
        <f t="shared" si="29"/>
        <v>2448064</v>
      </c>
      <c r="AN45">
        <f t="shared" si="29"/>
        <v>1948414</v>
      </c>
      <c r="AO45">
        <f t="shared" si="29"/>
        <v>2451717</v>
      </c>
      <c r="AP45">
        <f t="shared" si="29"/>
        <v>1721598</v>
      </c>
      <c r="AQ45">
        <f t="shared" si="29"/>
        <v>2437837</v>
      </c>
      <c r="AR45">
        <f t="shared" si="29"/>
        <v>2437837</v>
      </c>
      <c r="AS45">
        <f t="shared" si="29"/>
        <v>2437837</v>
      </c>
      <c r="AT45">
        <f t="shared" si="29"/>
        <v>2437837</v>
      </c>
      <c r="AU45">
        <f t="shared" si="29"/>
        <v>2437837</v>
      </c>
      <c r="AV45">
        <f t="shared" si="29"/>
        <v>2437837</v>
      </c>
      <c r="AW45">
        <f t="shared" si="29"/>
        <v>2437837</v>
      </c>
      <c r="AX45">
        <f t="shared" si="29"/>
        <v>2437837</v>
      </c>
      <c r="AY45">
        <f t="shared" si="29"/>
        <v>2437837</v>
      </c>
      <c r="AZ45">
        <f t="shared" si="29"/>
        <v>2437837</v>
      </c>
      <c r="BA45">
        <f t="shared" si="29"/>
        <v>2437837</v>
      </c>
      <c r="BB45">
        <f t="shared" si="29"/>
        <v>2437837</v>
      </c>
      <c r="BC45">
        <f t="shared" si="29"/>
        <v>2437837</v>
      </c>
      <c r="BD45">
        <f t="shared" si="29"/>
        <v>2437837</v>
      </c>
      <c r="BE45">
        <f t="shared" si="29"/>
        <v>2437837</v>
      </c>
      <c r="BF45">
        <f t="shared" si="29"/>
        <v>2437837</v>
      </c>
      <c r="BG45">
        <f t="shared" si="29"/>
        <v>2443316</v>
      </c>
    </row>
    <row r="46" spans="3:59" x14ac:dyDescent="0.25">
      <c r="C46" t="s">
        <v>708</v>
      </c>
      <c r="D46" s="8" t="s">
        <v>7</v>
      </c>
      <c r="E46" s="207">
        <f>(E43+0.5)-E45</f>
        <v>0.89244824135676026</v>
      </c>
      <c r="F46" s="207">
        <f t="shared" ref="F46:BG46" si="30">(F43+0.5)-F45</f>
        <v>0.6814674180932343</v>
      </c>
      <c r="G46" s="207">
        <f t="shared" si="30"/>
        <v>0.255830381764099</v>
      </c>
      <c r="H46" s="207">
        <f t="shared" si="30"/>
        <v>7.5548049528151751E-2</v>
      </c>
      <c r="I46" s="207">
        <f t="shared" si="30"/>
        <v>0.82654710672795773</v>
      </c>
      <c r="J46" s="207">
        <f t="shared" si="30"/>
        <v>0.9248413210734725</v>
      </c>
      <c r="K46" s="207">
        <f t="shared" si="30"/>
        <v>0.9248413210734725</v>
      </c>
      <c r="L46" s="207">
        <f t="shared" si="30"/>
        <v>0.16483539948239923</v>
      </c>
      <c r="M46" s="207">
        <f t="shared" si="30"/>
        <v>0.16483539948239923</v>
      </c>
      <c r="N46" s="207">
        <f t="shared" si="30"/>
        <v>0.90279952576383948</v>
      </c>
      <c r="O46" s="207">
        <f t="shared" si="30"/>
        <v>0.41066737100481987</v>
      </c>
      <c r="P46" s="207">
        <f t="shared" si="30"/>
        <v>0.41066737100481987</v>
      </c>
      <c r="Q46" s="207">
        <f t="shared" si="30"/>
        <v>0.11276746075600386</v>
      </c>
      <c r="R46" s="207">
        <f t="shared" si="30"/>
        <v>2.7737403754144907E-2</v>
      </c>
      <c r="S46" s="207">
        <f t="shared" si="30"/>
        <v>0.26601606933400035</v>
      </c>
      <c r="T46" s="207">
        <f t="shared" si="30"/>
        <v>7.362340041436255E-2</v>
      </c>
      <c r="U46" s="207">
        <f t="shared" si="30"/>
        <v>7.362340041436255E-2</v>
      </c>
      <c r="V46" s="207">
        <f t="shared" si="30"/>
        <v>0.82605567807331681</v>
      </c>
      <c r="W46" s="207">
        <f t="shared" si="30"/>
        <v>9.7388937995333436E-2</v>
      </c>
      <c r="X46" s="207">
        <f t="shared" si="30"/>
        <v>0.9248413210734725</v>
      </c>
      <c r="Y46" s="207">
        <f t="shared" si="30"/>
        <v>0.1356355631724</v>
      </c>
      <c r="Z46" s="207">
        <f t="shared" si="30"/>
        <v>0.51024573156610131</v>
      </c>
      <c r="AA46" s="207">
        <f t="shared" si="30"/>
        <v>0.70273398421704769</v>
      </c>
      <c r="AB46" s="207">
        <f t="shared" si="30"/>
        <v>7.5548049528151751E-2</v>
      </c>
      <c r="AC46" s="207">
        <f t="shared" si="30"/>
        <v>0.95475539518520236</v>
      </c>
      <c r="AD46" s="207">
        <f t="shared" si="30"/>
        <v>0.75755225401371717</v>
      </c>
      <c r="AE46" s="207">
        <f t="shared" si="30"/>
        <v>0.16483539948239923</v>
      </c>
      <c r="AF46" s="207">
        <f t="shared" si="30"/>
        <v>0.51024573156610131</v>
      </c>
      <c r="AG46" s="207">
        <f t="shared" si="30"/>
        <v>0.1356355631724</v>
      </c>
      <c r="AH46" s="207">
        <f t="shared" si="30"/>
        <v>0.1356355631724</v>
      </c>
      <c r="AI46" s="207">
        <f t="shared" si="30"/>
        <v>0.88861243240535259</v>
      </c>
      <c r="AJ46" s="207">
        <f t="shared" si="30"/>
        <v>0.1356355631724</v>
      </c>
      <c r="AK46" s="207">
        <f t="shared" si="30"/>
        <v>0.37577931582927704</v>
      </c>
      <c r="AL46" s="207">
        <f t="shared" si="30"/>
        <v>9.9380051717162132E-2</v>
      </c>
      <c r="AM46" s="207">
        <f t="shared" si="30"/>
        <v>0.64834680780768394</v>
      </c>
      <c r="AN46" s="207">
        <f t="shared" si="30"/>
        <v>0.13488073437474668</v>
      </c>
      <c r="AO46" s="207">
        <f t="shared" si="30"/>
        <v>7.5548049528151751E-2</v>
      </c>
      <c r="AP46" s="207">
        <f t="shared" si="30"/>
        <v>0.99305965029634535</v>
      </c>
      <c r="AQ46" s="207">
        <f t="shared" si="30"/>
        <v>0.89244824135676026</v>
      </c>
      <c r="AR46" s="207">
        <f t="shared" si="30"/>
        <v>0.89244824135676026</v>
      </c>
      <c r="AS46" s="207">
        <f t="shared" si="30"/>
        <v>0.89244824135676026</v>
      </c>
      <c r="AT46" s="207">
        <f t="shared" si="30"/>
        <v>0.89244824135676026</v>
      </c>
      <c r="AU46" s="207">
        <f t="shared" si="30"/>
        <v>0.89244824135676026</v>
      </c>
      <c r="AV46" s="207">
        <f t="shared" si="30"/>
        <v>0.89244824135676026</v>
      </c>
      <c r="AW46" s="207">
        <f t="shared" si="30"/>
        <v>0.89244824135676026</v>
      </c>
      <c r="AX46" s="207">
        <f t="shared" si="30"/>
        <v>0.89244824135676026</v>
      </c>
      <c r="AY46" s="207">
        <f t="shared" si="30"/>
        <v>0.89244824135676026</v>
      </c>
      <c r="AZ46" s="207">
        <f t="shared" si="30"/>
        <v>0.89244824135676026</v>
      </c>
      <c r="BA46" s="207">
        <f t="shared" si="30"/>
        <v>0.89244824135676026</v>
      </c>
      <c r="BB46" s="207">
        <f t="shared" si="30"/>
        <v>0.89244824135676026</v>
      </c>
      <c r="BC46" s="207">
        <f t="shared" si="30"/>
        <v>0.89244824135676026</v>
      </c>
      <c r="BD46" s="207">
        <f t="shared" si="30"/>
        <v>0.89244824135676026</v>
      </c>
      <c r="BE46" s="207">
        <f t="shared" si="30"/>
        <v>0.89244824135676026</v>
      </c>
      <c r="BF46" s="207">
        <f t="shared" si="30"/>
        <v>0.89244824135676026</v>
      </c>
      <c r="BG46" s="207">
        <f t="shared" si="30"/>
        <v>0.51024573156610131</v>
      </c>
    </row>
    <row r="47" spans="3:59" x14ac:dyDescent="0.25">
      <c r="C47" t="s">
        <v>709</v>
      </c>
      <c r="D47" s="8" t="s">
        <v>74</v>
      </c>
      <c r="E47">
        <f>_xlfn.FLOOR.MATH((E45-1867216.25) /36524.25)</f>
        <v>15</v>
      </c>
      <c r="F47">
        <f t="shared" ref="F47:BG47" si="31">_xlfn.FLOOR.MATH((F45-1867216.25) /36524.25)</f>
        <v>15</v>
      </c>
      <c r="G47">
        <f t="shared" si="31"/>
        <v>-1</v>
      </c>
      <c r="H47">
        <f t="shared" si="31"/>
        <v>16</v>
      </c>
      <c r="I47">
        <f t="shared" si="31"/>
        <v>15</v>
      </c>
      <c r="J47">
        <f t="shared" si="31"/>
        <v>15</v>
      </c>
      <c r="K47">
        <f t="shared" si="31"/>
        <v>15</v>
      </c>
      <c r="L47">
        <f t="shared" si="31"/>
        <v>15</v>
      </c>
      <c r="M47">
        <f t="shared" si="31"/>
        <v>15</v>
      </c>
      <c r="N47">
        <f t="shared" si="31"/>
        <v>15</v>
      </c>
      <c r="O47">
        <f t="shared" si="31"/>
        <v>12</v>
      </c>
      <c r="P47">
        <f t="shared" si="31"/>
        <v>12</v>
      </c>
      <c r="Q47">
        <f t="shared" si="31"/>
        <v>4</v>
      </c>
      <c r="R47">
        <f t="shared" si="31"/>
        <v>-6</v>
      </c>
      <c r="S47">
        <f t="shared" si="31"/>
        <v>-6</v>
      </c>
      <c r="T47">
        <f t="shared" si="31"/>
        <v>-14</v>
      </c>
      <c r="U47">
        <f t="shared" si="31"/>
        <v>-14</v>
      </c>
      <c r="V47">
        <f t="shared" si="31"/>
        <v>-15</v>
      </c>
      <c r="W47">
        <f t="shared" si="31"/>
        <v>-52</v>
      </c>
      <c r="X47">
        <f t="shared" si="31"/>
        <v>15</v>
      </c>
      <c r="Y47">
        <f t="shared" si="31"/>
        <v>15</v>
      </c>
      <c r="Z47">
        <f t="shared" si="31"/>
        <v>15</v>
      </c>
      <c r="AA47">
        <f t="shared" si="31"/>
        <v>16</v>
      </c>
      <c r="AB47">
        <f t="shared" si="31"/>
        <v>16</v>
      </c>
      <c r="AC47">
        <f t="shared" si="31"/>
        <v>15</v>
      </c>
      <c r="AD47">
        <f t="shared" si="31"/>
        <v>15</v>
      </c>
      <c r="AE47">
        <f t="shared" si="31"/>
        <v>15</v>
      </c>
      <c r="AF47">
        <f t="shared" si="31"/>
        <v>15</v>
      </c>
      <c r="AG47">
        <f t="shared" si="31"/>
        <v>15</v>
      </c>
      <c r="AH47">
        <f t="shared" si="31"/>
        <v>15</v>
      </c>
      <c r="AI47">
        <f t="shared" si="31"/>
        <v>15</v>
      </c>
      <c r="AJ47">
        <f t="shared" si="31"/>
        <v>15</v>
      </c>
      <c r="AK47">
        <f t="shared" si="31"/>
        <v>15</v>
      </c>
      <c r="AL47">
        <f t="shared" si="31"/>
        <v>14</v>
      </c>
      <c r="AM47">
        <f t="shared" si="31"/>
        <v>15</v>
      </c>
      <c r="AN47">
        <f t="shared" si="31"/>
        <v>2</v>
      </c>
      <c r="AO47">
        <f t="shared" si="31"/>
        <v>16</v>
      </c>
      <c r="AP47">
        <f t="shared" si="31"/>
        <v>-4</v>
      </c>
      <c r="AQ47">
        <f t="shared" si="31"/>
        <v>15</v>
      </c>
      <c r="AR47">
        <f t="shared" si="31"/>
        <v>15</v>
      </c>
      <c r="AS47">
        <f t="shared" si="31"/>
        <v>15</v>
      </c>
      <c r="AT47">
        <f t="shared" si="31"/>
        <v>15</v>
      </c>
      <c r="AU47">
        <f t="shared" si="31"/>
        <v>15</v>
      </c>
      <c r="AV47">
        <f t="shared" si="31"/>
        <v>15</v>
      </c>
      <c r="AW47">
        <f t="shared" si="31"/>
        <v>15</v>
      </c>
      <c r="AX47">
        <f t="shared" si="31"/>
        <v>15</v>
      </c>
      <c r="AY47">
        <f t="shared" si="31"/>
        <v>15</v>
      </c>
      <c r="AZ47">
        <f t="shared" si="31"/>
        <v>15</v>
      </c>
      <c r="BA47">
        <f t="shared" si="31"/>
        <v>15</v>
      </c>
      <c r="BB47">
        <f t="shared" si="31"/>
        <v>15</v>
      </c>
      <c r="BC47">
        <f t="shared" si="31"/>
        <v>15</v>
      </c>
      <c r="BD47">
        <f t="shared" si="31"/>
        <v>15</v>
      </c>
      <c r="BE47">
        <f t="shared" si="31"/>
        <v>15</v>
      </c>
      <c r="BF47">
        <f t="shared" si="31"/>
        <v>15</v>
      </c>
      <c r="BG47">
        <f t="shared" si="31"/>
        <v>15</v>
      </c>
    </row>
    <row r="48" spans="3:59" x14ac:dyDescent="0.25">
      <c r="C48" t="s">
        <v>710</v>
      </c>
      <c r="D48" s="8" t="s">
        <v>49</v>
      </c>
      <c r="E48">
        <f>E45+1+E47-_xlfn.FLOOR.MATH(E47/4)</f>
        <v>2437850</v>
      </c>
      <c r="F48">
        <f t="shared" ref="F48:BG48" si="32">F45+1+F47-_xlfn.FLOOR.MATH(F47/4)</f>
        <v>2436024</v>
      </c>
      <c r="G48">
        <f t="shared" si="32"/>
        <v>1842860</v>
      </c>
      <c r="H48">
        <f t="shared" si="32"/>
        <v>2451730</v>
      </c>
      <c r="I48">
        <f t="shared" si="32"/>
        <v>2451364</v>
      </c>
      <c r="J48">
        <f t="shared" si="32"/>
        <v>2446981</v>
      </c>
      <c r="K48">
        <f t="shared" si="32"/>
        <v>2446981</v>
      </c>
      <c r="L48">
        <f t="shared" si="32"/>
        <v>2447347</v>
      </c>
      <c r="M48">
        <f t="shared" si="32"/>
        <v>2447347</v>
      </c>
      <c r="N48">
        <f t="shared" si="32"/>
        <v>2415205</v>
      </c>
      <c r="O48">
        <f t="shared" si="32"/>
        <v>2305630</v>
      </c>
      <c r="P48">
        <f t="shared" si="32"/>
        <v>2305630</v>
      </c>
      <c r="Q48">
        <f t="shared" si="32"/>
        <v>2026945</v>
      </c>
      <c r="R48">
        <f t="shared" si="32"/>
        <v>1676306</v>
      </c>
      <c r="S48">
        <f t="shared" si="32"/>
        <v>1676671</v>
      </c>
      <c r="T48">
        <f t="shared" si="32"/>
        <v>1355983</v>
      </c>
      <c r="U48">
        <f t="shared" si="32"/>
        <v>1355983</v>
      </c>
      <c r="V48">
        <f t="shared" si="32"/>
        <v>1355616</v>
      </c>
      <c r="W48">
        <f t="shared" si="32"/>
        <v>177</v>
      </c>
      <c r="X48">
        <f t="shared" si="32"/>
        <v>2446981</v>
      </c>
      <c r="Y48">
        <f t="shared" si="32"/>
        <v>2448808</v>
      </c>
      <c r="Z48">
        <f t="shared" si="32"/>
        <v>2443329</v>
      </c>
      <c r="AA48">
        <f t="shared" si="32"/>
        <v>2467800</v>
      </c>
      <c r="AB48">
        <f t="shared" si="32"/>
        <v>2451730</v>
      </c>
      <c r="AC48">
        <f t="shared" si="32"/>
        <v>2434928</v>
      </c>
      <c r="AD48">
        <f t="shared" si="32"/>
        <v>2443694</v>
      </c>
      <c r="AE48">
        <f t="shared" si="32"/>
        <v>2447347</v>
      </c>
      <c r="AF48">
        <f t="shared" si="32"/>
        <v>2443329</v>
      </c>
      <c r="AG48">
        <f t="shared" si="32"/>
        <v>2448808</v>
      </c>
      <c r="AH48">
        <f t="shared" si="32"/>
        <v>2448808</v>
      </c>
      <c r="AI48">
        <f t="shared" si="32"/>
        <v>2448442</v>
      </c>
      <c r="AJ48">
        <f t="shared" si="32"/>
        <v>2448808</v>
      </c>
      <c r="AK48">
        <f t="shared" si="32"/>
        <v>2449173</v>
      </c>
      <c r="AL48">
        <f t="shared" si="32"/>
        <v>2385255</v>
      </c>
      <c r="AM48">
        <f t="shared" si="32"/>
        <v>2448077</v>
      </c>
      <c r="AN48">
        <f t="shared" si="32"/>
        <v>1948417</v>
      </c>
      <c r="AO48">
        <f t="shared" si="32"/>
        <v>2451730</v>
      </c>
      <c r="AP48">
        <f t="shared" si="32"/>
        <v>1721596</v>
      </c>
      <c r="AQ48">
        <f t="shared" si="32"/>
        <v>2437850</v>
      </c>
      <c r="AR48">
        <f t="shared" si="32"/>
        <v>2437850</v>
      </c>
      <c r="AS48">
        <f t="shared" si="32"/>
        <v>2437850</v>
      </c>
      <c r="AT48">
        <f t="shared" si="32"/>
        <v>2437850</v>
      </c>
      <c r="AU48">
        <f t="shared" si="32"/>
        <v>2437850</v>
      </c>
      <c r="AV48">
        <f t="shared" si="32"/>
        <v>2437850</v>
      </c>
      <c r="AW48">
        <f t="shared" si="32"/>
        <v>2437850</v>
      </c>
      <c r="AX48">
        <f t="shared" si="32"/>
        <v>2437850</v>
      </c>
      <c r="AY48">
        <f t="shared" si="32"/>
        <v>2437850</v>
      </c>
      <c r="AZ48">
        <f t="shared" si="32"/>
        <v>2437850</v>
      </c>
      <c r="BA48">
        <f t="shared" si="32"/>
        <v>2437850</v>
      </c>
      <c r="BB48">
        <f t="shared" si="32"/>
        <v>2437850</v>
      </c>
      <c r="BC48">
        <f t="shared" si="32"/>
        <v>2437850</v>
      </c>
      <c r="BD48">
        <f t="shared" si="32"/>
        <v>2437850</v>
      </c>
      <c r="BE48">
        <f t="shared" si="32"/>
        <v>2437850</v>
      </c>
      <c r="BF48">
        <f t="shared" si="32"/>
        <v>2437850</v>
      </c>
      <c r="BG48">
        <f t="shared" si="32"/>
        <v>2443329</v>
      </c>
    </row>
    <row r="49" spans="3:59" x14ac:dyDescent="0.25">
      <c r="C49" t="s">
        <v>711</v>
      </c>
      <c r="D49" s="8" t="s">
        <v>30</v>
      </c>
      <c r="E49">
        <f>IF(E45&lt;2299161,E45,E48)</f>
        <v>2437850</v>
      </c>
      <c r="F49">
        <f t="shared" ref="F49:BG49" si="33">IF(F45&lt;2299161,F45,F48)</f>
        <v>2436024</v>
      </c>
      <c r="G49">
        <f t="shared" si="33"/>
        <v>1842859</v>
      </c>
      <c r="H49">
        <f t="shared" si="33"/>
        <v>2451730</v>
      </c>
      <c r="I49">
        <f t="shared" si="33"/>
        <v>2451364</v>
      </c>
      <c r="J49">
        <f t="shared" si="33"/>
        <v>2446981</v>
      </c>
      <c r="K49">
        <f t="shared" si="33"/>
        <v>2446981</v>
      </c>
      <c r="L49">
        <f t="shared" si="33"/>
        <v>2447347</v>
      </c>
      <c r="M49">
        <f t="shared" si="33"/>
        <v>2447347</v>
      </c>
      <c r="N49">
        <f t="shared" si="33"/>
        <v>2415205</v>
      </c>
      <c r="O49">
        <f t="shared" si="33"/>
        <v>2305630</v>
      </c>
      <c r="P49">
        <f t="shared" si="33"/>
        <v>2305630</v>
      </c>
      <c r="Q49">
        <f t="shared" si="33"/>
        <v>2026941</v>
      </c>
      <c r="R49">
        <f t="shared" si="33"/>
        <v>1676309</v>
      </c>
      <c r="S49">
        <f t="shared" si="33"/>
        <v>1676674</v>
      </c>
      <c r="T49">
        <f t="shared" si="33"/>
        <v>1355992</v>
      </c>
      <c r="U49">
        <f t="shared" si="33"/>
        <v>1355992</v>
      </c>
      <c r="V49">
        <f t="shared" si="33"/>
        <v>1355626</v>
      </c>
      <c r="W49">
        <f t="shared" si="33"/>
        <v>215</v>
      </c>
      <c r="X49">
        <f t="shared" si="33"/>
        <v>2446981</v>
      </c>
      <c r="Y49">
        <f t="shared" si="33"/>
        <v>2448808</v>
      </c>
      <c r="Z49">
        <f t="shared" si="33"/>
        <v>2443329</v>
      </c>
      <c r="AA49">
        <f t="shared" si="33"/>
        <v>2467800</v>
      </c>
      <c r="AB49">
        <f t="shared" si="33"/>
        <v>2451730</v>
      </c>
      <c r="AC49">
        <f t="shared" si="33"/>
        <v>2434928</v>
      </c>
      <c r="AD49">
        <f t="shared" si="33"/>
        <v>2443694</v>
      </c>
      <c r="AE49">
        <f t="shared" si="33"/>
        <v>2447347</v>
      </c>
      <c r="AF49">
        <f t="shared" si="33"/>
        <v>2443329</v>
      </c>
      <c r="AG49">
        <f t="shared" si="33"/>
        <v>2448808</v>
      </c>
      <c r="AH49">
        <f t="shared" si="33"/>
        <v>2448808</v>
      </c>
      <c r="AI49">
        <f t="shared" si="33"/>
        <v>2448442</v>
      </c>
      <c r="AJ49">
        <f t="shared" si="33"/>
        <v>2448808</v>
      </c>
      <c r="AK49">
        <f t="shared" si="33"/>
        <v>2449173</v>
      </c>
      <c r="AL49">
        <f t="shared" si="33"/>
        <v>2385255</v>
      </c>
      <c r="AM49">
        <f t="shared" si="33"/>
        <v>2448077</v>
      </c>
      <c r="AN49">
        <f t="shared" si="33"/>
        <v>1948414</v>
      </c>
      <c r="AO49">
        <f t="shared" si="33"/>
        <v>2451730</v>
      </c>
      <c r="AP49">
        <f t="shared" si="33"/>
        <v>1721598</v>
      </c>
      <c r="AQ49">
        <f t="shared" si="33"/>
        <v>2437850</v>
      </c>
      <c r="AR49">
        <f t="shared" si="33"/>
        <v>2437850</v>
      </c>
      <c r="AS49">
        <f t="shared" si="33"/>
        <v>2437850</v>
      </c>
      <c r="AT49">
        <f t="shared" si="33"/>
        <v>2437850</v>
      </c>
      <c r="AU49">
        <f t="shared" si="33"/>
        <v>2437850</v>
      </c>
      <c r="AV49">
        <f t="shared" si="33"/>
        <v>2437850</v>
      </c>
      <c r="AW49">
        <f t="shared" si="33"/>
        <v>2437850</v>
      </c>
      <c r="AX49">
        <f t="shared" si="33"/>
        <v>2437850</v>
      </c>
      <c r="AY49">
        <f t="shared" si="33"/>
        <v>2437850</v>
      </c>
      <c r="AZ49">
        <f t="shared" si="33"/>
        <v>2437850</v>
      </c>
      <c r="BA49">
        <f t="shared" si="33"/>
        <v>2437850</v>
      </c>
      <c r="BB49">
        <f t="shared" si="33"/>
        <v>2437850</v>
      </c>
      <c r="BC49">
        <f t="shared" si="33"/>
        <v>2437850</v>
      </c>
      <c r="BD49">
        <f t="shared" si="33"/>
        <v>2437850</v>
      </c>
      <c r="BE49">
        <f t="shared" si="33"/>
        <v>2437850</v>
      </c>
      <c r="BF49">
        <f t="shared" si="33"/>
        <v>2437850</v>
      </c>
      <c r="BG49">
        <f t="shared" si="33"/>
        <v>2443329</v>
      </c>
    </row>
    <row r="50" spans="3:59" x14ac:dyDescent="0.25">
      <c r="C50" t="s">
        <v>712</v>
      </c>
      <c r="D50" s="8" t="s">
        <v>31</v>
      </c>
      <c r="E50">
        <f>E49+1524</f>
        <v>2439374</v>
      </c>
      <c r="F50">
        <f t="shared" ref="F50:BG50" si="34">F49+1524</f>
        <v>2437548</v>
      </c>
      <c r="G50">
        <f t="shared" si="34"/>
        <v>1844383</v>
      </c>
      <c r="H50">
        <f t="shared" si="34"/>
        <v>2453254</v>
      </c>
      <c r="I50">
        <f t="shared" si="34"/>
        <v>2452888</v>
      </c>
      <c r="J50">
        <f t="shared" si="34"/>
        <v>2448505</v>
      </c>
      <c r="K50">
        <f t="shared" si="34"/>
        <v>2448505</v>
      </c>
      <c r="L50">
        <f t="shared" si="34"/>
        <v>2448871</v>
      </c>
      <c r="M50">
        <f t="shared" si="34"/>
        <v>2448871</v>
      </c>
      <c r="N50">
        <f t="shared" si="34"/>
        <v>2416729</v>
      </c>
      <c r="O50">
        <f t="shared" si="34"/>
        <v>2307154</v>
      </c>
      <c r="P50">
        <f t="shared" si="34"/>
        <v>2307154</v>
      </c>
      <c r="Q50">
        <f t="shared" si="34"/>
        <v>2028465</v>
      </c>
      <c r="R50">
        <f t="shared" si="34"/>
        <v>1677833</v>
      </c>
      <c r="S50">
        <f t="shared" si="34"/>
        <v>1678198</v>
      </c>
      <c r="T50">
        <f t="shared" si="34"/>
        <v>1357516</v>
      </c>
      <c r="U50">
        <f t="shared" si="34"/>
        <v>1357516</v>
      </c>
      <c r="V50">
        <f t="shared" si="34"/>
        <v>1357150</v>
      </c>
      <c r="W50">
        <f t="shared" si="34"/>
        <v>1739</v>
      </c>
      <c r="X50">
        <f t="shared" si="34"/>
        <v>2448505</v>
      </c>
      <c r="Y50">
        <f t="shared" si="34"/>
        <v>2450332</v>
      </c>
      <c r="Z50">
        <f t="shared" si="34"/>
        <v>2444853</v>
      </c>
      <c r="AA50">
        <f t="shared" si="34"/>
        <v>2469324</v>
      </c>
      <c r="AB50">
        <f t="shared" si="34"/>
        <v>2453254</v>
      </c>
      <c r="AC50">
        <f t="shared" si="34"/>
        <v>2436452</v>
      </c>
      <c r="AD50">
        <f t="shared" si="34"/>
        <v>2445218</v>
      </c>
      <c r="AE50">
        <f t="shared" si="34"/>
        <v>2448871</v>
      </c>
      <c r="AF50">
        <f t="shared" si="34"/>
        <v>2444853</v>
      </c>
      <c r="AG50">
        <f t="shared" si="34"/>
        <v>2450332</v>
      </c>
      <c r="AH50">
        <f t="shared" si="34"/>
        <v>2450332</v>
      </c>
      <c r="AI50">
        <f t="shared" si="34"/>
        <v>2449966</v>
      </c>
      <c r="AJ50">
        <f t="shared" si="34"/>
        <v>2450332</v>
      </c>
      <c r="AK50">
        <f t="shared" si="34"/>
        <v>2450697</v>
      </c>
      <c r="AL50">
        <f t="shared" si="34"/>
        <v>2386779</v>
      </c>
      <c r="AM50">
        <f t="shared" si="34"/>
        <v>2449601</v>
      </c>
      <c r="AN50">
        <f t="shared" si="34"/>
        <v>1949938</v>
      </c>
      <c r="AO50">
        <f t="shared" si="34"/>
        <v>2453254</v>
      </c>
      <c r="AP50">
        <f t="shared" si="34"/>
        <v>1723122</v>
      </c>
      <c r="AQ50">
        <f t="shared" si="34"/>
        <v>2439374</v>
      </c>
      <c r="AR50">
        <f t="shared" si="34"/>
        <v>2439374</v>
      </c>
      <c r="AS50">
        <f t="shared" si="34"/>
        <v>2439374</v>
      </c>
      <c r="AT50">
        <f t="shared" si="34"/>
        <v>2439374</v>
      </c>
      <c r="AU50">
        <f t="shared" si="34"/>
        <v>2439374</v>
      </c>
      <c r="AV50">
        <f t="shared" si="34"/>
        <v>2439374</v>
      </c>
      <c r="AW50">
        <f t="shared" si="34"/>
        <v>2439374</v>
      </c>
      <c r="AX50">
        <f t="shared" si="34"/>
        <v>2439374</v>
      </c>
      <c r="AY50">
        <f t="shared" si="34"/>
        <v>2439374</v>
      </c>
      <c r="AZ50">
        <f t="shared" si="34"/>
        <v>2439374</v>
      </c>
      <c r="BA50">
        <f t="shared" si="34"/>
        <v>2439374</v>
      </c>
      <c r="BB50">
        <f t="shared" si="34"/>
        <v>2439374</v>
      </c>
      <c r="BC50">
        <f t="shared" si="34"/>
        <v>2439374</v>
      </c>
      <c r="BD50">
        <f t="shared" si="34"/>
        <v>2439374</v>
      </c>
      <c r="BE50">
        <f t="shared" si="34"/>
        <v>2439374</v>
      </c>
      <c r="BF50">
        <f t="shared" si="34"/>
        <v>2439374</v>
      </c>
      <c r="BG50">
        <f t="shared" si="34"/>
        <v>2444853</v>
      </c>
    </row>
    <row r="51" spans="3:59" x14ac:dyDescent="0.25">
      <c r="C51" t="s">
        <v>713</v>
      </c>
      <c r="D51" s="8" t="s">
        <v>33</v>
      </c>
      <c r="E51">
        <f>_xlfn.FLOOR.MATH((E50-122.1)/365.25)</f>
        <v>6678</v>
      </c>
      <c r="F51">
        <f t="shared" ref="F51:BG51" si="35">_xlfn.FLOOR.MATH((F50-122.1)/365.25)</f>
        <v>6673</v>
      </c>
      <c r="G51">
        <f t="shared" si="35"/>
        <v>5049</v>
      </c>
      <c r="H51">
        <f t="shared" si="35"/>
        <v>6716</v>
      </c>
      <c r="I51">
        <f t="shared" si="35"/>
        <v>6715</v>
      </c>
      <c r="J51">
        <f t="shared" si="35"/>
        <v>6703</v>
      </c>
      <c r="K51">
        <f t="shared" si="35"/>
        <v>6703</v>
      </c>
      <c r="L51">
        <f t="shared" si="35"/>
        <v>6704</v>
      </c>
      <c r="M51">
        <f t="shared" si="35"/>
        <v>6704</v>
      </c>
      <c r="N51">
        <f t="shared" si="35"/>
        <v>6616</v>
      </c>
      <c r="O51">
        <f t="shared" si="35"/>
        <v>6316</v>
      </c>
      <c r="P51">
        <f t="shared" si="35"/>
        <v>6316</v>
      </c>
      <c r="Q51">
        <f t="shared" si="35"/>
        <v>5553</v>
      </c>
      <c r="R51">
        <f t="shared" si="35"/>
        <v>4593</v>
      </c>
      <c r="S51">
        <f t="shared" si="35"/>
        <v>4594</v>
      </c>
      <c r="T51">
        <f t="shared" si="35"/>
        <v>3716</v>
      </c>
      <c r="U51">
        <f t="shared" si="35"/>
        <v>3716</v>
      </c>
      <c r="V51">
        <f t="shared" si="35"/>
        <v>3715</v>
      </c>
      <c r="W51">
        <f t="shared" si="35"/>
        <v>4</v>
      </c>
      <c r="X51">
        <f t="shared" si="35"/>
        <v>6703</v>
      </c>
      <c r="Y51">
        <f t="shared" si="35"/>
        <v>6708</v>
      </c>
      <c r="Z51">
        <f t="shared" si="35"/>
        <v>6693</v>
      </c>
      <c r="AA51">
        <f t="shared" si="35"/>
        <v>6760</v>
      </c>
      <c r="AB51">
        <f t="shared" si="35"/>
        <v>6716</v>
      </c>
      <c r="AC51">
        <f t="shared" si="35"/>
        <v>6670</v>
      </c>
      <c r="AD51">
        <f t="shared" si="35"/>
        <v>6694</v>
      </c>
      <c r="AE51">
        <f t="shared" si="35"/>
        <v>6704</v>
      </c>
      <c r="AF51">
        <f t="shared" si="35"/>
        <v>6693</v>
      </c>
      <c r="AG51">
        <f t="shared" si="35"/>
        <v>6708</v>
      </c>
      <c r="AH51">
        <f t="shared" si="35"/>
        <v>6708</v>
      </c>
      <c r="AI51">
        <f t="shared" si="35"/>
        <v>6707</v>
      </c>
      <c r="AJ51">
        <f t="shared" si="35"/>
        <v>6708</v>
      </c>
      <c r="AK51">
        <f t="shared" si="35"/>
        <v>6709</v>
      </c>
      <c r="AL51">
        <f t="shared" si="35"/>
        <v>6534</v>
      </c>
      <c r="AM51">
        <f t="shared" si="35"/>
        <v>6706</v>
      </c>
      <c r="AN51">
        <f t="shared" si="35"/>
        <v>5338</v>
      </c>
      <c r="AO51">
        <f t="shared" si="35"/>
        <v>6716</v>
      </c>
      <c r="AP51">
        <f t="shared" si="35"/>
        <v>4717</v>
      </c>
      <c r="AQ51">
        <f t="shared" si="35"/>
        <v>6678</v>
      </c>
      <c r="AR51">
        <f t="shared" si="35"/>
        <v>6678</v>
      </c>
      <c r="AS51">
        <f t="shared" si="35"/>
        <v>6678</v>
      </c>
      <c r="AT51">
        <f t="shared" si="35"/>
        <v>6678</v>
      </c>
      <c r="AU51">
        <f t="shared" si="35"/>
        <v>6678</v>
      </c>
      <c r="AV51">
        <f t="shared" si="35"/>
        <v>6678</v>
      </c>
      <c r="AW51">
        <f t="shared" si="35"/>
        <v>6678</v>
      </c>
      <c r="AX51">
        <f t="shared" si="35"/>
        <v>6678</v>
      </c>
      <c r="AY51">
        <f t="shared" si="35"/>
        <v>6678</v>
      </c>
      <c r="AZ51">
        <f t="shared" si="35"/>
        <v>6678</v>
      </c>
      <c r="BA51">
        <f t="shared" si="35"/>
        <v>6678</v>
      </c>
      <c r="BB51">
        <f t="shared" si="35"/>
        <v>6678</v>
      </c>
      <c r="BC51">
        <f t="shared" si="35"/>
        <v>6678</v>
      </c>
      <c r="BD51">
        <f t="shared" si="35"/>
        <v>6678</v>
      </c>
      <c r="BE51">
        <f t="shared" si="35"/>
        <v>6678</v>
      </c>
      <c r="BF51">
        <f t="shared" si="35"/>
        <v>6678</v>
      </c>
      <c r="BG51">
        <f t="shared" si="35"/>
        <v>6693</v>
      </c>
    </row>
    <row r="52" spans="3:59" x14ac:dyDescent="0.25">
      <c r="C52" t="s">
        <v>714</v>
      </c>
      <c r="D52" s="8" t="s">
        <v>34</v>
      </c>
      <c r="E52">
        <f>_xlfn.FLOOR.MATH(365.25*E51)</f>
        <v>2439139</v>
      </c>
      <c r="F52">
        <f t="shared" ref="F52:BG52" si="36">_xlfn.FLOOR.MATH(365.25*F51)</f>
        <v>2437313</v>
      </c>
      <c r="G52">
        <f t="shared" si="36"/>
        <v>1844147</v>
      </c>
      <c r="H52">
        <f t="shared" si="36"/>
        <v>2453019</v>
      </c>
      <c r="I52">
        <f t="shared" si="36"/>
        <v>2452653</v>
      </c>
      <c r="J52">
        <f t="shared" si="36"/>
        <v>2448270</v>
      </c>
      <c r="K52">
        <f t="shared" si="36"/>
        <v>2448270</v>
      </c>
      <c r="L52">
        <f t="shared" si="36"/>
        <v>2448636</v>
      </c>
      <c r="M52">
        <f t="shared" si="36"/>
        <v>2448636</v>
      </c>
      <c r="N52">
        <f t="shared" si="36"/>
        <v>2416494</v>
      </c>
      <c r="O52">
        <f t="shared" si="36"/>
        <v>2306919</v>
      </c>
      <c r="P52">
        <f t="shared" si="36"/>
        <v>2306919</v>
      </c>
      <c r="Q52">
        <f t="shared" si="36"/>
        <v>2028233</v>
      </c>
      <c r="R52">
        <f t="shared" si="36"/>
        <v>1677593</v>
      </c>
      <c r="S52">
        <f t="shared" si="36"/>
        <v>1677958</v>
      </c>
      <c r="T52">
        <f t="shared" si="36"/>
        <v>1357269</v>
      </c>
      <c r="U52">
        <f t="shared" si="36"/>
        <v>1357269</v>
      </c>
      <c r="V52">
        <f t="shared" si="36"/>
        <v>1356903</v>
      </c>
      <c r="W52">
        <f t="shared" si="36"/>
        <v>1461</v>
      </c>
      <c r="X52">
        <f t="shared" si="36"/>
        <v>2448270</v>
      </c>
      <c r="Y52">
        <f t="shared" si="36"/>
        <v>2450097</v>
      </c>
      <c r="Z52">
        <f t="shared" si="36"/>
        <v>2444618</v>
      </c>
      <c r="AA52">
        <f t="shared" si="36"/>
        <v>2469090</v>
      </c>
      <c r="AB52">
        <f t="shared" si="36"/>
        <v>2453019</v>
      </c>
      <c r="AC52">
        <f t="shared" si="36"/>
        <v>2436217</v>
      </c>
      <c r="AD52">
        <f t="shared" si="36"/>
        <v>2444983</v>
      </c>
      <c r="AE52">
        <f t="shared" si="36"/>
        <v>2448636</v>
      </c>
      <c r="AF52">
        <f t="shared" si="36"/>
        <v>2444618</v>
      </c>
      <c r="AG52">
        <f t="shared" si="36"/>
        <v>2450097</v>
      </c>
      <c r="AH52">
        <f t="shared" si="36"/>
        <v>2450097</v>
      </c>
      <c r="AI52">
        <f t="shared" si="36"/>
        <v>2449731</v>
      </c>
      <c r="AJ52">
        <f t="shared" si="36"/>
        <v>2450097</v>
      </c>
      <c r="AK52">
        <f t="shared" si="36"/>
        <v>2450462</v>
      </c>
      <c r="AL52">
        <f t="shared" si="36"/>
        <v>2386543</v>
      </c>
      <c r="AM52">
        <f t="shared" si="36"/>
        <v>2449366</v>
      </c>
      <c r="AN52">
        <f t="shared" si="36"/>
        <v>1949704</v>
      </c>
      <c r="AO52">
        <f t="shared" si="36"/>
        <v>2453019</v>
      </c>
      <c r="AP52">
        <f t="shared" si="36"/>
        <v>1722884</v>
      </c>
      <c r="AQ52">
        <f t="shared" si="36"/>
        <v>2439139</v>
      </c>
      <c r="AR52">
        <f t="shared" si="36"/>
        <v>2439139</v>
      </c>
      <c r="AS52">
        <f t="shared" si="36"/>
        <v>2439139</v>
      </c>
      <c r="AT52">
        <f t="shared" si="36"/>
        <v>2439139</v>
      </c>
      <c r="AU52">
        <f t="shared" si="36"/>
        <v>2439139</v>
      </c>
      <c r="AV52">
        <f t="shared" si="36"/>
        <v>2439139</v>
      </c>
      <c r="AW52">
        <f t="shared" si="36"/>
        <v>2439139</v>
      </c>
      <c r="AX52">
        <f t="shared" si="36"/>
        <v>2439139</v>
      </c>
      <c r="AY52">
        <f t="shared" si="36"/>
        <v>2439139</v>
      </c>
      <c r="AZ52">
        <f t="shared" si="36"/>
        <v>2439139</v>
      </c>
      <c r="BA52">
        <f t="shared" si="36"/>
        <v>2439139</v>
      </c>
      <c r="BB52">
        <f t="shared" si="36"/>
        <v>2439139</v>
      </c>
      <c r="BC52">
        <f t="shared" si="36"/>
        <v>2439139</v>
      </c>
      <c r="BD52">
        <f t="shared" si="36"/>
        <v>2439139</v>
      </c>
      <c r="BE52">
        <f t="shared" si="36"/>
        <v>2439139</v>
      </c>
      <c r="BF52">
        <f t="shared" si="36"/>
        <v>2439139</v>
      </c>
      <c r="BG52">
        <f t="shared" si="36"/>
        <v>2444618</v>
      </c>
    </row>
    <row r="53" spans="3:59" x14ac:dyDescent="0.25">
      <c r="C53" t="s">
        <v>715</v>
      </c>
      <c r="D53" s="8" t="s">
        <v>4</v>
      </c>
      <c r="E53">
        <f>_xlfn.FLOOR.MATH((E50-E52)/30.6001)</f>
        <v>7</v>
      </c>
      <c r="F53">
        <f t="shared" ref="F53:BG53" si="37">_xlfn.FLOOR.MATH((F50-F52)/30.6001)</f>
        <v>7</v>
      </c>
      <c r="G53">
        <f t="shared" si="37"/>
        <v>7</v>
      </c>
      <c r="H53">
        <f t="shared" si="37"/>
        <v>7</v>
      </c>
      <c r="I53">
        <f t="shared" si="37"/>
        <v>7</v>
      </c>
      <c r="J53">
        <f t="shared" si="37"/>
        <v>7</v>
      </c>
      <c r="K53">
        <f t="shared" si="37"/>
        <v>7</v>
      </c>
      <c r="L53">
        <f t="shared" si="37"/>
        <v>7</v>
      </c>
      <c r="M53">
        <f t="shared" si="37"/>
        <v>7</v>
      </c>
      <c r="N53">
        <f t="shared" si="37"/>
        <v>7</v>
      </c>
      <c r="O53">
        <f t="shared" si="37"/>
        <v>7</v>
      </c>
      <c r="P53">
        <f t="shared" si="37"/>
        <v>7</v>
      </c>
      <c r="Q53">
        <f t="shared" si="37"/>
        <v>7</v>
      </c>
      <c r="R53">
        <f t="shared" si="37"/>
        <v>7</v>
      </c>
      <c r="S53">
        <f t="shared" si="37"/>
        <v>7</v>
      </c>
      <c r="T53">
        <f t="shared" si="37"/>
        <v>8</v>
      </c>
      <c r="U53">
        <f t="shared" si="37"/>
        <v>8</v>
      </c>
      <c r="V53">
        <f t="shared" si="37"/>
        <v>8</v>
      </c>
      <c r="W53">
        <f t="shared" si="37"/>
        <v>9</v>
      </c>
      <c r="X53">
        <f t="shared" si="37"/>
        <v>7</v>
      </c>
      <c r="Y53">
        <f t="shared" si="37"/>
        <v>7</v>
      </c>
      <c r="Z53">
        <f t="shared" si="37"/>
        <v>7</v>
      </c>
      <c r="AA53">
        <f t="shared" si="37"/>
        <v>7</v>
      </c>
      <c r="AB53">
        <f t="shared" si="37"/>
        <v>7</v>
      </c>
      <c r="AC53">
        <f t="shared" si="37"/>
        <v>7</v>
      </c>
      <c r="AD53">
        <f t="shared" si="37"/>
        <v>7</v>
      </c>
      <c r="AE53">
        <f t="shared" si="37"/>
        <v>7</v>
      </c>
      <c r="AF53">
        <f t="shared" si="37"/>
        <v>7</v>
      </c>
      <c r="AG53">
        <f t="shared" si="37"/>
        <v>7</v>
      </c>
      <c r="AH53">
        <f t="shared" si="37"/>
        <v>7</v>
      </c>
      <c r="AI53">
        <f t="shared" si="37"/>
        <v>7</v>
      </c>
      <c r="AJ53">
        <f t="shared" si="37"/>
        <v>7</v>
      </c>
      <c r="AK53">
        <f t="shared" si="37"/>
        <v>7</v>
      </c>
      <c r="AL53">
        <f t="shared" si="37"/>
        <v>7</v>
      </c>
      <c r="AM53">
        <f t="shared" si="37"/>
        <v>7</v>
      </c>
      <c r="AN53">
        <f t="shared" si="37"/>
        <v>7</v>
      </c>
      <c r="AO53">
        <f t="shared" si="37"/>
        <v>7</v>
      </c>
      <c r="AP53">
        <f t="shared" si="37"/>
        <v>7</v>
      </c>
      <c r="AQ53">
        <f t="shared" si="37"/>
        <v>7</v>
      </c>
      <c r="AR53">
        <f t="shared" si="37"/>
        <v>7</v>
      </c>
      <c r="AS53">
        <f t="shared" si="37"/>
        <v>7</v>
      </c>
      <c r="AT53">
        <f t="shared" si="37"/>
        <v>7</v>
      </c>
      <c r="AU53">
        <f t="shared" si="37"/>
        <v>7</v>
      </c>
      <c r="AV53">
        <f t="shared" si="37"/>
        <v>7</v>
      </c>
      <c r="AW53">
        <f t="shared" si="37"/>
        <v>7</v>
      </c>
      <c r="AX53">
        <f t="shared" si="37"/>
        <v>7</v>
      </c>
      <c r="AY53">
        <f t="shared" si="37"/>
        <v>7</v>
      </c>
      <c r="AZ53">
        <f t="shared" si="37"/>
        <v>7</v>
      </c>
      <c r="BA53">
        <f t="shared" si="37"/>
        <v>7</v>
      </c>
      <c r="BB53">
        <f t="shared" si="37"/>
        <v>7</v>
      </c>
      <c r="BC53">
        <f t="shared" si="37"/>
        <v>7</v>
      </c>
      <c r="BD53">
        <f t="shared" si="37"/>
        <v>7</v>
      </c>
      <c r="BE53">
        <f t="shared" si="37"/>
        <v>7</v>
      </c>
      <c r="BF53">
        <f t="shared" si="37"/>
        <v>7</v>
      </c>
      <c r="BG53">
        <f t="shared" si="37"/>
        <v>7</v>
      </c>
    </row>
    <row r="54" spans="3:59" x14ac:dyDescent="0.25">
      <c r="C54" t="s">
        <v>716</v>
      </c>
      <c r="D54" s="8" t="s">
        <v>717</v>
      </c>
      <c r="E54" s="2">
        <f>E50-E52-_xlfn.FLOOR.MATH(30.6001*E53)+E46</f>
        <v>21.89244824135676</v>
      </c>
      <c r="F54" s="2">
        <f t="shared" ref="F54:BG54" si="38">F50-F52-_xlfn.FLOOR.MATH(30.6001*F53)+F46</f>
        <v>21.681467418093234</v>
      </c>
      <c r="G54" s="2">
        <f t="shared" si="38"/>
        <v>22.255830381764099</v>
      </c>
      <c r="H54" s="2">
        <f t="shared" si="38"/>
        <v>21.075548049528152</v>
      </c>
      <c r="I54" s="2">
        <f t="shared" si="38"/>
        <v>21.826547106727958</v>
      </c>
      <c r="J54" s="2">
        <f t="shared" si="38"/>
        <v>21.924841321073472</v>
      </c>
      <c r="K54" s="2">
        <f t="shared" si="38"/>
        <v>21.924841321073472</v>
      </c>
      <c r="L54" s="2">
        <f t="shared" si="38"/>
        <v>21.164835399482399</v>
      </c>
      <c r="M54" s="2">
        <f t="shared" si="38"/>
        <v>21.164835399482399</v>
      </c>
      <c r="N54" s="2">
        <f t="shared" si="38"/>
        <v>21.902799525763839</v>
      </c>
      <c r="O54" s="2">
        <f t="shared" si="38"/>
        <v>21.41066737100482</v>
      </c>
      <c r="P54" s="2">
        <f t="shared" si="38"/>
        <v>21.41066737100482</v>
      </c>
      <c r="Q54" s="2">
        <f t="shared" si="38"/>
        <v>18.112767460756004</v>
      </c>
      <c r="R54" s="2">
        <f t="shared" si="38"/>
        <v>26.027737403754145</v>
      </c>
      <c r="S54" s="2">
        <f t="shared" si="38"/>
        <v>26.266016069334</v>
      </c>
      <c r="T54" s="2">
        <f t="shared" si="38"/>
        <v>3.0736234004143625</v>
      </c>
      <c r="U54" s="2">
        <f t="shared" si="38"/>
        <v>3.0736234004143625</v>
      </c>
      <c r="V54" s="2">
        <f t="shared" si="38"/>
        <v>3.8260556780733168</v>
      </c>
      <c r="W54" s="2">
        <f t="shared" si="38"/>
        <v>3.0973889379953334</v>
      </c>
      <c r="X54" s="2">
        <f t="shared" si="38"/>
        <v>21.924841321073472</v>
      </c>
      <c r="Y54" s="2">
        <f t="shared" si="38"/>
        <v>21.1356355631724</v>
      </c>
      <c r="Z54" s="2">
        <f t="shared" si="38"/>
        <v>21.510245731566101</v>
      </c>
      <c r="AA54" s="2">
        <f t="shared" si="38"/>
        <v>20.702733984217048</v>
      </c>
      <c r="AB54" s="2">
        <f t="shared" si="38"/>
        <v>21.075548049528152</v>
      </c>
      <c r="AC54" s="2">
        <f t="shared" si="38"/>
        <v>21.954755395185202</v>
      </c>
      <c r="AD54" s="2">
        <f t="shared" si="38"/>
        <v>21.757552254013717</v>
      </c>
      <c r="AE54" s="2">
        <f t="shared" si="38"/>
        <v>21.164835399482399</v>
      </c>
      <c r="AF54" s="2">
        <f t="shared" si="38"/>
        <v>21.510245731566101</v>
      </c>
      <c r="AG54" s="2">
        <f t="shared" si="38"/>
        <v>21.1356355631724</v>
      </c>
      <c r="AH54" s="2">
        <f t="shared" si="38"/>
        <v>21.1356355631724</v>
      </c>
      <c r="AI54" s="2">
        <f t="shared" si="38"/>
        <v>21.888612432405353</v>
      </c>
      <c r="AJ54" s="2">
        <f t="shared" si="38"/>
        <v>21.1356355631724</v>
      </c>
      <c r="AK54" s="2">
        <f t="shared" si="38"/>
        <v>21.375779315829277</v>
      </c>
      <c r="AL54" s="2">
        <f t="shared" si="38"/>
        <v>22.099380051717162</v>
      </c>
      <c r="AM54" s="2">
        <f t="shared" si="38"/>
        <v>21.648346807807684</v>
      </c>
      <c r="AN54" s="2">
        <f t="shared" si="38"/>
        <v>20.134880734374747</v>
      </c>
      <c r="AO54" s="2">
        <f t="shared" si="38"/>
        <v>21.075548049528152</v>
      </c>
      <c r="AP54" s="2">
        <f t="shared" si="38"/>
        <v>24.993059650296345</v>
      </c>
      <c r="AQ54" s="2">
        <f t="shared" si="38"/>
        <v>21.89244824135676</v>
      </c>
      <c r="AR54" s="2">
        <f t="shared" si="38"/>
        <v>21.89244824135676</v>
      </c>
      <c r="AS54" s="2">
        <f t="shared" si="38"/>
        <v>21.89244824135676</v>
      </c>
      <c r="AT54" s="2">
        <f t="shared" si="38"/>
        <v>21.89244824135676</v>
      </c>
      <c r="AU54" s="2">
        <f t="shared" si="38"/>
        <v>21.89244824135676</v>
      </c>
      <c r="AV54" s="2">
        <f t="shared" si="38"/>
        <v>21.89244824135676</v>
      </c>
      <c r="AW54" s="2">
        <f t="shared" si="38"/>
        <v>21.89244824135676</v>
      </c>
      <c r="AX54" s="2">
        <f t="shared" si="38"/>
        <v>21.89244824135676</v>
      </c>
      <c r="AY54" s="2">
        <f t="shared" si="38"/>
        <v>21.89244824135676</v>
      </c>
      <c r="AZ54" s="2">
        <f t="shared" si="38"/>
        <v>21.89244824135676</v>
      </c>
      <c r="BA54" s="2">
        <f t="shared" si="38"/>
        <v>21.89244824135676</v>
      </c>
      <c r="BB54" s="2">
        <f t="shared" si="38"/>
        <v>21.89244824135676</v>
      </c>
      <c r="BC54" s="2">
        <f t="shared" si="38"/>
        <v>21.89244824135676</v>
      </c>
      <c r="BD54" s="2">
        <f t="shared" si="38"/>
        <v>21.89244824135676</v>
      </c>
      <c r="BE54" s="2">
        <f t="shared" si="38"/>
        <v>21.89244824135676</v>
      </c>
      <c r="BF54" s="2">
        <f t="shared" si="38"/>
        <v>21.89244824135676</v>
      </c>
      <c r="BG54" s="2">
        <f t="shared" si="38"/>
        <v>21.510245731566101</v>
      </c>
    </row>
    <row r="55" spans="3:59" x14ac:dyDescent="0.25">
      <c r="C55" t="s">
        <v>718</v>
      </c>
      <c r="D55" s="8" t="s">
        <v>719</v>
      </c>
      <c r="E55">
        <f>IF(E53&lt;14,E53-1,E53-13)</f>
        <v>6</v>
      </c>
      <c r="F55">
        <f t="shared" ref="F55:BG55" si="39">IF(F53&lt;14,F53-1,F53-13)</f>
        <v>6</v>
      </c>
      <c r="G55">
        <f t="shared" si="39"/>
        <v>6</v>
      </c>
      <c r="H55">
        <f t="shared" si="39"/>
        <v>6</v>
      </c>
      <c r="I55">
        <f t="shared" si="39"/>
        <v>6</v>
      </c>
      <c r="J55">
        <f t="shared" si="39"/>
        <v>6</v>
      </c>
      <c r="K55">
        <f t="shared" si="39"/>
        <v>6</v>
      </c>
      <c r="L55">
        <f t="shared" si="39"/>
        <v>6</v>
      </c>
      <c r="M55">
        <f t="shared" si="39"/>
        <v>6</v>
      </c>
      <c r="N55">
        <f t="shared" si="39"/>
        <v>6</v>
      </c>
      <c r="O55">
        <f t="shared" si="39"/>
        <v>6</v>
      </c>
      <c r="P55">
        <f t="shared" si="39"/>
        <v>6</v>
      </c>
      <c r="Q55">
        <f t="shared" si="39"/>
        <v>6</v>
      </c>
      <c r="R55">
        <f t="shared" si="39"/>
        <v>6</v>
      </c>
      <c r="S55">
        <f t="shared" si="39"/>
        <v>6</v>
      </c>
      <c r="T55">
        <f t="shared" si="39"/>
        <v>7</v>
      </c>
      <c r="U55">
        <f t="shared" si="39"/>
        <v>7</v>
      </c>
      <c r="V55">
        <f t="shared" si="39"/>
        <v>7</v>
      </c>
      <c r="W55">
        <f t="shared" si="39"/>
        <v>8</v>
      </c>
      <c r="X55">
        <f t="shared" si="39"/>
        <v>6</v>
      </c>
      <c r="Y55">
        <f t="shared" si="39"/>
        <v>6</v>
      </c>
      <c r="Z55">
        <f t="shared" si="39"/>
        <v>6</v>
      </c>
      <c r="AA55">
        <f t="shared" si="39"/>
        <v>6</v>
      </c>
      <c r="AB55">
        <f t="shared" si="39"/>
        <v>6</v>
      </c>
      <c r="AC55">
        <f t="shared" si="39"/>
        <v>6</v>
      </c>
      <c r="AD55">
        <f t="shared" si="39"/>
        <v>6</v>
      </c>
      <c r="AE55">
        <f t="shared" si="39"/>
        <v>6</v>
      </c>
      <c r="AF55">
        <f t="shared" si="39"/>
        <v>6</v>
      </c>
      <c r="AG55">
        <f t="shared" si="39"/>
        <v>6</v>
      </c>
      <c r="AH55">
        <f t="shared" si="39"/>
        <v>6</v>
      </c>
      <c r="AI55">
        <f t="shared" si="39"/>
        <v>6</v>
      </c>
      <c r="AJ55">
        <f t="shared" si="39"/>
        <v>6</v>
      </c>
      <c r="AK55">
        <f t="shared" si="39"/>
        <v>6</v>
      </c>
      <c r="AL55">
        <f t="shared" si="39"/>
        <v>6</v>
      </c>
      <c r="AM55">
        <f t="shared" si="39"/>
        <v>6</v>
      </c>
      <c r="AN55">
        <f t="shared" si="39"/>
        <v>6</v>
      </c>
      <c r="AO55">
        <f t="shared" si="39"/>
        <v>6</v>
      </c>
      <c r="AP55">
        <f t="shared" si="39"/>
        <v>6</v>
      </c>
      <c r="AQ55">
        <f t="shared" si="39"/>
        <v>6</v>
      </c>
      <c r="AR55">
        <f t="shared" si="39"/>
        <v>6</v>
      </c>
      <c r="AS55">
        <f t="shared" si="39"/>
        <v>6</v>
      </c>
      <c r="AT55">
        <f t="shared" si="39"/>
        <v>6</v>
      </c>
      <c r="AU55">
        <f t="shared" si="39"/>
        <v>6</v>
      </c>
      <c r="AV55">
        <f t="shared" si="39"/>
        <v>6</v>
      </c>
      <c r="AW55">
        <f t="shared" si="39"/>
        <v>6</v>
      </c>
      <c r="AX55">
        <f t="shared" si="39"/>
        <v>6</v>
      </c>
      <c r="AY55">
        <f t="shared" si="39"/>
        <v>6</v>
      </c>
      <c r="AZ55">
        <f t="shared" si="39"/>
        <v>6</v>
      </c>
      <c r="BA55">
        <f t="shared" si="39"/>
        <v>6</v>
      </c>
      <c r="BB55">
        <f t="shared" si="39"/>
        <v>6</v>
      </c>
      <c r="BC55">
        <f t="shared" si="39"/>
        <v>6</v>
      </c>
      <c r="BD55">
        <f t="shared" si="39"/>
        <v>6</v>
      </c>
      <c r="BE55">
        <f t="shared" si="39"/>
        <v>6</v>
      </c>
      <c r="BF55">
        <f t="shared" si="39"/>
        <v>6</v>
      </c>
      <c r="BG55">
        <f t="shared" si="39"/>
        <v>6</v>
      </c>
    </row>
    <row r="56" spans="3:59" x14ac:dyDescent="0.25">
      <c r="C56" t="s">
        <v>720</v>
      </c>
      <c r="D56" s="8" t="s">
        <v>686</v>
      </c>
      <c r="E56">
        <f>IF(E55&gt;2, E51-4716,E51-4715)</f>
        <v>1962</v>
      </c>
      <c r="F56">
        <f t="shared" ref="F56:BG56" si="40">IF(F55&gt;2, F51-4716,F51-4715)</f>
        <v>1957</v>
      </c>
      <c r="G56">
        <f t="shared" si="40"/>
        <v>333</v>
      </c>
      <c r="H56">
        <f t="shared" si="40"/>
        <v>2000</v>
      </c>
      <c r="I56">
        <f t="shared" si="40"/>
        <v>1999</v>
      </c>
      <c r="J56">
        <f t="shared" si="40"/>
        <v>1987</v>
      </c>
      <c r="K56">
        <f t="shared" si="40"/>
        <v>1987</v>
      </c>
      <c r="L56">
        <f t="shared" si="40"/>
        <v>1988</v>
      </c>
      <c r="M56">
        <f t="shared" si="40"/>
        <v>1988</v>
      </c>
      <c r="N56">
        <f t="shared" si="40"/>
        <v>1900</v>
      </c>
      <c r="O56">
        <f t="shared" si="40"/>
        <v>1600</v>
      </c>
      <c r="P56">
        <f t="shared" si="40"/>
        <v>1600</v>
      </c>
      <c r="Q56">
        <f t="shared" si="40"/>
        <v>837</v>
      </c>
      <c r="R56">
        <f t="shared" si="40"/>
        <v>-123</v>
      </c>
      <c r="S56">
        <f t="shared" si="40"/>
        <v>-122</v>
      </c>
      <c r="T56">
        <f t="shared" si="40"/>
        <v>-1000</v>
      </c>
      <c r="U56">
        <f t="shared" si="40"/>
        <v>-1000</v>
      </c>
      <c r="V56">
        <f t="shared" si="40"/>
        <v>-1001</v>
      </c>
      <c r="W56">
        <f t="shared" si="40"/>
        <v>-4712</v>
      </c>
      <c r="X56">
        <f t="shared" si="40"/>
        <v>1987</v>
      </c>
      <c r="Y56">
        <f t="shared" si="40"/>
        <v>1992</v>
      </c>
      <c r="Z56">
        <f t="shared" si="40"/>
        <v>1977</v>
      </c>
      <c r="AA56">
        <f t="shared" si="40"/>
        <v>2044</v>
      </c>
      <c r="AB56">
        <f t="shared" si="40"/>
        <v>2000</v>
      </c>
      <c r="AC56">
        <f t="shared" si="40"/>
        <v>1954</v>
      </c>
      <c r="AD56">
        <f t="shared" si="40"/>
        <v>1978</v>
      </c>
      <c r="AE56">
        <f t="shared" si="40"/>
        <v>1988</v>
      </c>
      <c r="AF56">
        <f t="shared" si="40"/>
        <v>1977</v>
      </c>
      <c r="AG56">
        <f t="shared" si="40"/>
        <v>1992</v>
      </c>
      <c r="AH56">
        <f t="shared" si="40"/>
        <v>1992</v>
      </c>
      <c r="AI56">
        <f t="shared" si="40"/>
        <v>1991</v>
      </c>
      <c r="AJ56">
        <f t="shared" si="40"/>
        <v>1992</v>
      </c>
      <c r="AK56">
        <f t="shared" si="40"/>
        <v>1993</v>
      </c>
      <c r="AL56">
        <f t="shared" si="40"/>
        <v>1818</v>
      </c>
      <c r="AM56">
        <f t="shared" si="40"/>
        <v>1990</v>
      </c>
      <c r="AN56">
        <f t="shared" si="40"/>
        <v>622</v>
      </c>
      <c r="AO56">
        <f t="shared" si="40"/>
        <v>2000</v>
      </c>
      <c r="AP56">
        <f t="shared" si="40"/>
        <v>1</v>
      </c>
      <c r="AQ56">
        <f t="shared" si="40"/>
        <v>1962</v>
      </c>
      <c r="AR56">
        <f t="shared" si="40"/>
        <v>1962</v>
      </c>
      <c r="AS56">
        <f t="shared" si="40"/>
        <v>1962</v>
      </c>
      <c r="AT56">
        <f t="shared" si="40"/>
        <v>1962</v>
      </c>
      <c r="AU56">
        <f t="shared" si="40"/>
        <v>1962</v>
      </c>
      <c r="AV56">
        <f t="shared" si="40"/>
        <v>1962</v>
      </c>
      <c r="AW56">
        <f t="shared" si="40"/>
        <v>1962</v>
      </c>
      <c r="AX56">
        <f t="shared" si="40"/>
        <v>1962</v>
      </c>
      <c r="AY56">
        <f t="shared" si="40"/>
        <v>1962</v>
      </c>
      <c r="AZ56">
        <f t="shared" si="40"/>
        <v>1962</v>
      </c>
      <c r="BA56">
        <f t="shared" si="40"/>
        <v>1962</v>
      </c>
      <c r="BB56">
        <f t="shared" si="40"/>
        <v>1962</v>
      </c>
      <c r="BC56">
        <f t="shared" si="40"/>
        <v>1962</v>
      </c>
      <c r="BD56">
        <f t="shared" si="40"/>
        <v>1962</v>
      </c>
      <c r="BE56">
        <f t="shared" si="40"/>
        <v>1962</v>
      </c>
      <c r="BF56">
        <f t="shared" si="40"/>
        <v>1962</v>
      </c>
      <c r="BG56">
        <f t="shared" si="40"/>
        <v>1977</v>
      </c>
    </row>
    <row r="57" spans="3:59" x14ac:dyDescent="0.25">
      <c r="D57" s="8" t="s">
        <v>640</v>
      </c>
      <c r="E57" s="243">
        <f>IF(E56&gt;1899,DATE(E56,E55,E54)+E46,E56&amp;"-"&amp;E55&amp;"-"&amp;E54)</f>
        <v>22818.892448241357</v>
      </c>
      <c r="F57" s="243">
        <f t="shared" ref="F57:BG57" si="41">IF(F56&gt;1899,DATE(F56,F55,F54)+F46,F56&amp;"-"&amp;F55&amp;"-"&amp;F54)</f>
        <v>20992.681467418093</v>
      </c>
      <c r="G57" s="243" t="str">
        <f t="shared" si="41"/>
        <v>333-6-22.255830381764</v>
      </c>
      <c r="H57" s="243">
        <f t="shared" si="41"/>
        <v>36698.075548049528</v>
      </c>
      <c r="I57" s="243">
        <f t="shared" si="41"/>
        <v>36332.826547106728</v>
      </c>
      <c r="J57" s="243">
        <f t="shared" si="41"/>
        <v>31949.924841321073</v>
      </c>
      <c r="K57" s="243">
        <f t="shared" si="41"/>
        <v>31949.924841321073</v>
      </c>
      <c r="L57" s="243">
        <f t="shared" si="41"/>
        <v>32315.164835399482</v>
      </c>
      <c r="M57" s="243">
        <f t="shared" si="41"/>
        <v>32315.164835399482</v>
      </c>
      <c r="N57" s="243">
        <f t="shared" si="41"/>
        <v>173.90279952576384</v>
      </c>
      <c r="O57" s="243" t="str">
        <f t="shared" si="41"/>
        <v>1600-6-21.4106673710048</v>
      </c>
      <c r="P57" s="243" t="str">
        <f t="shared" si="41"/>
        <v>1600-6-21.4106673710048</v>
      </c>
      <c r="Q57" s="243" t="str">
        <f t="shared" si="41"/>
        <v>837-6-18.112767460756</v>
      </c>
      <c r="R57" s="243" t="str">
        <f t="shared" si="41"/>
        <v>-123-6-26.0277374037541</v>
      </c>
      <c r="S57" s="243" t="str">
        <f t="shared" si="41"/>
        <v>-122-6-26.266016069334</v>
      </c>
      <c r="T57" s="243" t="str">
        <f t="shared" si="41"/>
        <v>-1000-7-3.07362340041436</v>
      </c>
      <c r="U57" s="243" t="str">
        <f t="shared" si="41"/>
        <v>-1000-7-3.07362340041436</v>
      </c>
      <c r="V57" s="243" t="str">
        <f t="shared" si="41"/>
        <v>-1001-7-3.82605567807331</v>
      </c>
      <c r="W57" s="243" t="str">
        <f t="shared" si="41"/>
        <v>-4712-8-3.09738893799533</v>
      </c>
      <c r="X57" s="243">
        <f t="shared" si="41"/>
        <v>31949.924841321073</v>
      </c>
      <c r="Y57" s="243">
        <f t="shared" si="41"/>
        <v>33776.135635563172</v>
      </c>
      <c r="Z57" s="243">
        <f t="shared" si="41"/>
        <v>28297.510245731566</v>
      </c>
      <c r="AA57" s="243">
        <f t="shared" si="41"/>
        <v>52768.702733984217</v>
      </c>
      <c r="AB57" s="243">
        <f t="shared" si="41"/>
        <v>36698.075548049528</v>
      </c>
      <c r="AC57" s="243">
        <f t="shared" si="41"/>
        <v>19896.954755395185</v>
      </c>
      <c r="AD57" s="243">
        <f t="shared" si="41"/>
        <v>28662.757552254014</v>
      </c>
      <c r="AE57" s="243">
        <f t="shared" si="41"/>
        <v>32315.164835399482</v>
      </c>
      <c r="AF57" s="243">
        <f t="shared" si="41"/>
        <v>28297.510245731566</v>
      </c>
      <c r="AG57" s="243">
        <f t="shared" si="41"/>
        <v>33776.135635563172</v>
      </c>
      <c r="AH57" s="243">
        <f t="shared" si="41"/>
        <v>33776.135635563172</v>
      </c>
      <c r="AI57" s="243">
        <f t="shared" si="41"/>
        <v>33410.888612432405</v>
      </c>
      <c r="AJ57" s="243">
        <f t="shared" si="41"/>
        <v>33776.135635563172</v>
      </c>
      <c r="AK57" s="243">
        <f t="shared" si="41"/>
        <v>34141.375779315829</v>
      </c>
      <c r="AL57" s="243" t="str">
        <f t="shared" si="41"/>
        <v>1818-6-22.0993800517171</v>
      </c>
      <c r="AM57" s="243">
        <f t="shared" si="41"/>
        <v>33045.648346807808</v>
      </c>
      <c r="AN57" s="243" t="str">
        <f t="shared" si="41"/>
        <v>622-6-20.1348807343747</v>
      </c>
      <c r="AO57" s="243">
        <f t="shared" si="41"/>
        <v>36698.075548049528</v>
      </c>
      <c r="AP57" s="243" t="str">
        <f t="shared" si="41"/>
        <v>1-6-24.9930596502963</v>
      </c>
      <c r="AQ57" s="243">
        <f t="shared" si="41"/>
        <v>22818.892448241357</v>
      </c>
      <c r="AR57" s="243">
        <f t="shared" si="41"/>
        <v>22818.892448241357</v>
      </c>
      <c r="AS57" s="243">
        <f t="shared" si="41"/>
        <v>22818.892448241357</v>
      </c>
      <c r="AT57" s="243">
        <f t="shared" si="41"/>
        <v>22818.892448241357</v>
      </c>
      <c r="AU57" s="243">
        <f t="shared" si="41"/>
        <v>22818.892448241357</v>
      </c>
      <c r="AV57" s="243">
        <f t="shared" si="41"/>
        <v>22818.892448241357</v>
      </c>
      <c r="AW57" s="243">
        <f t="shared" si="41"/>
        <v>22818.892448241357</v>
      </c>
      <c r="AX57" s="243">
        <f t="shared" si="41"/>
        <v>22818.892448241357</v>
      </c>
      <c r="AY57" s="243">
        <f t="shared" si="41"/>
        <v>22818.892448241357</v>
      </c>
      <c r="AZ57" s="243">
        <f t="shared" si="41"/>
        <v>22818.892448241357</v>
      </c>
      <c r="BA57" s="243">
        <f t="shared" si="41"/>
        <v>22818.892448241357</v>
      </c>
      <c r="BB57" s="243">
        <f t="shared" si="41"/>
        <v>22818.892448241357</v>
      </c>
      <c r="BC57" s="243">
        <f t="shared" si="41"/>
        <v>22818.892448241357</v>
      </c>
      <c r="BD57" s="243">
        <f t="shared" si="41"/>
        <v>22818.892448241357</v>
      </c>
      <c r="BE57" s="243">
        <f t="shared" si="41"/>
        <v>22818.892448241357</v>
      </c>
      <c r="BF57" s="243">
        <f t="shared" si="41"/>
        <v>22818.892448241357</v>
      </c>
      <c r="BG57" s="243">
        <f t="shared" si="41"/>
        <v>28297.510245731566</v>
      </c>
    </row>
    <row r="59" spans="3:59" x14ac:dyDescent="0.25">
      <c r="C59" s="17" t="s">
        <v>728</v>
      </c>
    </row>
    <row r="60" spans="3:59" x14ac:dyDescent="0.25">
      <c r="C60" s="232" t="s">
        <v>749</v>
      </c>
      <c r="D60" s="233" t="s">
        <v>731</v>
      </c>
      <c r="E60" s="242">
        <f>IF(E$4&lt;1001,'27abc'!K72,'27abc'!K73)</f>
        <v>2437931.0206454997</v>
      </c>
      <c r="F60" s="242">
        <f>IF(F$4&lt;1001,'27abc'!L72,'27abc'!L73)</f>
        <v>2436104.8106039464</v>
      </c>
      <c r="G60" s="242">
        <f>IF(G$4&lt;1001,'27abc'!M72,'27abc'!M73)</f>
        <v>1842951.4686454181</v>
      </c>
      <c r="H60" s="242">
        <f>IF(H$4&lt;1001,'27abc'!N72,'27abc'!N73)</f>
        <v>2451810.2171499999</v>
      </c>
      <c r="I60" s="242">
        <f>IF(I$4&lt;1001,'27abc'!O72,'27abc'!O73)</f>
        <v>2451444.9751324458</v>
      </c>
      <c r="J60" s="242">
        <f>IF(J$4&lt;1001,'27abc'!P72,'27abc'!P73)</f>
        <v>2447062.0709398445</v>
      </c>
      <c r="K60" s="242">
        <f>IF(K$4&lt;1001,'27abc'!Q72,'27abc'!Q73)</f>
        <v>2447062.0709398445</v>
      </c>
      <c r="L60" s="242">
        <f>IF(L$4&lt;1001,'27abc'!R72,'27abc'!R73)</f>
        <v>2447427.3129546219</v>
      </c>
      <c r="M60" s="242">
        <f>IF(M$4&lt;1001,'27abc'!S72,'27abc'!S73)</f>
        <v>2447427.3129546219</v>
      </c>
      <c r="N60" s="242">
        <f>IF(N$4&lt;1001,'27abc'!T72,'27abc'!T73)</f>
        <v>2415286.0165372081</v>
      </c>
      <c r="O60" s="242">
        <f>IF(O$4&lt;1001,'27abc'!U72,'27abc'!U73)</f>
        <v>2305713.4284062879</v>
      </c>
      <c r="P60" s="242">
        <f>IF(P$4&lt;1001,'27abc'!V72,'27abc'!V73)</f>
        <v>2305713.4284062879</v>
      </c>
      <c r="Q60" s="242">
        <f>IF(Q$4&lt;1001,'27abc'!W72,'27abc'!W73)</f>
        <v>2027033.7572606292</v>
      </c>
      <c r="R60" s="242">
        <f>IF(R$4&lt;1001,'27abc'!X72,'27abc'!X73)</f>
        <v>1676400.8793549156</v>
      </c>
      <c r="S60" s="242">
        <f>IF(S$4&lt;1001,'27abc'!Y72,'27abc'!Y73)</f>
        <v>1676766.1218220154</v>
      </c>
      <c r="T60" s="242">
        <f>IF(T$4&lt;1001,'27abc'!Z72,'27abc'!Z73)</f>
        <v>1356083.32351</v>
      </c>
      <c r="U60" s="242">
        <f>IF(U$4&lt;1001,'27abc'!AA72,'27abc'!AA73)</f>
        <v>1356083.32351</v>
      </c>
      <c r="V60" s="242">
        <f>IF(V$4&lt;1001,'27abc'!AB72,'27abc'!AB73)</f>
        <v>1355718.0812421222</v>
      </c>
      <c r="W60" s="242">
        <f>IF(W$4&lt;1001,'27abc'!AC72,'27abc'!AC73)</f>
        <v>305.71209093720518</v>
      </c>
      <c r="X60" s="242">
        <f>IF(X$4&lt;1001,'27abc'!AD72,'27abc'!AD73)</f>
        <v>2447062.0709398445</v>
      </c>
      <c r="Y60" s="242">
        <f>IF(Y$4&lt;1001,'27abc'!AE72,'27abc'!AE73)</f>
        <v>2448888.2810160462</v>
      </c>
      <c r="Z60" s="242">
        <f>IF(Z$4&lt;1001,'27abc'!AF72,'27abc'!AF73)</f>
        <v>2443409.6508047804</v>
      </c>
      <c r="AA60" s="242">
        <f>IF(AA$4&lt;1001,'27abc'!AG72,'27abc'!AG73)</f>
        <v>2467880.8661518614</v>
      </c>
      <c r="AB60" s="242">
        <f>IF(AB$4&lt;1001,'27abc'!AH72,'27abc'!AH73)</f>
        <v>2451810.2171499999</v>
      </c>
      <c r="AC60" s="242">
        <f>IF(AC$4&lt;1001,'27abc'!AI72,'27abc'!AI73)</f>
        <v>2435009.084581783</v>
      </c>
      <c r="AD60" s="242">
        <f>IF(AD$4&lt;1001,'27abc'!AJ72,'27abc'!AJ73)</f>
        <v>2443774.8928172467</v>
      </c>
      <c r="AE60" s="242">
        <f>IF(AE$4&lt;1001,'27abc'!AK72,'27abc'!AK73)</f>
        <v>2447427.3129546219</v>
      </c>
      <c r="AF60" s="242">
        <f>IF(AF$4&lt;1001,'27abc'!AL72,'27abc'!AL73)</f>
        <v>2443409.6508047804</v>
      </c>
      <c r="AG60" s="242">
        <f>IF(AG$4&lt;1001,'27abc'!AM72,'27abc'!AM73)</f>
        <v>2448888.2810160462</v>
      </c>
      <c r="AH60" s="242">
        <f>IF(AH$4&lt;1001,'27abc'!AN72,'27abc'!AN73)</f>
        <v>2448888.2810160462</v>
      </c>
      <c r="AI60" s="242">
        <f>IF(AI$4&lt;1001,'27abc'!AO72,'27abc'!AO73)</f>
        <v>2448523.0390003431</v>
      </c>
      <c r="AJ60" s="242">
        <f>IF(AJ$4&lt;1001,'27abc'!AP72,'27abc'!AP73)</f>
        <v>2448888.2810160462</v>
      </c>
      <c r="AK60" s="242">
        <f>IF(AK$4&lt;1001,'27abc'!AQ72,'27abc'!AQ73)</f>
        <v>2449253.5230319807</v>
      </c>
      <c r="AL60" s="242">
        <f>IF(AL$4&lt;1001,'27abc'!AR72,'27abc'!AR73)</f>
        <v>2385336.1737487023</v>
      </c>
      <c r="AM60" s="242">
        <f>IF(AM$4&lt;1001,'27abc'!AS72,'27abc'!AS73)</f>
        <v>2448157.7969848714</v>
      </c>
      <c r="AN60" s="242">
        <f>IF(AN$4&lt;1001,'27abc'!AT72,'27abc'!AT73)</f>
        <v>1948506.5828026733</v>
      </c>
      <c r="AO60" s="242">
        <f>IF(AO$4&lt;1001,'27abc'!AU72,'27abc'!AU73)</f>
        <v>2451810.2171499999</v>
      </c>
      <c r="AP60" s="242">
        <f>IF(AP$4&lt;1001,'27abc'!AV72,'27abc'!AV73)</f>
        <v>1721690.9470456969</v>
      </c>
      <c r="AQ60" s="242">
        <f>IF(AQ$4&lt;1001,'27abc'!AW72,'27abc'!AW73)</f>
        <v>2437931.0206454997</v>
      </c>
      <c r="AR60" s="242">
        <f>IF(AR$4&lt;1001,'27abc'!AX72,'27abc'!AX73)</f>
        <v>2437931.0206454997</v>
      </c>
      <c r="AS60" s="242">
        <f>IF(AS$4&lt;1001,'27abc'!AY72,'27abc'!AY73)</f>
        <v>2437931.0206454997</v>
      </c>
      <c r="AT60" s="242">
        <f>IF(AT$4&lt;1001,'27abc'!AZ72,'27abc'!AZ73)</f>
        <v>2437931.0206454997</v>
      </c>
      <c r="AU60" s="242">
        <f>IF(AU$4&lt;1001,'27abc'!BA72,'27abc'!BA73)</f>
        <v>2437931.0206454997</v>
      </c>
      <c r="AV60" s="242">
        <f>IF(AV$4&lt;1001,'27abc'!BB72,'27abc'!BB73)</f>
        <v>2437931.0206454997</v>
      </c>
      <c r="AW60" s="242">
        <f>IF(AW$4&lt;1001,'27abc'!BC72,'27abc'!BC73)</f>
        <v>2437931.0206454997</v>
      </c>
      <c r="AX60" s="242">
        <f>IF(AX$4&lt;1001,'27abc'!BD72,'27abc'!BD73)</f>
        <v>2437931.0206454997</v>
      </c>
      <c r="AY60" s="242">
        <f>IF(AY$4&lt;1001,'27abc'!BE72,'27abc'!BE73)</f>
        <v>2437931.0206454997</v>
      </c>
      <c r="AZ60" s="242">
        <f>IF(AZ$4&lt;1001,'27abc'!BF72,'27abc'!BF73)</f>
        <v>2437931.0206454997</v>
      </c>
      <c r="BA60" s="242">
        <f>IF(BA$4&lt;1001,'27abc'!BG72,'27abc'!BG73)</f>
        <v>2437931.0206454997</v>
      </c>
      <c r="BB60" s="242">
        <f>IF(BB$4&lt;1001,'27abc'!BH72,'27abc'!BH73)</f>
        <v>2437931.0206454997</v>
      </c>
      <c r="BC60" s="242">
        <f>IF(BC$4&lt;1001,'27abc'!BI72,'27abc'!BI73)</f>
        <v>2437931.0206454997</v>
      </c>
      <c r="BD60" s="242">
        <f>IF(BD$4&lt;1001,'27abc'!BJ72,'27abc'!BJ73)</f>
        <v>2437931.0206454997</v>
      </c>
      <c r="BE60" s="242">
        <f>IF(BE$4&lt;1001,'27abc'!BK72,'27abc'!BK73)</f>
        <v>2437931.0206454997</v>
      </c>
      <c r="BF60" s="242">
        <f>IF(BF$4&lt;1001,'27abc'!BL72,'27abc'!BL73)</f>
        <v>2437931.0206454997</v>
      </c>
      <c r="BG60" s="242">
        <f>IF(BG$4&lt;1001,'27abc'!BM72,'27abc'!BM73)</f>
        <v>2443409.6508047804</v>
      </c>
    </row>
    <row r="61" spans="3:59" x14ac:dyDescent="0.25">
      <c r="C61" s="233" t="s">
        <v>736</v>
      </c>
      <c r="D61" s="233" t="s">
        <v>2</v>
      </c>
      <c r="E61" s="236">
        <f>(E60 - 2451545) / 36525</f>
        <v>-0.37273044091718838</v>
      </c>
      <c r="F61" s="236">
        <f t="shared" ref="F61:BG61" si="42">(F60 - 2451545) / 36525</f>
        <v>-0.42272934691453945</v>
      </c>
      <c r="G61" s="236">
        <f t="shared" si="42"/>
        <v>-16.662382788626473</v>
      </c>
      <c r="H61" s="236">
        <f t="shared" si="42"/>
        <v>7.261249828882245E-3</v>
      </c>
      <c r="I61" s="236">
        <f t="shared" si="42"/>
        <v>-2.7385316236603757E-3</v>
      </c>
      <c r="J61" s="236">
        <f t="shared" si="42"/>
        <v>-0.12273590856004177</v>
      </c>
      <c r="K61" s="236">
        <f t="shared" si="42"/>
        <v>-0.12273590856004177</v>
      </c>
      <c r="L61" s="236">
        <f t="shared" si="42"/>
        <v>-0.11273612718352211</v>
      </c>
      <c r="M61" s="236">
        <f t="shared" si="42"/>
        <v>-0.11273612718352211</v>
      </c>
      <c r="N61" s="236">
        <f t="shared" si="42"/>
        <v>-0.99271686414214622</v>
      </c>
      <c r="O61" s="236">
        <f t="shared" si="42"/>
        <v>-3.9926508307655602</v>
      </c>
      <c r="P61" s="236">
        <f t="shared" si="42"/>
        <v>-3.9926508307655602</v>
      </c>
      <c r="Q61" s="236">
        <f t="shared" si="42"/>
        <v>-11.622484400804128</v>
      </c>
      <c r="R61" s="236">
        <f t="shared" si="42"/>
        <v>-21.222289408489647</v>
      </c>
      <c r="S61" s="236">
        <f t="shared" si="42"/>
        <v>-21.212289614729215</v>
      </c>
      <c r="T61" s="236">
        <f t="shared" si="42"/>
        <v>-29.992106132511978</v>
      </c>
      <c r="U61" s="236">
        <f t="shared" si="42"/>
        <v>-29.992106132511978</v>
      </c>
      <c r="V61" s="236">
        <f t="shared" si="42"/>
        <v>-30.002105920818011</v>
      </c>
      <c r="W61" s="236">
        <f t="shared" si="42"/>
        <v>-67.111274138509586</v>
      </c>
      <c r="X61" s="236">
        <f t="shared" si="42"/>
        <v>-0.12273590856004177</v>
      </c>
      <c r="Y61" s="236">
        <f t="shared" si="42"/>
        <v>-7.2737001614067584E-2</v>
      </c>
      <c r="Z61" s="236">
        <f t="shared" si="42"/>
        <v>-0.22273372197726424</v>
      </c>
      <c r="AA61" s="236">
        <f t="shared" si="42"/>
        <v>0.44725164002358331</v>
      </c>
      <c r="AB61" s="236">
        <f t="shared" si="42"/>
        <v>7.261249828882245E-3</v>
      </c>
      <c r="AC61" s="236">
        <f t="shared" si="42"/>
        <v>-0.45272869043715153</v>
      </c>
      <c r="AD61" s="236">
        <f t="shared" si="42"/>
        <v>-0.21273394066401841</v>
      </c>
      <c r="AE61" s="236">
        <f t="shared" si="42"/>
        <v>-0.11273612718352211</v>
      </c>
      <c r="AF61" s="236">
        <f t="shared" si="42"/>
        <v>-0.22273372197726424</v>
      </c>
      <c r="AG61" s="236">
        <f t="shared" si="42"/>
        <v>-7.2737001614067584E-2</v>
      </c>
      <c r="AH61" s="236">
        <f t="shared" si="42"/>
        <v>-7.2737001614067584E-2</v>
      </c>
      <c r="AI61" s="236">
        <f t="shared" si="42"/>
        <v>-8.2736783015932486E-2</v>
      </c>
      <c r="AJ61" s="236">
        <f t="shared" si="42"/>
        <v>-7.2737001614067584E-2</v>
      </c>
      <c r="AK61" s="236">
        <f t="shared" si="42"/>
        <v>-6.2737220205866376E-2</v>
      </c>
      <c r="AL61" s="236">
        <f t="shared" si="42"/>
        <v>-1.8126988706720801</v>
      </c>
      <c r="AM61" s="236">
        <f t="shared" si="42"/>
        <v>-9.2736564411461095E-2</v>
      </c>
      <c r="AN61" s="236">
        <f t="shared" si="42"/>
        <v>-13.772441264813871</v>
      </c>
      <c r="AO61" s="236">
        <f t="shared" si="42"/>
        <v>7.261249828882245E-3</v>
      </c>
      <c r="AP61" s="236">
        <f t="shared" si="42"/>
        <v>-19.982314933724933</v>
      </c>
      <c r="AQ61" s="236">
        <f t="shared" si="42"/>
        <v>-0.37273044091718838</v>
      </c>
      <c r="AR61" s="236">
        <f t="shared" si="42"/>
        <v>-0.37273044091718838</v>
      </c>
      <c r="AS61" s="236">
        <f t="shared" si="42"/>
        <v>-0.37273044091718838</v>
      </c>
      <c r="AT61" s="236">
        <f t="shared" si="42"/>
        <v>-0.37273044091718838</v>
      </c>
      <c r="AU61" s="236">
        <f t="shared" si="42"/>
        <v>-0.37273044091718838</v>
      </c>
      <c r="AV61" s="236">
        <f t="shared" si="42"/>
        <v>-0.37273044091718838</v>
      </c>
      <c r="AW61" s="236">
        <f t="shared" si="42"/>
        <v>-0.37273044091718838</v>
      </c>
      <c r="AX61" s="236">
        <f t="shared" si="42"/>
        <v>-0.37273044091718838</v>
      </c>
      <c r="AY61" s="236">
        <f t="shared" si="42"/>
        <v>-0.37273044091718838</v>
      </c>
      <c r="AZ61" s="236">
        <f t="shared" si="42"/>
        <v>-0.37273044091718838</v>
      </c>
      <c r="BA61" s="236">
        <f t="shared" si="42"/>
        <v>-0.37273044091718838</v>
      </c>
      <c r="BB61" s="236">
        <f t="shared" si="42"/>
        <v>-0.37273044091718838</v>
      </c>
      <c r="BC61" s="236">
        <f t="shared" si="42"/>
        <v>-0.37273044091718838</v>
      </c>
      <c r="BD61" s="236">
        <f t="shared" si="42"/>
        <v>-0.37273044091718838</v>
      </c>
      <c r="BE61" s="236">
        <f t="shared" si="42"/>
        <v>-0.37273044091718838</v>
      </c>
      <c r="BF61" s="236">
        <f t="shared" si="42"/>
        <v>-0.37273044091718838</v>
      </c>
      <c r="BG61" s="236">
        <f t="shared" si="42"/>
        <v>-0.22273372197726424</v>
      </c>
    </row>
    <row r="62" spans="3:59" x14ac:dyDescent="0.25">
      <c r="C62" s="233" t="s">
        <v>737</v>
      </c>
      <c r="D62" s="233" t="s">
        <v>530</v>
      </c>
      <c r="E62" s="236">
        <f>35999.373*E61 - 2.47</f>
        <v>-13420.532171032326</v>
      </c>
      <c r="F62" s="236">
        <f t="shared" ref="F62:BG62" si="43">35999.373*F61 - 2.47</f>
        <v>-15220.461437622904</v>
      </c>
      <c r="G62" s="236">
        <f t="shared" si="43"/>
        <v>-599837.80307654454</v>
      </c>
      <c r="H62" s="236">
        <f t="shared" si="43"/>
        <v>258.93044103611805</v>
      </c>
      <c r="I62" s="236">
        <f t="shared" si="43"/>
        <v>-101.0554213924455</v>
      </c>
      <c r="J62" s="236">
        <f t="shared" si="43"/>
        <v>-4420.8857527468363</v>
      </c>
      <c r="K62" s="236">
        <f t="shared" si="43"/>
        <v>-4420.8857527468363</v>
      </c>
      <c r="L62" s="236">
        <f t="shared" si="43"/>
        <v>-4060.8998930550515</v>
      </c>
      <c r="M62" s="236">
        <f t="shared" si="43"/>
        <v>-4060.8998930550515</v>
      </c>
      <c r="N62" s="236">
        <f t="shared" si="43"/>
        <v>-35739.654675643447</v>
      </c>
      <c r="O62" s="236">
        <f t="shared" si="43"/>
        <v>-143735.39651548926</v>
      </c>
      <c r="P62" s="236">
        <f t="shared" si="43"/>
        <v>-143735.39651548926</v>
      </c>
      <c r="Q62" s="236">
        <f t="shared" si="43"/>
        <v>-418404.62113122927</v>
      </c>
      <c r="R62" s="236">
        <f t="shared" si="43"/>
        <v>-763991.58233016811</v>
      </c>
      <c r="S62" s="236">
        <f t="shared" si="43"/>
        <v>-763631.5960246633</v>
      </c>
      <c r="T62" s="236">
        <f t="shared" si="43"/>
        <v>-1079699.4857198861</v>
      </c>
      <c r="U62" s="236">
        <f t="shared" si="43"/>
        <v>-1079699.4857198861</v>
      </c>
      <c r="V62" s="236">
        <f t="shared" si="43"/>
        <v>-1080059.471829036</v>
      </c>
      <c r="W62" s="236">
        <f t="shared" si="43"/>
        <v>-2415966.2602174603</v>
      </c>
      <c r="X62" s="236">
        <f t="shared" si="43"/>
        <v>-4420.8857527468363</v>
      </c>
      <c r="Y62" s="236">
        <f t="shared" si="43"/>
        <v>-2620.9564520064209</v>
      </c>
      <c r="Z62" s="236">
        <f t="shared" si="43"/>
        <v>-8020.7443371378331</v>
      </c>
      <c r="AA62" s="236">
        <f t="shared" si="43"/>
        <v>16098.308614070706</v>
      </c>
      <c r="AB62" s="236">
        <f t="shared" si="43"/>
        <v>258.93044103611805</v>
      </c>
      <c r="AC62" s="236">
        <f t="shared" si="43"/>
        <v>-16300.418994848549</v>
      </c>
      <c r="AD62" s="236">
        <f t="shared" si="43"/>
        <v>-7660.758479723866</v>
      </c>
      <c r="AE62" s="236">
        <f t="shared" si="43"/>
        <v>-4060.8998930550515</v>
      </c>
      <c r="AF62" s="236">
        <f t="shared" si="43"/>
        <v>-8020.7443371378331</v>
      </c>
      <c r="AG62" s="236">
        <f t="shared" si="43"/>
        <v>-2620.9564520064209</v>
      </c>
      <c r="AH62" s="236">
        <f t="shared" si="43"/>
        <v>-2620.9564520064209</v>
      </c>
      <c r="AI62" s="236">
        <f t="shared" si="43"/>
        <v>-2980.942312610618</v>
      </c>
      <c r="AJ62" s="236">
        <f t="shared" si="43"/>
        <v>-2620.9564520064209</v>
      </c>
      <c r="AK62" s="236">
        <f t="shared" si="43"/>
        <v>-2260.9705911741203</v>
      </c>
      <c r="AL62" s="236">
        <f t="shared" si="43"/>
        <v>-65258.492782002977</v>
      </c>
      <c r="AM62" s="236">
        <f t="shared" si="43"/>
        <v>-3340.928172986713</v>
      </c>
      <c r="AN62" s="236">
        <f t="shared" si="43"/>
        <v>-495801.72021262627</v>
      </c>
      <c r="AO62" s="236">
        <f t="shared" si="43"/>
        <v>258.93044103611805</v>
      </c>
      <c r="AP62" s="236">
        <f t="shared" si="43"/>
        <v>-719353.27870263404</v>
      </c>
      <c r="AQ62" s="236">
        <f t="shared" si="43"/>
        <v>-13420.532171032326</v>
      </c>
      <c r="AR62" s="236">
        <f t="shared" si="43"/>
        <v>-13420.532171032326</v>
      </c>
      <c r="AS62" s="236">
        <f t="shared" si="43"/>
        <v>-13420.532171032326</v>
      </c>
      <c r="AT62" s="236">
        <f t="shared" si="43"/>
        <v>-13420.532171032326</v>
      </c>
      <c r="AU62" s="236">
        <f t="shared" si="43"/>
        <v>-13420.532171032326</v>
      </c>
      <c r="AV62" s="236">
        <f t="shared" si="43"/>
        <v>-13420.532171032326</v>
      </c>
      <c r="AW62" s="236">
        <f t="shared" si="43"/>
        <v>-13420.532171032326</v>
      </c>
      <c r="AX62" s="236">
        <f t="shared" si="43"/>
        <v>-13420.532171032326</v>
      </c>
      <c r="AY62" s="236">
        <f t="shared" si="43"/>
        <v>-13420.532171032326</v>
      </c>
      <c r="AZ62" s="236">
        <f t="shared" si="43"/>
        <v>-13420.532171032326</v>
      </c>
      <c r="BA62" s="236">
        <f t="shared" si="43"/>
        <v>-13420.532171032326</v>
      </c>
      <c r="BB62" s="236">
        <f t="shared" si="43"/>
        <v>-13420.532171032326</v>
      </c>
      <c r="BC62" s="236">
        <f t="shared" si="43"/>
        <v>-13420.532171032326</v>
      </c>
      <c r="BD62" s="236">
        <f t="shared" si="43"/>
        <v>-13420.532171032326</v>
      </c>
      <c r="BE62" s="236">
        <f t="shared" si="43"/>
        <v>-13420.532171032326</v>
      </c>
      <c r="BF62" s="236">
        <f t="shared" si="43"/>
        <v>-13420.532171032326</v>
      </c>
      <c r="BG62" s="236">
        <f t="shared" si="43"/>
        <v>-8020.7443371378331</v>
      </c>
    </row>
    <row r="63" spans="3:59" x14ac:dyDescent="0.25">
      <c r="C63" s="233" t="s">
        <v>739</v>
      </c>
      <c r="D63" s="233" t="s">
        <v>738</v>
      </c>
      <c r="E63" s="237">
        <f>1 + 0.0334* COS(E62*Deg2Rad) + 0.0007 *COS(2*E62*Deg2Rad)</f>
        <v>0.99324167048387801</v>
      </c>
      <c r="F63" s="237">
        <f>1 + 0.0334* COS(F62*Deg2Rad) + 0.0007 *COS(2*F62*Deg2Rad)</f>
        <v>0.99328159457330212</v>
      </c>
      <c r="G63" s="237">
        <f>1 + 0.0334* COS(G62*Deg2Rad) + 0.0007 *COS(2*G62*Deg2Rad)</f>
        <v>1.006418985640261</v>
      </c>
      <c r="H63" s="237">
        <f>1 + 0.0334* COS(H62*Deg2Rad) + 0.0007 *COS(2*H62*Deg2Rad)</f>
        <v>0.99293879046721978</v>
      </c>
      <c r="I63" s="237">
        <f>1 + 0.0334* COS(I62*Deg2Rad) + 0.0007 *COS(2*I62*Deg2Rad)</f>
        <v>0.99294674858114573</v>
      </c>
      <c r="J63" s="237">
        <f>1 + 0.0334* COS(J62*Deg2Rad) + 0.0007 *COS(2*J62*Deg2Rad)</f>
        <v>0.99304229857320458</v>
      </c>
      <c r="K63" s="237">
        <f>1 + 0.0334* COS(K62*Deg2Rad) + 0.0007 *COS(2*K62*Deg2Rad)</f>
        <v>0.99304229857320458</v>
      </c>
      <c r="L63" s="237">
        <f>1 + 0.0334* COS(L62*Deg2Rad) + 0.0007 *COS(2*L62*Deg2Rad)</f>
        <v>0.99303433237263983</v>
      </c>
      <c r="M63" s="237">
        <f>1 + 0.0334* COS(M62*Deg2Rad) + 0.0007 *COS(2*M62*Deg2Rad)</f>
        <v>0.99303433237263983</v>
      </c>
      <c r="N63" s="237">
        <f>1 + 0.0334* COS(N62*Deg2Rad) + 0.0007 *COS(2*N62*Deg2Rad)</f>
        <v>0.99373787722873463</v>
      </c>
      <c r="O63" s="237">
        <f>1 + 0.0334* COS(O62*Deg2Rad) + 0.0007 *COS(2*O62*Deg2Rad)</f>
        <v>0.99617118756218448</v>
      </c>
      <c r="P63" s="237">
        <f>1 + 0.0334* COS(P62*Deg2Rad) + 0.0007 *COS(2*P62*Deg2Rad)</f>
        <v>0.99617118756218448</v>
      </c>
      <c r="Q63" s="237">
        <f>1 + 0.0334* COS(Q62*Deg2Rad) + 0.0007 *COS(2*Q62*Deg2Rad)</f>
        <v>1.0024432562423014</v>
      </c>
      <c r="R63" s="237">
        <f>1 + 0.0334* COS(R62*Deg2Rad) + 0.0007 *COS(2*R62*Deg2Rad)</f>
        <v>1.0099921979622775</v>
      </c>
      <c r="S63" s="237">
        <f>1 + 0.0334* COS(S62*Deg2Rad) + 0.0007 *COS(2*S62*Deg2Rad)</f>
        <v>1.0099844229498374</v>
      </c>
      <c r="T63" s="237">
        <f>1 + 0.0334* COS(T62*Deg2Rad) + 0.0007 *COS(2*T62*Deg2Rad)</f>
        <v>1.0166198918726352</v>
      </c>
      <c r="U63" s="237">
        <f>1 + 0.0334* COS(U62*Deg2Rad) + 0.0007 *COS(2*U62*Deg2Rad)</f>
        <v>1.0166198918726352</v>
      </c>
      <c r="V63" s="237">
        <f>1 + 0.0334* COS(V62*Deg2Rad) + 0.0007 *COS(2*V62*Deg2Rad)</f>
        <v>1.016627164402172</v>
      </c>
      <c r="W63" s="237">
        <f>1 + 0.0334* COS(W62*Deg2Rad) + 0.0007 *COS(2*W62*Deg2Rad)</f>
        <v>1.0338841858647962</v>
      </c>
      <c r="X63" s="237">
        <f>1 + 0.0334* COS(X62*Deg2Rad) + 0.0007 *COS(2*X62*Deg2Rad)</f>
        <v>0.99304229857320458</v>
      </c>
      <c r="Y63" s="237">
        <f>1 + 0.0334* COS(Y62*Deg2Rad) + 0.0007 *COS(2*Y62*Deg2Rad)</f>
        <v>0.99300247429014843</v>
      </c>
      <c r="Z63" s="237">
        <f>1 + 0.0334* COS(Z62*Deg2Rad) + 0.0007 *COS(2*Z62*Deg2Rad)</f>
        <v>0.9931219974057155</v>
      </c>
      <c r="AA63" s="237">
        <f>1 + 0.0334* COS(AA62*Deg2Rad) + 0.0007 *COS(2*AA62*Deg2Rad)</f>
        <v>0.99258930976417237</v>
      </c>
      <c r="AB63" s="237">
        <f>1 + 0.0334* COS(AB62*Deg2Rad) + 0.0007 *COS(2*AB62*Deg2Rad)</f>
        <v>0.99293879046721978</v>
      </c>
      <c r="AC63" s="237">
        <f>1 + 0.0334* COS(AC62*Deg2Rad) + 0.0007 *COS(2*AC62*Deg2Rad)</f>
        <v>0.99330555692121769</v>
      </c>
      <c r="AD63" s="237">
        <f>1 + 0.0334* COS(AD62*Deg2Rad) + 0.0007 *COS(2*AD62*Deg2Rad)</f>
        <v>0.99311402451578024</v>
      </c>
      <c r="AE63" s="237">
        <f>1 + 0.0334* COS(AE62*Deg2Rad) + 0.0007 *COS(2*AE62*Deg2Rad)</f>
        <v>0.99303433237263983</v>
      </c>
      <c r="AF63" s="237">
        <f>1 + 0.0334* COS(AF62*Deg2Rad) + 0.0007 *COS(2*AF62*Deg2Rad)</f>
        <v>0.9931219974057155</v>
      </c>
      <c r="AG63" s="237">
        <f>1 + 0.0334* COS(AG62*Deg2Rad) + 0.0007 *COS(2*AG62*Deg2Rad)</f>
        <v>0.99300247429014843</v>
      </c>
      <c r="AH63" s="237">
        <f>1 + 0.0334* COS(AH62*Deg2Rad) + 0.0007 *COS(2*AH62*Deg2Rad)</f>
        <v>0.99300247429014843</v>
      </c>
      <c r="AI63" s="237">
        <f>1 + 0.0334* COS(AI62*Deg2Rad) + 0.0007 *COS(2*AI62*Deg2Rad)</f>
        <v>0.99301043780203957</v>
      </c>
      <c r="AJ63" s="237">
        <f>1 + 0.0334* COS(AJ62*Deg2Rad) + 0.0007 *COS(2*AJ62*Deg2Rad)</f>
        <v>0.99300247429014843</v>
      </c>
      <c r="AK63" s="237">
        <f>1 + 0.0334* COS(AK62*Deg2Rad) + 0.0007 *COS(2*AK62*Deg2Rad)</f>
        <v>0.99299451145151374</v>
      </c>
      <c r="AL63" s="237">
        <f>1 + 0.0334* COS(AL62*Deg2Rad) + 0.0007 *COS(2*AL62*Deg2Rad)</f>
        <v>0.99439786227568783</v>
      </c>
      <c r="AM63" s="237">
        <f>1 + 0.0334* COS(AM62*Deg2Rad) + 0.0007 *COS(2*AM62*Deg2Rad)</f>
        <v>0.99301840198675151</v>
      </c>
      <c r="AN63" s="237">
        <f>1 + 0.0334* COS(AN62*Deg2Rad) + 0.0007 *COS(2*AN62*Deg2Rad)</f>
        <v>1.0041388707477661</v>
      </c>
      <c r="AO63" s="237">
        <f>1 + 0.0334* COS(AO62*Deg2Rad) + 0.0007 *COS(2*AO62*Deg2Rad)</f>
        <v>0.99293879046721978</v>
      </c>
      <c r="AP63" s="237">
        <f>1 + 0.0334* COS(AP62*Deg2Rad) + 0.0007 *COS(2*AP62*Deg2Rad)</f>
        <v>1.0090256252715764</v>
      </c>
      <c r="AQ63" s="237">
        <f>1 + 0.0334* COS(AQ62*Deg2Rad) + 0.0007 *COS(2*AQ62*Deg2Rad)</f>
        <v>0.99324167048387801</v>
      </c>
      <c r="AR63" s="237">
        <f>1 + 0.0334* COS(AR62*Deg2Rad) + 0.0007 *COS(2*AR62*Deg2Rad)</f>
        <v>0.99324167048387801</v>
      </c>
      <c r="AS63" s="237">
        <f>1 + 0.0334* COS(AS62*Deg2Rad) + 0.0007 *COS(2*AS62*Deg2Rad)</f>
        <v>0.99324167048387801</v>
      </c>
      <c r="AT63" s="237">
        <f>1 + 0.0334* COS(AT62*Deg2Rad) + 0.0007 *COS(2*AT62*Deg2Rad)</f>
        <v>0.99324167048387801</v>
      </c>
      <c r="AU63" s="237">
        <f>1 + 0.0334* COS(AU62*Deg2Rad) + 0.0007 *COS(2*AU62*Deg2Rad)</f>
        <v>0.99324167048387801</v>
      </c>
      <c r="AV63" s="237">
        <f>1 + 0.0334* COS(AV62*Deg2Rad) + 0.0007 *COS(2*AV62*Deg2Rad)</f>
        <v>0.99324167048387801</v>
      </c>
      <c r="AW63" s="237">
        <f>1 + 0.0334* COS(AW62*Deg2Rad) + 0.0007 *COS(2*AW62*Deg2Rad)</f>
        <v>0.99324167048387801</v>
      </c>
      <c r="AX63" s="237">
        <f>1 + 0.0334* COS(AX62*Deg2Rad) + 0.0007 *COS(2*AX62*Deg2Rad)</f>
        <v>0.99324167048387801</v>
      </c>
      <c r="AY63" s="237">
        <f>1 + 0.0334* COS(AY62*Deg2Rad) + 0.0007 *COS(2*AY62*Deg2Rad)</f>
        <v>0.99324167048387801</v>
      </c>
      <c r="AZ63" s="237">
        <f>1 + 0.0334* COS(AZ62*Deg2Rad) + 0.0007 *COS(2*AZ62*Deg2Rad)</f>
        <v>0.99324167048387801</v>
      </c>
      <c r="BA63" s="237">
        <f>1 + 0.0334* COS(BA62*Deg2Rad) + 0.0007 *COS(2*BA62*Deg2Rad)</f>
        <v>0.99324167048387801</v>
      </c>
      <c r="BB63" s="237">
        <f>1 + 0.0334* COS(BB62*Deg2Rad) + 0.0007 *COS(2*BB62*Deg2Rad)</f>
        <v>0.99324167048387801</v>
      </c>
      <c r="BC63" s="237">
        <f>1 + 0.0334* COS(BC62*Deg2Rad) + 0.0007 *COS(2*BC62*Deg2Rad)</f>
        <v>0.99324167048387801</v>
      </c>
      <c r="BD63" s="237">
        <f>1 + 0.0334* COS(BD62*Deg2Rad) + 0.0007 *COS(2*BD62*Deg2Rad)</f>
        <v>0.99324167048387801</v>
      </c>
      <c r="BE63" s="237">
        <f>1 + 0.0334* COS(BE62*Deg2Rad) + 0.0007 *COS(2*BE62*Deg2Rad)</f>
        <v>0.99324167048387801</v>
      </c>
      <c r="BF63" s="237">
        <f>1 + 0.0334* COS(BF62*Deg2Rad) + 0.0007 *COS(2*BF62*Deg2Rad)</f>
        <v>0.99324167048387801</v>
      </c>
      <c r="BG63" s="237">
        <f>1 + 0.0334* COS(BG62*Deg2Rad) + 0.0007 *COS(2*BG62*Deg2Rad)</f>
        <v>0.9931219974057155</v>
      </c>
    </row>
    <row r="64" spans="3:59" x14ac:dyDescent="0.25">
      <c r="C64" s="233" t="s">
        <v>742</v>
      </c>
      <c r="D64" s="233" t="s">
        <v>428</v>
      </c>
      <c r="E64" s="10">
        <f>'27abc'!K74</f>
        <v>502.82964295291555</v>
      </c>
      <c r="F64" s="10">
        <f>'27abc'!L74</f>
        <v>-1.4811809253483854</v>
      </c>
      <c r="G64" s="10">
        <f>'27abc'!M74</f>
        <v>-242.03688694978914</v>
      </c>
      <c r="H64" s="10">
        <f>'27abc'!N74</f>
        <v>1117.6155038514789</v>
      </c>
      <c r="I64" s="10">
        <f>'27abc'!O74</f>
        <v>582.20009475779864</v>
      </c>
      <c r="J64" s="10">
        <f>'27abc'!P74</f>
        <v>277.27179876453761</v>
      </c>
      <c r="K64" s="10">
        <f>'27abc'!Q74</f>
        <v>277.27179876453761</v>
      </c>
      <c r="L64" s="10">
        <f>'27abc'!R74</f>
        <v>-26.445362903489986</v>
      </c>
      <c r="M64" s="10">
        <f>'27abc'!S74</f>
        <v>-26.445362903489986</v>
      </c>
      <c r="N64" s="10">
        <f>'27abc'!T74</f>
        <v>12.953987396317455</v>
      </c>
      <c r="O64" s="10">
        <f>'27abc'!U74</f>
        <v>-648.28437393262516</v>
      </c>
      <c r="P64" s="10">
        <f>'27abc'!V74</f>
        <v>-648.28437393262516</v>
      </c>
      <c r="Q64" s="10">
        <f>'27abc'!W74</f>
        <v>-534.59413640483126</v>
      </c>
      <c r="R64" s="10">
        <f>'27abc'!X74</f>
        <v>580.76438001407155</v>
      </c>
      <c r="S64" s="10">
        <f>'27abc'!Y74</f>
        <v>-24.595442646874965</v>
      </c>
      <c r="T64" s="10">
        <f>'27abc'!Z74</f>
        <v>104.11659577959257</v>
      </c>
      <c r="U64" s="10">
        <f>'27abc'!AA74</f>
        <v>104.11659577959257</v>
      </c>
      <c r="V64" s="10">
        <f>'27abc'!AB74</f>
        <v>138.99779919940823</v>
      </c>
      <c r="W64" s="10">
        <f>'27abc'!AC74</f>
        <v>-362.0782057628071</v>
      </c>
      <c r="X64" s="10">
        <f>'27abc'!AD74</f>
        <v>277.27179876453761</v>
      </c>
      <c r="Y64" s="10">
        <f>'27abc'!AE74</f>
        <v>-55.244181020520855</v>
      </c>
      <c r="Z64" s="10">
        <f>'27abc'!AF74</f>
        <v>-465.55151356522646</v>
      </c>
      <c r="AA64" s="10">
        <f>'27abc'!AG74</f>
        <v>164.90790367814421</v>
      </c>
      <c r="AB64" s="10">
        <f>'27abc'!AH74</f>
        <v>1117.6155038514789</v>
      </c>
      <c r="AC64" s="10">
        <f>'27abc'!AI74</f>
        <v>-327.26749895664165</v>
      </c>
      <c r="AD64" s="10">
        <f>'27abc'!AJ74</f>
        <v>81.627499976081097</v>
      </c>
      <c r="AE64" s="10">
        <f>'27abc'!AK74</f>
        <v>-26.445362903489986</v>
      </c>
      <c r="AF64" s="10">
        <f>'27abc'!AL74</f>
        <v>-465.55151356522646</v>
      </c>
      <c r="AG64" s="10">
        <f>'27abc'!AM74</f>
        <v>-55.244181020520855</v>
      </c>
      <c r="AH64" s="10">
        <f>'27abc'!AN74</f>
        <v>-55.244181020520855</v>
      </c>
      <c r="AI64" s="10">
        <f>'27abc'!AO74</f>
        <v>-496.35408319477392</v>
      </c>
      <c r="AJ64" s="10">
        <f>'27abc'!AP74</f>
        <v>-55.244181020520855</v>
      </c>
      <c r="AK64" s="10">
        <f>'27abc'!AQ74</f>
        <v>-660.61426432820087</v>
      </c>
      <c r="AL64" s="10">
        <f>'27abc'!AR74</f>
        <v>703.75416294997751</v>
      </c>
      <c r="AM64" s="10">
        <f>'27abc'!AS74</f>
        <v>-767.39427730117563</v>
      </c>
      <c r="AN64" s="10">
        <f>'27abc'!AT74</f>
        <v>567.16583138531962</v>
      </c>
      <c r="AO64" s="10">
        <f>'27abc'!AU74</f>
        <v>1117.6155038514789</v>
      </c>
      <c r="AP64" s="10">
        <f>'27abc'!AV74</f>
        <v>-569.32754724943266</v>
      </c>
      <c r="AQ64" s="10">
        <f>'27abc'!AW74</f>
        <v>502.82964295291555</v>
      </c>
      <c r="AR64" s="10">
        <f>'27abc'!AX74</f>
        <v>502.82964295291555</v>
      </c>
      <c r="AS64" s="10">
        <f>'27abc'!AY74</f>
        <v>502.82964295291555</v>
      </c>
      <c r="AT64" s="10">
        <f>'27abc'!AZ74</f>
        <v>502.82964295291555</v>
      </c>
      <c r="AU64" s="10">
        <f>'27abc'!BA74</f>
        <v>502.82964295291555</v>
      </c>
      <c r="AV64" s="10">
        <f>'27abc'!BB74</f>
        <v>502.82964295291555</v>
      </c>
      <c r="AW64" s="10">
        <f>'27abc'!BC74</f>
        <v>502.82964295291555</v>
      </c>
      <c r="AX64" s="10">
        <f>'27abc'!BD74</f>
        <v>502.82964295291555</v>
      </c>
      <c r="AY64" s="10">
        <f>'27abc'!BE74</f>
        <v>502.82964295291555</v>
      </c>
      <c r="AZ64" s="10">
        <f>'27abc'!BF74</f>
        <v>502.82964295291555</v>
      </c>
      <c r="BA64" s="10">
        <f>'27abc'!BG74</f>
        <v>502.82964295291555</v>
      </c>
      <c r="BB64" s="10">
        <f>'27abc'!BH74</f>
        <v>502.82964295291555</v>
      </c>
      <c r="BC64" s="10">
        <f>'27abc'!BI74</f>
        <v>502.82964295291555</v>
      </c>
      <c r="BD64" s="10">
        <f>'27abc'!BJ74</f>
        <v>502.82964295291555</v>
      </c>
      <c r="BE64" s="10">
        <f>'27abc'!BK74</f>
        <v>502.82964295291555</v>
      </c>
      <c r="BF64" s="10">
        <f>'27abc'!BL74</f>
        <v>502.82964295291555</v>
      </c>
      <c r="BG64" s="10">
        <f>'27abc'!BM74</f>
        <v>-465.55151356522646</v>
      </c>
    </row>
    <row r="65" spans="3:59" x14ac:dyDescent="0.25">
      <c r="C65" s="241" t="s">
        <v>743</v>
      </c>
      <c r="D65" s="241" t="s">
        <v>3</v>
      </c>
      <c r="E65" s="249">
        <f>E60 + ((0.00001*E64) / E63)</f>
        <v>2437931.0257080104</v>
      </c>
      <c r="F65" s="249">
        <f t="shared" ref="F65:BG65" si="44">F60 + ((0.00001*F64) / F63)</f>
        <v>2436104.8105890346</v>
      </c>
      <c r="G65" s="249">
        <f t="shared" si="44"/>
        <v>1842951.4662404864</v>
      </c>
      <c r="H65" s="249">
        <f t="shared" si="44"/>
        <v>2451810.2284056335</v>
      </c>
      <c r="I65" s="249">
        <f t="shared" si="44"/>
        <v>2451444.9809958027</v>
      </c>
      <c r="J65" s="249">
        <f t="shared" si="44"/>
        <v>2447062.0737319896</v>
      </c>
      <c r="K65" s="249">
        <f t="shared" si="44"/>
        <v>2447062.0737319896</v>
      </c>
      <c r="L65" s="249">
        <f t="shared" si="44"/>
        <v>2447427.3126883134</v>
      </c>
      <c r="M65" s="249">
        <f t="shared" si="44"/>
        <v>2447427.3126883134</v>
      </c>
      <c r="N65" s="249">
        <f t="shared" si="44"/>
        <v>2415286.0166675644</v>
      </c>
      <c r="O65" s="249">
        <f t="shared" si="44"/>
        <v>2305713.4218985271</v>
      </c>
      <c r="P65" s="249">
        <f t="shared" si="44"/>
        <v>2305713.4218985271</v>
      </c>
      <c r="Q65" s="249">
        <f t="shared" si="44"/>
        <v>2027033.7519277176</v>
      </c>
      <c r="R65" s="249">
        <f t="shared" si="44"/>
        <v>1676400.8851051023</v>
      </c>
      <c r="S65" s="249">
        <f t="shared" si="44"/>
        <v>1676766.1215784925</v>
      </c>
      <c r="T65" s="249">
        <f t="shared" si="44"/>
        <v>1356083.3245341447</v>
      </c>
      <c r="U65" s="249">
        <f t="shared" si="44"/>
        <v>1356083.3245341447</v>
      </c>
      <c r="V65" s="249">
        <f t="shared" si="44"/>
        <v>1355718.0826093669</v>
      </c>
      <c r="W65" s="249">
        <f t="shared" si="44"/>
        <v>305.70858882148747</v>
      </c>
      <c r="X65" s="249">
        <f t="shared" si="44"/>
        <v>2447062.0737319896</v>
      </c>
      <c r="Y65" s="249">
        <f t="shared" si="44"/>
        <v>2448888.2804597113</v>
      </c>
      <c r="Z65" s="249">
        <f t="shared" si="44"/>
        <v>2443409.6461170227</v>
      </c>
      <c r="AA65" s="249">
        <f t="shared" si="44"/>
        <v>2467880.8678132524</v>
      </c>
      <c r="AB65" s="249">
        <f t="shared" si="44"/>
        <v>2451810.2284056335</v>
      </c>
      <c r="AC65" s="249">
        <f t="shared" si="44"/>
        <v>2435009.0812870516</v>
      </c>
      <c r="AD65" s="249">
        <f t="shared" si="44"/>
        <v>2443774.8936391817</v>
      </c>
      <c r="AE65" s="249">
        <f t="shared" si="44"/>
        <v>2447427.3126883134</v>
      </c>
      <c r="AF65" s="249">
        <f t="shared" si="44"/>
        <v>2443409.6461170227</v>
      </c>
      <c r="AG65" s="249">
        <f t="shared" si="44"/>
        <v>2448888.2804597113</v>
      </c>
      <c r="AH65" s="249">
        <f t="shared" si="44"/>
        <v>2448888.2804597113</v>
      </c>
      <c r="AI65" s="249">
        <f t="shared" si="44"/>
        <v>2448523.034001865</v>
      </c>
      <c r="AJ65" s="249">
        <f t="shared" si="44"/>
        <v>2448888.2804597113</v>
      </c>
      <c r="AK65" s="249">
        <f t="shared" si="44"/>
        <v>2449253.5163792325</v>
      </c>
      <c r="AL65" s="249">
        <f t="shared" si="44"/>
        <v>2385336.1808258914</v>
      </c>
      <c r="AM65" s="249">
        <f t="shared" si="44"/>
        <v>2448157.7892569755</v>
      </c>
      <c r="AN65" s="249">
        <f t="shared" si="44"/>
        <v>1948506.5884509541</v>
      </c>
      <c r="AO65" s="249">
        <f t="shared" si="44"/>
        <v>2451810.2284056335</v>
      </c>
      <c r="AP65" s="249">
        <f t="shared" si="44"/>
        <v>1721690.9414033471</v>
      </c>
      <c r="AQ65" s="249">
        <f t="shared" si="44"/>
        <v>2437931.0257080104</v>
      </c>
      <c r="AR65" s="249">
        <f t="shared" si="44"/>
        <v>2437931.0257080104</v>
      </c>
      <c r="AS65" s="249">
        <f t="shared" si="44"/>
        <v>2437931.0257080104</v>
      </c>
      <c r="AT65" s="249">
        <f t="shared" si="44"/>
        <v>2437931.0257080104</v>
      </c>
      <c r="AU65" s="249">
        <f t="shared" si="44"/>
        <v>2437931.0257080104</v>
      </c>
      <c r="AV65" s="249">
        <f t="shared" si="44"/>
        <v>2437931.0257080104</v>
      </c>
      <c r="AW65" s="249">
        <f t="shared" si="44"/>
        <v>2437931.0257080104</v>
      </c>
      <c r="AX65" s="249">
        <f t="shared" si="44"/>
        <v>2437931.0257080104</v>
      </c>
      <c r="AY65" s="249">
        <f t="shared" si="44"/>
        <v>2437931.0257080104</v>
      </c>
      <c r="AZ65" s="249">
        <f t="shared" si="44"/>
        <v>2437931.0257080104</v>
      </c>
      <c r="BA65" s="249">
        <f t="shared" si="44"/>
        <v>2437931.0257080104</v>
      </c>
      <c r="BB65" s="249">
        <f t="shared" si="44"/>
        <v>2437931.0257080104</v>
      </c>
      <c r="BC65" s="249">
        <f t="shared" si="44"/>
        <v>2437931.0257080104</v>
      </c>
      <c r="BD65" s="249">
        <f t="shared" si="44"/>
        <v>2437931.0257080104</v>
      </c>
      <c r="BE65" s="249">
        <f t="shared" si="44"/>
        <v>2437931.0257080104</v>
      </c>
      <c r="BF65" s="249">
        <f t="shared" si="44"/>
        <v>2437931.0257080104</v>
      </c>
      <c r="BG65" s="249">
        <f t="shared" si="44"/>
        <v>2443409.6461170227</v>
      </c>
    </row>
    <row r="67" spans="3:59" x14ac:dyDescent="0.25">
      <c r="C67" t="s">
        <v>706</v>
      </c>
      <c r="D67" s="8" t="s">
        <v>707</v>
      </c>
      <c r="E67">
        <f>_xlfn.FLOOR.MATH(E65+0.5)</f>
        <v>2437931</v>
      </c>
      <c r="F67">
        <f t="shared" ref="F67:BG67" si="45">_xlfn.FLOOR.MATH(F65+0.5)</f>
        <v>2436105</v>
      </c>
      <c r="G67">
        <f t="shared" si="45"/>
        <v>1842951</v>
      </c>
      <c r="H67">
        <f t="shared" si="45"/>
        <v>2451810</v>
      </c>
      <c r="I67">
        <f t="shared" si="45"/>
        <v>2451445</v>
      </c>
      <c r="J67">
        <f t="shared" si="45"/>
        <v>2447062</v>
      </c>
      <c r="K67">
        <f t="shared" si="45"/>
        <v>2447062</v>
      </c>
      <c r="L67">
        <f t="shared" si="45"/>
        <v>2447427</v>
      </c>
      <c r="M67">
        <f t="shared" si="45"/>
        <v>2447427</v>
      </c>
      <c r="N67">
        <f t="shared" si="45"/>
        <v>2415286</v>
      </c>
      <c r="O67">
        <f t="shared" si="45"/>
        <v>2305713</v>
      </c>
      <c r="P67">
        <f t="shared" si="45"/>
        <v>2305713</v>
      </c>
      <c r="Q67">
        <f t="shared" si="45"/>
        <v>2027034</v>
      </c>
      <c r="R67">
        <f t="shared" si="45"/>
        <v>1676401</v>
      </c>
      <c r="S67">
        <f t="shared" si="45"/>
        <v>1676766</v>
      </c>
      <c r="T67">
        <f t="shared" si="45"/>
        <v>1356083</v>
      </c>
      <c r="U67">
        <f t="shared" si="45"/>
        <v>1356083</v>
      </c>
      <c r="V67">
        <f t="shared" si="45"/>
        <v>1355718</v>
      </c>
      <c r="W67">
        <f t="shared" si="45"/>
        <v>306</v>
      </c>
      <c r="X67">
        <f t="shared" si="45"/>
        <v>2447062</v>
      </c>
      <c r="Y67">
        <f t="shared" si="45"/>
        <v>2448888</v>
      </c>
      <c r="Z67">
        <f t="shared" si="45"/>
        <v>2443410</v>
      </c>
      <c r="AA67">
        <f t="shared" si="45"/>
        <v>2467881</v>
      </c>
      <c r="AB67">
        <f t="shared" si="45"/>
        <v>2451810</v>
      </c>
      <c r="AC67">
        <f t="shared" si="45"/>
        <v>2435009</v>
      </c>
      <c r="AD67">
        <f t="shared" si="45"/>
        <v>2443775</v>
      </c>
      <c r="AE67">
        <f t="shared" si="45"/>
        <v>2447427</v>
      </c>
      <c r="AF67">
        <f t="shared" si="45"/>
        <v>2443410</v>
      </c>
      <c r="AG67">
        <f t="shared" si="45"/>
        <v>2448888</v>
      </c>
      <c r="AH67">
        <f t="shared" si="45"/>
        <v>2448888</v>
      </c>
      <c r="AI67">
        <f t="shared" si="45"/>
        <v>2448523</v>
      </c>
      <c r="AJ67">
        <f t="shared" si="45"/>
        <v>2448888</v>
      </c>
      <c r="AK67">
        <f t="shared" si="45"/>
        <v>2449254</v>
      </c>
      <c r="AL67">
        <f t="shared" si="45"/>
        <v>2385336</v>
      </c>
      <c r="AM67">
        <f t="shared" si="45"/>
        <v>2448158</v>
      </c>
      <c r="AN67">
        <f t="shared" si="45"/>
        <v>1948507</v>
      </c>
      <c r="AO67">
        <f t="shared" si="45"/>
        <v>2451810</v>
      </c>
      <c r="AP67">
        <f t="shared" si="45"/>
        <v>1721691</v>
      </c>
      <c r="AQ67">
        <f t="shared" si="45"/>
        <v>2437931</v>
      </c>
      <c r="AR67">
        <f t="shared" si="45"/>
        <v>2437931</v>
      </c>
      <c r="AS67">
        <f t="shared" si="45"/>
        <v>2437931</v>
      </c>
      <c r="AT67">
        <f t="shared" si="45"/>
        <v>2437931</v>
      </c>
      <c r="AU67">
        <f t="shared" si="45"/>
        <v>2437931</v>
      </c>
      <c r="AV67">
        <f t="shared" si="45"/>
        <v>2437931</v>
      </c>
      <c r="AW67">
        <f t="shared" si="45"/>
        <v>2437931</v>
      </c>
      <c r="AX67">
        <f t="shared" si="45"/>
        <v>2437931</v>
      </c>
      <c r="AY67">
        <f t="shared" si="45"/>
        <v>2437931</v>
      </c>
      <c r="AZ67">
        <f t="shared" si="45"/>
        <v>2437931</v>
      </c>
      <c r="BA67">
        <f t="shared" si="45"/>
        <v>2437931</v>
      </c>
      <c r="BB67">
        <f t="shared" si="45"/>
        <v>2437931</v>
      </c>
      <c r="BC67">
        <f t="shared" si="45"/>
        <v>2437931</v>
      </c>
      <c r="BD67">
        <f t="shared" si="45"/>
        <v>2437931</v>
      </c>
      <c r="BE67">
        <f t="shared" si="45"/>
        <v>2437931</v>
      </c>
      <c r="BF67">
        <f t="shared" si="45"/>
        <v>2437931</v>
      </c>
      <c r="BG67">
        <f t="shared" si="45"/>
        <v>2443410</v>
      </c>
    </row>
    <row r="68" spans="3:59" x14ac:dyDescent="0.25">
      <c r="C68" t="s">
        <v>708</v>
      </c>
      <c r="D68" s="8" t="s">
        <v>7</v>
      </c>
      <c r="E68" s="207">
        <f>(E65+0.5)-E67</f>
        <v>0.52570801042020321</v>
      </c>
      <c r="F68" s="207">
        <f t="shared" ref="F68:BG68" si="46">(F65+0.5)-F67</f>
        <v>0.31058903457596898</v>
      </c>
      <c r="G68" s="207">
        <f t="shared" si="46"/>
        <v>0.96624048636294901</v>
      </c>
      <c r="H68" s="207">
        <f t="shared" si="46"/>
        <v>0.72840563347563148</v>
      </c>
      <c r="I68" s="207">
        <f t="shared" si="46"/>
        <v>0.48099580267444253</v>
      </c>
      <c r="J68" s="207">
        <f t="shared" si="46"/>
        <v>0.57373198959976435</v>
      </c>
      <c r="K68" s="207">
        <f t="shared" si="46"/>
        <v>0.57373198959976435</v>
      </c>
      <c r="L68" s="207">
        <f t="shared" si="46"/>
        <v>0.81268831342458725</v>
      </c>
      <c r="M68" s="207">
        <f t="shared" si="46"/>
        <v>0.81268831342458725</v>
      </c>
      <c r="N68" s="207">
        <f t="shared" si="46"/>
        <v>0.51666756439954042</v>
      </c>
      <c r="O68" s="207">
        <f t="shared" si="46"/>
        <v>0.92189852707087994</v>
      </c>
      <c r="P68" s="207">
        <f t="shared" si="46"/>
        <v>0.92189852707087994</v>
      </c>
      <c r="Q68" s="207">
        <f t="shared" si="46"/>
        <v>0.25192771758884192</v>
      </c>
      <c r="R68" s="207">
        <f t="shared" si="46"/>
        <v>0.38510510232299566</v>
      </c>
      <c r="S68" s="207">
        <f t="shared" si="46"/>
        <v>0.6215784924570471</v>
      </c>
      <c r="T68" s="207">
        <f t="shared" si="46"/>
        <v>0.82453414471819997</v>
      </c>
      <c r="U68" s="207">
        <f t="shared" si="46"/>
        <v>0.82453414471819997</v>
      </c>
      <c r="V68" s="207">
        <f t="shared" si="46"/>
        <v>0.58260936685837805</v>
      </c>
      <c r="W68" s="207">
        <f t="shared" si="46"/>
        <v>0.20858882148746716</v>
      </c>
      <c r="X68" s="207">
        <f t="shared" si="46"/>
        <v>0.57373198959976435</v>
      </c>
      <c r="Y68" s="207">
        <f t="shared" si="46"/>
        <v>0.78045971132814884</v>
      </c>
      <c r="Z68" s="207">
        <f t="shared" si="46"/>
        <v>0.14611702272668481</v>
      </c>
      <c r="AA68" s="207">
        <f t="shared" si="46"/>
        <v>0.36781325237825513</v>
      </c>
      <c r="AB68" s="207">
        <f t="shared" si="46"/>
        <v>0.72840563347563148</v>
      </c>
      <c r="AC68" s="207">
        <f t="shared" si="46"/>
        <v>0.58128705155104399</v>
      </c>
      <c r="AD68" s="207">
        <f t="shared" si="46"/>
        <v>0.39363918174058199</v>
      </c>
      <c r="AE68" s="207">
        <f t="shared" si="46"/>
        <v>0.81268831342458725</v>
      </c>
      <c r="AF68" s="207">
        <f t="shared" si="46"/>
        <v>0.14611702272668481</v>
      </c>
      <c r="AG68" s="207">
        <f t="shared" si="46"/>
        <v>0.78045971132814884</v>
      </c>
      <c r="AH68" s="207">
        <f t="shared" si="46"/>
        <v>0.78045971132814884</v>
      </c>
      <c r="AI68" s="207">
        <f t="shared" si="46"/>
        <v>0.53400186495855451</v>
      </c>
      <c r="AJ68" s="207">
        <f t="shared" si="46"/>
        <v>0.78045971132814884</v>
      </c>
      <c r="AK68" s="207">
        <f t="shared" si="46"/>
        <v>1.637923251837492E-2</v>
      </c>
      <c r="AL68" s="207">
        <f t="shared" si="46"/>
        <v>0.68082589143887162</v>
      </c>
      <c r="AM68" s="207">
        <f t="shared" si="46"/>
        <v>0.28925697552040219</v>
      </c>
      <c r="AN68" s="207">
        <f t="shared" si="46"/>
        <v>8.8450954062864184E-2</v>
      </c>
      <c r="AO68" s="207">
        <f t="shared" si="46"/>
        <v>0.72840563347563148</v>
      </c>
      <c r="AP68" s="207">
        <f t="shared" si="46"/>
        <v>0.44140334706753492</v>
      </c>
      <c r="AQ68" s="207">
        <f t="shared" si="46"/>
        <v>0.52570801042020321</v>
      </c>
      <c r="AR68" s="207">
        <f t="shared" si="46"/>
        <v>0.52570801042020321</v>
      </c>
      <c r="AS68" s="207">
        <f t="shared" si="46"/>
        <v>0.52570801042020321</v>
      </c>
      <c r="AT68" s="207">
        <f t="shared" si="46"/>
        <v>0.52570801042020321</v>
      </c>
      <c r="AU68" s="207">
        <f t="shared" si="46"/>
        <v>0.52570801042020321</v>
      </c>
      <c r="AV68" s="207">
        <f t="shared" si="46"/>
        <v>0.52570801042020321</v>
      </c>
      <c r="AW68" s="207">
        <f t="shared" si="46"/>
        <v>0.52570801042020321</v>
      </c>
      <c r="AX68" s="207">
        <f t="shared" si="46"/>
        <v>0.52570801042020321</v>
      </c>
      <c r="AY68" s="207">
        <f t="shared" si="46"/>
        <v>0.52570801042020321</v>
      </c>
      <c r="AZ68" s="207">
        <f t="shared" si="46"/>
        <v>0.52570801042020321</v>
      </c>
      <c r="BA68" s="207">
        <f t="shared" si="46"/>
        <v>0.52570801042020321</v>
      </c>
      <c r="BB68" s="207">
        <f t="shared" si="46"/>
        <v>0.52570801042020321</v>
      </c>
      <c r="BC68" s="207">
        <f t="shared" si="46"/>
        <v>0.52570801042020321</v>
      </c>
      <c r="BD68" s="207">
        <f t="shared" si="46"/>
        <v>0.52570801042020321</v>
      </c>
      <c r="BE68" s="207">
        <f t="shared" si="46"/>
        <v>0.52570801042020321</v>
      </c>
      <c r="BF68" s="207">
        <f t="shared" si="46"/>
        <v>0.52570801042020321</v>
      </c>
      <c r="BG68" s="207">
        <f t="shared" si="46"/>
        <v>0.14611702272668481</v>
      </c>
    </row>
    <row r="69" spans="3:59" x14ac:dyDescent="0.25">
      <c r="C69" t="s">
        <v>709</v>
      </c>
      <c r="D69" s="8" t="s">
        <v>74</v>
      </c>
      <c r="E69">
        <f>_xlfn.FLOOR.MATH((E67-1867216.25) /36524.25)</f>
        <v>15</v>
      </c>
      <c r="F69">
        <f t="shared" ref="F69:BG69" si="47">_xlfn.FLOOR.MATH((F67-1867216.25) /36524.25)</f>
        <v>15</v>
      </c>
      <c r="G69">
        <f t="shared" si="47"/>
        <v>-1</v>
      </c>
      <c r="H69">
        <f t="shared" si="47"/>
        <v>16</v>
      </c>
      <c r="I69">
        <f t="shared" si="47"/>
        <v>15</v>
      </c>
      <c r="J69">
        <f t="shared" si="47"/>
        <v>15</v>
      </c>
      <c r="K69">
        <f t="shared" si="47"/>
        <v>15</v>
      </c>
      <c r="L69">
        <f t="shared" si="47"/>
        <v>15</v>
      </c>
      <c r="M69">
        <f t="shared" si="47"/>
        <v>15</v>
      </c>
      <c r="N69">
        <f t="shared" si="47"/>
        <v>15</v>
      </c>
      <c r="O69">
        <f t="shared" si="47"/>
        <v>12</v>
      </c>
      <c r="P69">
        <f t="shared" si="47"/>
        <v>12</v>
      </c>
      <c r="Q69">
        <f t="shared" si="47"/>
        <v>4</v>
      </c>
      <c r="R69">
        <f t="shared" si="47"/>
        <v>-6</v>
      </c>
      <c r="S69">
        <f t="shared" si="47"/>
        <v>-6</v>
      </c>
      <c r="T69">
        <f t="shared" si="47"/>
        <v>-14</v>
      </c>
      <c r="U69">
        <f t="shared" si="47"/>
        <v>-14</v>
      </c>
      <c r="V69">
        <f t="shared" si="47"/>
        <v>-15</v>
      </c>
      <c r="W69">
        <f t="shared" si="47"/>
        <v>-52</v>
      </c>
      <c r="X69">
        <f t="shared" si="47"/>
        <v>15</v>
      </c>
      <c r="Y69">
        <f t="shared" si="47"/>
        <v>15</v>
      </c>
      <c r="Z69">
        <f t="shared" si="47"/>
        <v>15</v>
      </c>
      <c r="AA69">
        <f t="shared" si="47"/>
        <v>16</v>
      </c>
      <c r="AB69">
        <f t="shared" si="47"/>
        <v>16</v>
      </c>
      <c r="AC69">
        <f t="shared" si="47"/>
        <v>15</v>
      </c>
      <c r="AD69">
        <f t="shared" si="47"/>
        <v>15</v>
      </c>
      <c r="AE69">
        <f t="shared" si="47"/>
        <v>15</v>
      </c>
      <c r="AF69">
        <f t="shared" si="47"/>
        <v>15</v>
      </c>
      <c r="AG69">
        <f t="shared" si="47"/>
        <v>15</v>
      </c>
      <c r="AH69">
        <f t="shared" si="47"/>
        <v>15</v>
      </c>
      <c r="AI69">
        <f t="shared" si="47"/>
        <v>15</v>
      </c>
      <c r="AJ69">
        <f t="shared" si="47"/>
        <v>15</v>
      </c>
      <c r="AK69">
        <f t="shared" si="47"/>
        <v>15</v>
      </c>
      <c r="AL69">
        <f t="shared" si="47"/>
        <v>14</v>
      </c>
      <c r="AM69">
        <f t="shared" si="47"/>
        <v>15</v>
      </c>
      <c r="AN69">
        <f t="shared" si="47"/>
        <v>2</v>
      </c>
      <c r="AO69">
        <f t="shared" si="47"/>
        <v>16</v>
      </c>
      <c r="AP69">
        <f t="shared" si="47"/>
        <v>-4</v>
      </c>
      <c r="AQ69">
        <f t="shared" si="47"/>
        <v>15</v>
      </c>
      <c r="AR69">
        <f t="shared" si="47"/>
        <v>15</v>
      </c>
      <c r="AS69">
        <f t="shared" si="47"/>
        <v>15</v>
      </c>
      <c r="AT69">
        <f t="shared" si="47"/>
        <v>15</v>
      </c>
      <c r="AU69">
        <f t="shared" si="47"/>
        <v>15</v>
      </c>
      <c r="AV69">
        <f t="shared" si="47"/>
        <v>15</v>
      </c>
      <c r="AW69">
        <f t="shared" si="47"/>
        <v>15</v>
      </c>
      <c r="AX69">
        <f t="shared" si="47"/>
        <v>15</v>
      </c>
      <c r="AY69">
        <f t="shared" si="47"/>
        <v>15</v>
      </c>
      <c r="AZ69">
        <f t="shared" si="47"/>
        <v>15</v>
      </c>
      <c r="BA69">
        <f t="shared" si="47"/>
        <v>15</v>
      </c>
      <c r="BB69">
        <f t="shared" si="47"/>
        <v>15</v>
      </c>
      <c r="BC69">
        <f t="shared" si="47"/>
        <v>15</v>
      </c>
      <c r="BD69">
        <f t="shared" si="47"/>
        <v>15</v>
      </c>
      <c r="BE69">
        <f t="shared" si="47"/>
        <v>15</v>
      </c>
      <c r="BF69">
        <f t="shared" si="47"/>
        <v>15</v>
      </c>
      <c r="BG69">
        <f t="shared" si="47"/>
        <v>15</v>
      </c>
    </row>
    <row r="70" spans="3:59" x14ac:dyDescent="0.25">
      <c r="C70" t="s">
        <v>710</v>
      </c>
      <c r="D70" s="8" t="s">
        <v>49</v>
      </c>
      <c r="E70">
        <f>E67+1+E69-_xlfn.FLOOR.MATH(E69/4)</f>
        <v>2437944</v>
      </c>
      <c r="F70">
        <f t="shared" ref="F70:BG70" si="48">F67+1+F69-_xlfn.FLOOR.MATH(F69/4)</f>
        <v>2436118</v>
      </c>
      <c r="G70">
        <f t="shared" si="48"/>
        <v>1842952</v>
      </c>
      <c r="H70">
        <f t="shared" si="48"/>
        <v>2451823</v>
      </c>
      <c r="I70">
        <f t="shared" si="48"/>
        <v>2451458</v>
      </c>
      <c r="J70">
        <f t="shared" si="48"/>
        <v>2447075</v>
      </c>
      <c r="K70">
        <f t="shared" si="48"/>
        <v>2447075</v>
      </c>
      <c r="L70">
        <f t="shared" si="48"/>
        <v>2447440</v>
      </c>
      <c r="M70">
        <f t="shared" si="48"/>
        <v>2447440</v>
      </c>
      <c r="N70">
        <f t="shared" si="48"/>
        <v>2415299</v>
      </c>
      <c r="O70">
        <f t="shared" si="48"/>
        <v>2305723</v>
      </c>
      <c r="P70">
        <f t="shared" si="48"/>
        <v>2305723</v>
      </c>
      <c r="Q70">
        <f t="shared" si="48"/>
        <v>2027038</v>
      </c>
      <c r="R70">
        <f t="shared" si="48"/>
        <v>1676398</v>
      </c>
      <c r="S70">
        <f t="shared" si="48"/>
        <v>1676763</v>
      </c>
      <c r="T70">
        <f t="shared" si="48"/>
        <v>1356074</v>
      </c>
      <c r="U70">
        <f t="shared" si="48"/>
        <v>1356074</v>
      </c>
      <c r="V70">
        <f t="shared" si="48"/>
        <v>1355708</v>
      </c>
      <c r="W70">
        <f t="shared" si="48"/>
        <v>268</v>
      </c>
      <c r="X70">
        <f t="shared" si="48"/>
        <v>2447075</v>
      </c>
      <c r="Y70">
        <f t="shared" si="48"/>
        <v>2448901</v>
      </c>
      <c r="Z70">
        <f t="shared" si="48"/>
        <v>2443423</v>
      </c>
      <c r="AA70">
        <f t="shared" si="48"/>
        <v>2467894</v>
      </c>
      <c r="AB70">
        <f t="shared" si="48"/>
        <v>2451823</v>
      </c>
      <c r="AC70">
        <f t="shared" si="48"/>
        <v>2435022</v>
      </c>
      <c r="AD70">
        <f t="shared" si="48"/>
        <v>2443788</v>
      </c>
      <c r="AE70">
        <f t="shared" si="48"/>
        <v>2447440</v>
      </c>
      <c r="AF70">
        <f t="shared" si="48"/>
        <v>2443423</v>
      </c>
      <c r="AG70">
        <f t="shared" si="48"/>
        <v>2448901</v>
      </c>
      <c r="AH70">
        <f t="shared" si="48"/>
        <v>2448901</v>
      </c>
      <c r="AI70">
        <f t="shared" si="48"/>
        <v>2448536</v>
      </c>
      <c r="AJ70">
        <f t="shared" si="48"/>
        <v>2448901</v>
      </c>
      <c r="AK70">
        <f t="shared" si="48"/>
        <v>2449267</v>
      </c>
      <c r="AL70">
        <f t="shared" si="48"/>
        <v>2385348</v>
      </c>
      <c r="AM70">
        <f t="shared" si="48"/>
        <v>2448171</v>
      </c>
      <c r="AN70">
        <f t="shared" si="48"/>
        <v>1948510</v>
      </c>
      <c r="AO70">
        <f t="shared" si="48"/>
        <v>2451823</v>
      </c>
      <c r="AP70">
        <f t="shared" si="48"/>
        <v>1721689</v>
      </c>
      <c r="AQ70">
        <f t="shared" si="48"/>
        <v>2437944</v>
      </c>
      <c r="AR70">
        <f t="shared" si="48"/>
        <v>2437944</v>
      </c>
      <c r="AS70">
        <f t="shared" si="48"/>
        <v>2437944</v>
      </c>
      <c r="AT70">
        <f t="shared" si="48"/>
        <v>2437944</v>
      </c>
      <c r="AU70">
        <f t="shared" si="48"/>
        <v>2437944</v>
      </c>
      <c r="AV70">
        <f t="shared" si="48"/>
        <v>2437944</v>
      </c>
      <c r="AW70">
        <f t="shared" si="48"/>
        <v>2437944</v>
      </c>
      <c r="AX70">
        <f t="shared" si="48"/>
        <v>2437944</v>
      </c>
      <c r="AY70">
        <f t="shared" si="48"/>
        <v>2437944</v>
      </c>
      <c r="AZ70">
        <f t="shared" si="48"/>
        <v>2437944</v>
      </c>
      <c r="BA70">
        <f t="shared" si="48"/>
        <v>2437944</v>
      </c>
      <c r="BB70">
        <f t="shared" si="48"/>
        <v>2437944</v>
      </c>
      <c r="BC70">
        <f t="shared" si="48"/>
        <v>2437944</v>
      </c>
      <c r="BD70">
        <f t="shared" si="48"/>
        <v>2437944</v>
      </c>
      <c r="BE70">
        <f t="shared" si="48"/>
        <v>2437944</v>
      </c>
      <c r="BF70">
        <f t="shared" si="48"/>
        <v>2437944</v>
      </c>
      <c r="BG70">
        <f t="shared" si="48"/>
        <v>2443423</v>
      </c>
    </row>
    <row r="71" spans="3:59" x14ac:dyDescent="0.25">
      <c r="C71" t="s">
        <v>711</v>
      </c>
      <c r="D71" s="8" t="s">
        <v>30</v>
      </c>
      <c r="E71">
        <f>IF(E67&lt;2299161,E67,E70)</f>
        <v>2437944</v>
      </c>
      <c r="F71">
        <f t="shared" ref="F71:BG71" si="49">IF(F67&lt;2299161,F67,F70)</f>
        <v>2436118</v>
      </c>
      <c r="G71">
        <f t="shared" si="49"/>
        <v>1842951</v>
      </c>
      <c r="H71">
        <f t="shared" si="49"/>
        <v>2451823</v>
      </c>
      <c r="I71">
        <f t="shared" si="49"/>
        <v>2451458</v>
      </c>
      <c r="J71">
        <f t="shared" si="49"/>
        <v>2447075</v>
      </c>
      <c r="K71">
        <f t="shared" si="49"/>
        <v>2447075</v>
      </c>
      <c r="L71">
        <f t="shared" si="49"/>
        <v>2447440</v>
      </c>
      <c r="M71">
        <f t="shared" si="49"/>
        <v>2447440</v>
      </c>
      <c r="N71">
        <f t="shared" si="49"/>
        <v>2415299</v>
      </c>
      <c r="O71">
        <f t="shared" si="49"/>
        <v>2305723</v>
      </c>
      <c r="P71">
        <f t="shared" si="49"/>
        <v>2305723</v>
      </c>
      <c r="Q71">
        <f t="shared" si="49"/>
        <v>2027034</v>
      </c>
      <c r="R71">
        <f t="shared" si="49"/>
        <v>1676401</v>
      </c>
      <c r="S71">
        <f t="shared" si="49"/>
        <v>1676766</v>
      </c>
      <c r="T71">
        <f t="shared" si="49"/>
        <v>1356083</v>
      </c>
      <c r="U71">
        <f t="shared" si="49"/>
        <v>1356083</v>
      </c>
      <c r="V71">
        <f t="shared" si="49"/>
        <v>1355718</v>
      </c>
      <c r="W71">
        <f t="shared" si="49"/>
        <v>306</v>
      </c>
      <c r="X71">
        <f t="shared" si="49"/>
        <v>2447075</v>
      </c>
      <c r="Y71">
        <f t="shared" si="49"/>
        <v>2448901</v>
      </c>
      <c r="Z71">
        <f t="shared" si="49"/>
        <v>2443423</v>
      </c>
      <c r="AA71">
        <f t="shared" si="49"/>
        <v>2467894</v>
      </c>
      <c r="AB71">
        <f t="shared" si="49"/>
        <v>2451823</v>
      </c>
      <c r="AC71">
        <f t="shared" si="49"/>
        <v>2435022</v>
      </c>
      <c r="AD71">
        <f t="shared" si="49"/>
        <v>2443788</v>
      </c>
      <c r="AE71">
        <f t="shared" si="49"/>
        <v>2447440</v>
      </c>
      <c r="AF71">
        <f t="shared" si="49"/>
        <v>2443423</v>
      </c>
      <c r="AG71">
        <f t="shared" si="49"/>
        <v>2448901</v>
      </c>
      <c r="AH71">
        <f t="shared" si="49"/>
        <v>2448901</v>
      </c>
      <c r="AI71">
        <f t="shared" si="49"/>
        <v>2448536</v>
      </c>
      <c r="AJ71">
        <f t="shared" si="49"/>
        <v>2448901</v>
      </c>
      <c r="AK71">
        <f t="shared" si="49"/>
        <v>2449267</v>
      </c>
      <c r="AL71">
        <f t="shared" si="49"/>
        <v>2385348</v>
      </c>
      <c r="AM71">
        <f t="shared" si="49"/>
        <v>2448171</v>
      </c>
      <c r="AN71">
        <f t="shared" si="49"/>
        <v>1948507</v>
      </c>
      <c r="AO71">
        <f t="shared" si="49"/>
        <v>2451823</v>
      </c>
      <c r="AP71">
        <f t="shared" si="49"/>
        <v>1721691</v>
      </c>
      <c r="AQ71">
        <f t="shared" si="49"/>
        <v>2437944</v>
      </c>
      <c r="AR71">
        <f t="shared" si="49"/>
        <v>2437944</v>
      </c>
      <c r="AS71">
        <f t="shared" si="49"/>
        <v>2437944</v>
      </c>
      <c r="AT71">
        <f t="shared" si="49"/>
        <v>2437944</v>
      </c>
      <c r="AU71">
        <f t="shared" si="49"/>
        <v>2437944</v>
      </c>
      <c r="AV71">
        <f t="shared" si="49"/>
        <v>2437944</v>
      </c>
      <c r="AW71">
        <f t="shared" si="49"/>
        <v>2437944</v>
      </c>
      <c r="AX71">
        <f t="shared" si="49"/>
        <v>2437944</v>
      </c>
      <c r="AY71">
        <f t="shared" si="49"/>
        <v>2437944</v>
      </c>
      <c r="AZ71">
        <f t="shared" si="49"/>
        <v>2437944</v>
      </c>
      <c r="BA71">
        <f t="shared" si="49"/>
        <v>2437944</v>
      </c>
      <c r="BB71">
        <f t="shared" si="49"/>
        <v>2437944</v>
      </c>
      <c r="BC71">
        <f t="shared" si="49"/>
        <v>2437944</v>
      </c>
      <c r="BD71">
        <f t="shared" si="49"/>
        <v>2437944</v>
      </c>
      <c r="BE71">
        <f t="shared" si="49"/>
        <v>2437944</v>
      </c>
      <c r="BF71">
        <f t="shared" si="49"/>
        <v>2437944</v>
      </c>
      <c r="BG71">
        <f t="shared" si="49"/>
        <v>2443423</v>
      </c>
    </row>
    <row r="72" spans="3:59" x14ac:dyDescent="0.25">
      <c r="C72" t="s">
        <v>712</v>
      </c>
      <c r="D72" s="8" t="s">
        <v>31</v>
      </c>
      <c r="E72">
        <f>E71+1524</f>
        <v>2439468</v>
      </c>
      <c r="F72">
        <f t="shared" ref="F72:BG72" si="50">F71+1524</f>
        <v>2437642</v>
      </c>
      <c r="G72">
        <f t="shared" si="50"/>
        <v>1844475</v>
      </c>
      <c r="H72">
        <f t="shared" si="50"/>
        <v>2453347</v>
      </c>
      <c r="I72">
        <f t="shared" si="50"/>
        <v>2452982</v>
      </c>
      <c r="J72">
        <f t="shared" si="50"/>
        <v>2448599</v>
      </c>
      <c r="K72">
        <f t="shared" si="50"/>
        <v>2448599</v>
      </c>
      <c r="L72">
        <f t="shared" si="50"/>
        <v>2448964</v>
      </c>
      <c r="M72">
        <f t="shared" si="50"/>
        <v>2448964</v>
      </c>
      <c r="N72">
        <f t="shared" si="50"/>
        <v>2416823</v>
      </c>
      <c r="O72">
        <f t="shared" si="50"/>
        <v>2307247</v>
      </c>
      <c r="P72">
        <f t="shared" si="50"/>
        <v>2307247</v>
      </c>
      <c r="Q72">
        <f t="shared" si="50"/>
        <v>2028558</v>
      </c>
      <c r="R72">
        <f t="shared" si="50"/>
        <v>1677925</v>
      </c>
      <c r="S72">
        <f t="shared" si="50"/>
        <v>1678290</v>
      </c>
      <c r="T72">
        <f t="shared" si="50"/>
        <v>1357607</v>
      </c>
      <c r="U72">
        <f t="shared" si="50"/>
        <v>1357607</v>
      </c>
      <c r="V72">
        <f t="shared" si="50"/>
        <v>1357242</v>
      </c>
      <c r="W72">
        <f t="shared" si="50"/>
        <v>1830</v>
      </c>
      <c r="X72">
        <f t="shared" si="50"/>
        <v>2448599</v>
      </c>
      <c r="Y72">
        <f t="shared" si="50"/>
        <v>2450425</v>
      </c>
      <c r="Z72">
        <f t="shared" si="50"/>
        <v>2444947</v>
      </c>
      <c r="AA72">
        <f t="shared" si="50"/>
        <v>2469418</v>
      </c>
      <c r="AB72">
        <f t="shared" si="50"/>
        <v>2453347</v>
      </c>
      <c r="AC72">
        <f t="shared" si="50"/>
        <v>2436546</v>
      </c>
      <c r="AD72">
        <f t="shared" si="50"/>
        <v>2445312</v>
      </c>
      <c r="AE72">
        <f t="shared" si="50"/>
        <v>2448964</v>
      </c>
      <c r="AF72">
        <f t="shared" si="50"/>
        <v>2444947</v>
      </c>
      <c r="AG72">
        <f t="shared" si="50"/>
        <v>2450425</v>
      </c>
      <c r="AH72">
        <f t="shared" si="50"/>
        <v>2450425</v>
      </c>
      <c r="AI72">
        <f t="shared" si="50"/>
        <v>2450060</v>
      </c>
      <c r="AJ72">
        <f t="shared" si="50"/>
        <v>2450425</v>
      </c>
      <c r="AK72">
        <f t="shared" si="50"/>
        <v>2450791</v>
      </c>
      <c r="AL72">
        <f t="shared" si="50"/>
        <v>2386872</v>
      </c>
      <c r="AM72">
        <f t="shared" si="50"/>
        <v>2449695</v>
      </c>
      <c r="AN72">
        <f t="shared" si="50"/>
        <v>1950031</v>
      </c>
      <c r="AO72">
        <f t="shared" si="50"/>
        <v>2453347</v>
      </c>
      <c r="AP72">
        <f t="shared" si="50"/>
        <v>1723215</v>
      </c>
      <c r="AQ72">
        <f t="shared" si="50"/>
        <v>2439468</v>
      </c>
      <c r="AR72">
        <f t="shared" si="50"/>
        <v>2439468</v>
      </c>
      <c r="AS72">
        <f t="shared" si="50"/>
        <v>2439468</v>
      </c>
      <c r="AT72">
        <f t="shared" si="50"/>
        <v>2439468</v>
      </c>
      <c r="AU72">
        <f t="shared" si="50"/>
        <v>2439468</v>
      </c>
      <c r="AV72">
        <f t="shared" si="50"/>
        <v>2439468</v>
      </c>
      <c r="AW72">
        <f t="shared" si="50"/>
        <v>2439468</v>
      </c>
      <c r="AX72">
        <f t="shared" si="50"/>
        <v>2439468</v>
      </c>
      <c r="AY72">
        <f t="shared" si="50"/>
        <v>2439468</v>
      </c>
      <c r="AZ72">
        <f t="shared" si="50"/>
        <v>2439468</v>
      </c>
      <c r="BA72">
        <f t="shared" si="50"/>
        <v>2439468</v>
      </c>
      <c r="BB72">
        <f t="shared" si="50"/>
        <v>2439468</v>
      </c>
      <c r="BC72">
        <f t="shared" si="50"/>
        <v>2439468</v>
      </c>
      <c r="BD72">
        <f t="shared" si="50"/>
        <v>2439468</v>
      </c>
      <c r="BE72">
        <f t="shared" si="50"/>
        <v>2439468</v>
      </c>
      <c r="BF72">
        <f t="shared" si="50"/>
        <v>2439468</v>
      </c>
      <c r="BG72">
        <f t="shared" si="50"/>
        <v>2444947</v>
      </c>
    </row>
    <row r="73" spans="3:59" x14ac:dyDescent="0.25">
      <c r="C73" t="s">
        <v>713</v>
      </c>
      <c r="D73" s="8" t="s">
        <v>33</v>
      </c>
      <c r="E73">
        <f>_xlfn.FLOOR.MATH((E72-122.1)/365.25)</f>
        <v>6678</v>
      </c>
      <c r="F73">
        <f t="shared" ref="F73:BG73" si="51">_xlfn.FLOOR.MATH((F72-122.1)/365.25)</f>
        <v>6673</v>
      </c>
      <c r="G73">
        <f t="shared" si="51"/>
        <v>5049</v>
      </c>
      <c r="H73">
        <f t="shared" si="51"/>
        <v>6716</v>
      </c>
      <c r="I73">
        <f t="shared" si="51"/>
        <v>6715</v>
      </c>
      <c r="J73">
        <f t="shared" si="51"/>
        <v>6703</v>
      </c>
      <c r="K73">
        <f t="shared" si="51"/>
        <v>6703</v>
      </c>
      <c r="L73">
        <f t="shared" si="51"/>
        <v>6704</v>
      </c>
      <c r="M73">
        <f t="shared" si="51"/>
        <v>6704</v>
      </c>
      <c r="N73">
        <f t="shared" si="51"/>
        <v>6616</v>
      </c>
      <c r="O73">
        <f t="shared" si="51"/>
        <v>6316</v>
      </c>
      <c r="P73">
        <f t="shared" si="51"/>
        <v>6316</v>
      </c>
      <c r="Q73">
        <f t="shared" si="51"/>
        <v>5553</v>
      </c>
      <c r="R73">
        <f t="shared" si="51"/>
        <v>4593</v>
      </c>
      <c r="S73">
        <f t="shared" si="51"/>
        <v>4594</v>
      </c>
      <c r="T73">
        <f t="shared" si="51"/>
        <v>3716</v>
      </c>
      <c r="U73">
        <f t="shared" si="51"/>
        <v>3716</v>
      </c>
      <c r="V73">
        <f t="shared" si="51"/>
        <v>3715</v>
      </c>
      <c r="W73">
        <f t="shared" si="51"/>
        <v>4</v>
      </c>
      <c r="X73">
        <f t="shared" si="51"/>
        <v>6703</v>
      </c>
      <c r="Y73">
        <f t="shared" si="51"/>
        <v>6708</v>
      </c>
      <c r="Z73">
        <f t="shared" si="51"/>
        <v>6693</v>
      </c>
      <c r="AA73">
        <f t="shared" si="51"/>
        <v>6760</v>
      </c>
      <c r="AB73">
        <f t="shared" si="51"/>
        <v>6716</v>
      </c>
      <c r="AC73">
        <f t="shared" si="51"/>
        <v>6670</v>
      </c>
      <c r="AD73">
        <f t="shared" si="51"/>
        <v>6694</v>
      </c>
      <c r="AE73">
        <f t="shared" si="51"/>
        <v>6704</v>
      </c>
      <c r="AF73">
        <f t="shared" si="51"/>
        <v>6693</v>
      </c>
      <c r="AG73">
        <f t="shared" si="51"/>
        <v>6708</v>
      </c>
      <c r="AH73">
        <f t="shared" si="51"/>
        <v>6708</v>
      </c>
      <c r="AI73">
        <f t="shared" si="51"/>
        <v>6707</v>
      </c>
      <c r="AJ73">
        <f t="shared" si="51"/>
        <v>6708</v>
      </c>
      <c r="AK73">
        <f t="shared" si="51"/>
        <v>6709</v>
      </c>
      <c r="AL73">
        <f t="shared" si="51"/>
        <v>6534</v>
      </c>
      <c r="AM73">
        <f t="shared" si="51"/>
        <v>6706</v>
      </c>
      <c r="AN73">
        <f t="shared" si="51"/>
        <v>5338</v>
      </c>
      <c r="AO73">
        <f t="shared" si="51"/>
        <v>6716</v>
      </c>
      <c r="AP73">
        <f t="shared" si="51"/>
        <v>4717</v>
      </c>
      <c r="AQ73">
        <f t="shared" si="51"/>
        <v>6678</v>
      </c>
      <c r="AR73">
        <f t="shared" si="51"/>
        <v>6678</v>
      </c>
      <c r="AS73">
        <f t="shared" si="51"/>
        <v>6678</v>
      </c>
      <c r="AT73">
        <f t="shared" si="51"/>
        <v>6678</v>
      </c>
      <c r="AU73">
        <f t="shared" si="51"/>
        <v>6678</v>
      </c>
      <c r="AV73">
        <f t="shared" si="51"/>
        <v>6678</v>
      </c>
      <c r="AW73">
        <f t="shared" si="51"/>
        <v>6678</v>
      </c>
      <c r="AX73">
        <f t="shared" si="51"/>
        <v>6678</v>
      </c>
      <c r="AY73">
        <f t="shared" si="51"/>
        <v>6678</v>
      </c>
      <c r="AZ73">
        <f t="shared" si="51"/>
        <v>6678</v>
      </c>
      <c r="BA73">
        <f t="shared" si="51"/>
        <v>6678</v>
      </c>
      <c r="BB73">
        <f t="shared" si="51"/>
        <v>6678</v>
      </c>
      <c r="BC73">
        <f t="shared" si="51"/>
        <v>6678</v>
      </c>
      <c r="BD73">
        <f t="shared" si="51"/>
        <v>6678</v>
      </c>
      <c r="BE73">
        <f t="shared" si="51"/>
        <v>6678</v>
      </c>
      <c r="BF73">
        <f t="shared" si="51"/>
        <v>6678</v>
      </c>
      <c r="BG73">
        <f t="shared" si="51"/>
        <v>6693</v>
      </c>
    </row>
    <row r="74" spans="3:59" x14ac:dyDescent="0.25">
      <c r="C74" t="s">
        <v>714</v>
      </c>
      <c r="D74" s="8" t="s">
        <v>34</v>
      </c>
      <c r="E74">
        <f>_xlfn.FLOOR.MATH(365.25*E73)</f>
        <v>2439139</v>
      </c>
      <c r="F74">
        <f t="shared" ref="F74:BG74" si="52">_xlfn.FLOOR.MATH(365.25*F73)</f>
        <v>2437313</v>
      </c>
      <c r="G74">
        <f t="shared" si="52"/>
        <v>1844147</v>
      </c>
      <c r="H74">
        <f t="shared" si="52"/>
        <v>2453019</v>
      </c>
      <c r="I74">
        <f t="shared" si="52"/>
        <v>2452653</v>
      </c>
      <c r="J74">
        <f t="shared" si="52"/>
        <v>2448270</v>
      </c>
      <c r="K74">
        <f t="shared" si="52"/>
        <v>2448270</v>
      </c>
      <c r="L74">
        <f t="shared" si="52"/>
        <v>2448636</v>
      </c>
      <c r="M74">
        <f t="shared" si="52"/>
        <v>2448636</v>
      </c>
      <c r="N74">
        <f t="shared" si="52"/>
        <v>2416494</v>
      </c>
      <c r="O74">
        <f t="shared" si="52"/>
        <v>2306919</v>
      </c>
      <c r="P74">
        <f t="shared" si="52"/>
        <v>2306919</v>
      </c>
      <c r="Q74">
        <f t="shared" si="52"/>
        <v>2028233</v>
      </c>
      <c r="R74">
        <f t="shared" si="52"/>
        <v>1677593</v>
      </c>
      <c r="S74">
        <f t="shared" si="52"/>
        <v>1677958</v>
      </c>
      <c r="T74">
        <f t="shared" si="52"/>
        <v>1357269</v>
      </c>
      <c r="U74">
        <f t="shared" si="52"/>
        <v>1357269</v>
      </c>
      <c r="V74">
        <f t="shared" si="52"/>
        <v>1356903</v>
      </c>
      <c r="W74">
        <f t="shared" si="52"/>
        <v>1461</v>
      </c>
      <c r="X74">
        <f t="shared" si="52"/>
        <v>2448270</v>
      </c>
      <c r="Y74">
        <f t="shared" si="52"/>
        <v>2450097</v>
      </c>
      <c r="Z74">
        <f t="shared" si="52"/>
        <v>2444618</v>
      </c>
      <c r="AA74">
        <f t="shared" si="52"/>
        <v>2469090</v>
      </c>
      <c r="AB74">
        <f t="shared" si="52"/>
        <v>2453019</v>
      </c>
      <c r="AC74">
        <f t="shared" si="52"/>
        <v>2436217</v>
      </c>
      <c r="AD74">
        <f t="shared" si="52"/>
        <v>2444983</v>
      </c>
      <c r="AE74">
        <f t="shared" si="52"/>
        <v>2448636</v>
      </c>
      <c r="AF74">
        <f t="shared" si="52"/>
        <v>2444618</v>
      </c>
      <c r="AG74">
        <f t="shared" si="52"/>
        <v>2450097</v>
      </c>
      <c r="AH74">
        <f t="shared" si="52"/>
        <v>2450097</v>
      </c>
      <c r="AI74">
        <f t="shared" si="52"/>
        <v>2449731</v>
      </c>
      <c r="AJ74">
        <f t="shared" si="52"/>
        <v>2450097</v>
      </c>
      <c r="AK74">
        <f t="shared" si="52"/>
        <v>2450462</v>
      </c>
      <c r="AL74">
        <f t="shared" si="52"/>
        <v>2386543</v>
      </c>
      <c r="AM74">
        <f t="shared" si="52"/>
        <v>2449366</v>
      </c>
      <c r="AN74">
        <f t="shared" si="52"/>
        <v>1949704</v>
      </c>
      <c r="AO74">
        <f t="shared" si="52"/>
        <v>2453019</v>
      </c>
      <c r="AP74">
        <f t="shared" si="52"/>
        <v>1722884</v>
      </c>
      <c r="AQ74">
        <f t="shared" si="52"/>
        <v>2439139</v>
      </c>
      <c r="AR74">
        <f t="shared" si="52"/>
        <v>2439139</v>
      </c>
      <c r="AS74">
        <f t="shared" si="52"/>
        <v>2439139</v>
      </c>
      <c r="AT74">
        <f t="shared" si="52"/>
        <v>2439139</v>
      </c>
      <c r="AU74">
        <f t="shared" si="52"/>
        <v>2439139</v>
      </c>
      <c r="AV74">
        <f t="shared" si="52"/>
        <v>2439139</v>
      </c>
      <c r="AW74">
        <f t="shared" si="52"/>
        <v>2439139</v>
      </c>
      <c r="AX74">
        <f t="shared" si="52"/>
        <v>2439139</v>
      </c>
      <c r="AY74">
        <f t="shared" si="52"/>
        <v>2439139</v>
      </c>
      <c r="AZ74">
        <f t="shared" si="52"/>
        <v>2439139</v>
      </c>
      <c r="BA74">
        <f t="shared" si="52"/>
        <v>2439139</v>
      </c>
      <c r="BB74">
        <f t="shared" si="52"/>
        <v>2439139</v>
      </c>
      <c r="BC74">
        <f t="shared" si="52"/>
        <v>2439139</v>
      </c>
      <c r="BD74">
        <f t="shared" si="52"/>
        <v>2439139</v>
      </c>
      <c r="BE74">
        <f t="shared" si="52"/>
        <v>2439139</v>
      </c>
      <c r="BF74">
        <f t="shared" si="52"/>
        <v>2439139</v>
      </c>
      <c r="BG74">
        <f t="shared" si="52"/>
        <v>2444618</v>
      </c>
    </row>
    <row r="75" spans="3:59" x14ac:dyDescent="0.25">
      <c r="C75" t="s">
        <v>715</v>
      </c>
      <c r="D75" s="8" t="s">
        <v>4</v>
      </c>
      <c r="E75">
        <f>_xlfn.FLOOR.MATH((E72-E74)/30.6001)</f>
        <v>10</v>
      </c>
      <c r="F75">
        <f t="shared" ref="F75:BG75" si="53">_xlfn.FLOOR.MATH((F72-F74)/30.6001)</f>
        <v>10</v>
      </c>
      <c r="G75">
        <f t="shared" si="53"/>
        <v>10</v>
      </c>
      <c r="H75">
        <f t="shared" si="53"/>
        <v>10</v>
      </c>
      <c r="I75">
        <f t="shared" si="53"/>
        <v>10</v>
      </c>
      <c r="J75">
        <f t="shared" si="53"/>
        <v>10</v>
      </c>
      <c r="K75">
        <f t="shared" si="53"/>
        <v>10</v>
      </c>
      <c r="L75">
        <f t="shared" si="53"/>
        <v>10</v>
      </c>
      <c r="M75">
        <f t="shared" si="53"/>
        <v>10</v>
      </c>
      <c r="N75">
        <f t="shared" si="53"/>
        <v>10</v>
      </c>
      <c r="O75">
        <f t="shared" si="53"/>
        <v>10</v>
      </c>
      <c r="P75">
        <f t="shared" si="53"/>
        <v>10</v>
      </c>
      <c r="Q75">
        <f t="shared" si="53"/>
        <v>10</v>
      </c>
      <c r="R75">
        <f t="shared" si="53"/>
        <v>10</v>
      </c>
      <c r="S75">
        <f t="shared" si="53"/>
        <v>10</v>
      </c>
      <c r="T75">
        <f t="shared" si="53"/>
        <v>11</v>
      </c>
      <c r="U75">
        <f t="shared" si="53"/>
        <v>11</v>
      </c>
      <c r="V75">
        <f t="shared" si="53"/>
        <v>11</v>
      </c>
      <c r="W75">
        <f t="shared" si="53"/>
        <v>12</v>
      </c>
      <c r="X75">
        <f t="shared" si="53"/>
        <v>10</v>
      </c>
      <c r="Y75">
        <f t="shared" si="53"/>
        <v>10</v>
      </c>
      <c r="Z75">
        <f t="shared" si="53"/>
        <v>10</v>
      </c>
      <c r="AA75">
        <f t="shared" si="53"/>
        <v>10</v>
      </c>
      <c r="AB75">
        <f t="shared" si="53"/>
        <v>10</v>
      </c>
      <c r="AC75">
        <f t="shared" si="53"/>
        <v>10</v>
      </c>
      <c r="AD75">
        <f t="shared" si="53"/>
        <v>10</v>
      </c>
      <c r="AE75">
        <f t="shared" si="53"/>
        <v>10</v>
      </c>
      <c r="AF75">
        <f t="shared" si="53"/>
        <v>10</v>
      </c>
      <c r="AG75">
        <f t="shared" si="53"/>
        <v>10</v>
      </c>
      <c r="AH75">
        <f t="shared" si="53"/>
        <v>10</v>
      </c>
      <c r="AI75">
        <f t="shared" si="53"/>
        <v>10</v>
      </c>
      <c r="AJ75">
        <f t="shared" si="53"/>
        <v>10</v>
      </c>
      <c r="AK75">
        <f t="shared" si="53"/>
        <v>10</v>
      </c>
      <c r="AL75">
        <f t="shared" si="53"/>
        <v>10</v>
      </c>
      <c r="AM75">
        <f t="shared" si="53"/>
        <v>10</v>
      </c>
      <c r="AN75">
        <f t="shared" si="53"/>
        <v>10</v>
      </c>
      <c r="AO75">
        <f t="shared" si="53"/>
        <v>10</v>
      </c>
      <c r="AP75">
        <f t="shared" si="53"/>
        <v>10</v>
      </c>
      <c r="AQ75">
        <f t="shared" si="53"/>
        <v>10</v>
      </c>
      <c r="AR75">
        <f t="shared" si="53"/>
        <v>10</v>
      </c>
      <c r="AS75">
        <f t="shared" si="53"/>
        <v>10</v>
      </c>
      <c r="AT75">
        <f t="shared" si="53"/>
        <v>10</v>
      </c>
      <c r="AU75">
        <f t="shared" si="53"/>
        <v>10</v>
      </c>
      <c r="AV75">
        <f t="shared" si="53"/>
        <v>10</v>
      </c>
      <c r="AW75">
        <f t="shared" si="53"/>
        <v>10</v>
      </c>
      <c r="AX75">
        <f t="shared" si="53"/>
        <v>10</v>
      </c>
      <c r="AY75">
        <f t="shared" si="53"/>
        <v>10</v>
      </c>
      <c r="AZ75">
        <f t="shared" si="53"/>
        <v>10</v>
      </c>
      <c r="BA75">
        <f t="shared" si="53"/>
        <v>10</v>
      </c>
      <c r="BB75">
        <f t="shared" si="53"/>
        <v>10</v>
      </c>
      <c r="BC75">
        <f t="shared" si="53"/>
        <v>10</v>
      </c>
      <c r="BD75">
        <f t="shared" si="53"/>
        <v>10</v>
      </c>
      <c r="BE75">
        <f t="shared" si="53"/>
        <v>10</v>
      </c>
      <c r="BF75">
        <f t="shared" si="53"/>
        <v>10</v>
      </c>
      <c r="BG75">
        <f t="shared" si="53"/>
        <v>10</v>
      </c>
    </row>
    <row r="76" spans="3:59" x14ac:dyDescent="0.25">
      <c r="C76" t="s">
        <v>716</v>
      </c>
      <c r="D76" s="8" t="s">
        <v>717</v>
      </c>
      <c r="E76" s="2">
        <f>E72-E74-_xlfn.FLOOR.MATH(30.6001*E75)+E68</f>
        <v>23.525708010420203</v>
      </c>
      <c r="F76" s="2">
        <f t="shared" ref="F76:BG76" si="54">F72-F74-_xlfn.FLOOR.MATH(30.6001*F75)+F68</f>
        <v>23.310589034575969</v>
      </c>
      <c r="G76" s="2">
        <f t="shared" si="54"/>
        <v>22.966240486362949</v>
      </c>
      <c r="H76" s="2">
        <f t="shared" si="54"/>
        <v>22.728405633475631</v>
      </c>
      <c r="I76" s="2">
        <f t="shared" si="54"/>
        <v>23.480995802674443</v>
      </c>
      <c r="J76" s="2">
        <f t="shared" si="54"/>
        <v>23.573731989599764</v>
      </c>
      <c r="K76" s="2">
        <f t="shared" si="54"/>
        <v>23.573731989599764</v>
      </c>
      <c r="L76" s="2">
        <f t="shared" si="54"/>
        <v>22.812688313424587</v>
      </c>
      <c r="M76" s="2">
        <f t="shared" si="54"/>
        <v>22.812688313424587</v>
      </c>
      <c r="N76" s="2">
        <f t="shared" si="54"/>
        <v>23.51666756439954</v>
      </c>
      <c r="O76" s="2">
        <f t="shared" si="54"/>
        <v>22.92189852707088</v>
      </c>
      <c r="P76" s="2">
        <f t="shared" si="54"/>
        <v>22.92189852707088</v>
      </c>
      <c r="Q76" s="2">
        <f t="shared" si="54"/>
        <v>19.251927717588842</v>
      </c>
      <c r="R76" s="2">
        <f t="shared" si="54"/>
        <v>26.385105102322996</v>
      </c>
      <c r="S76" s="2">
        <f t="shared" si="54"/>
        <v>26.621578492457047</v>
      </c>
      <c r="T76" s="2">
        <f t="shared" si="54"/>
        <v>2.8245341447182</v>
      </c>
      <c r="U76" s="2">
        <f t="shared" si="54"/>
        <v>2.8245341447182</v>
      </c>
      <c r="V76" s="2">
        <f t="shared" si="54"/>
        <v>3.5826093668583781</v>
      </c>
      <c r="W76" s="2">
        <f t="shared" si="54"/>
        <v>2.2085888214874672</v>
      </c>
      <c r="X76" s="2">
        <f t="shared" si="54"/>
        <v>23.573731989599764</v>
      </c>
      <c r="Y76" s="2">
        <f t="shared" si="54"/>
        <v>22.780459711328149</v>
      </c>
      <c r="Z76" s="2">
        <f t="shared" si="54"/>
        <v>23.146117022726685</v>
      </c>
      <c r="AA76" s="2">
        <f t="shared" si="54"/>
        <v>22.367813252378255</v>
      </c>
      <c r="AB76" s="2">
        <f t="shared" si="54"/>
        <v>22.728405633475631</v>
      </c>
      <c r="AC76" s="2">
        <f t="shared" si="54"/>
        <v>23.581287051551044</v>
      </c>
      <c r="AD76" s="2">
        <f t="shared" si="54"/>
        <v>23.393639181740582</v>
      </c>
      <c r="AE76" s="2">
        <f t="shared" si="54"/>
        <v>22.812688313424587</v>
      </c>
      <c r="AF76" s="2">
        <f t="shared" si="54"/>
        <v>23.146117022726685</v>
      </c>
      <c r="AG76" s="2">
        <f t="shared" si="54"/>
        <v>22.780459711328149</v>
      </c>
      <c r="AH76" s="2">
        <f t="shared" si="54"/>
        <v>22.780459711328149</v>
      </c>
      <c r="AI76" s="2">
        <f t="shared" si="54"/>
        <v>23.534001864958555</v>
      </c>
      <c r="AJ76" s="2">
        <f t="shared" si="54"/>
        <v>22.780459711328149</v>
      </c>
      <c r="AK76" s="2">
        <f t="shared" si="54"/>
        <v>23.016379232518375</v>
      </c>
      <c r="AL76" s="2">
        <f t="shared" si="54"/>
        <v>23.680825891438872</v>
      </c>
      <c r="AM76" s="2">
        <f t="shared" si="54"/>
        <v>23.289256975520402</v>
      </c>
      <c r="AN76" s="2">
        <f t="shared" si="54"/>
        <v>21.088450954062864</v>
      </c>
      <c r="AO76" s="2">
        <f t="shared" si="54"/>
        <v>22.728405633475631</v>
      </c>
      <c r="AP76" s="2">
        <f t="shared" si="54"/>
        <v>25.441403347067535</v>
      </c>
      <c r="AQ76" s="2">
        <f t="shared" si="54"/>
        <v>23.525708010420203</v>
      </c>
      <c r="AR76" s="2">
        <f t="shared" si="54"/>
        <v>23.525708010420203</v>
      </c>
      <c r="AS76" s="2">
        <f t="shared" si="54"/>
        <v>23.525708010420203</v>
      </c>
      <c r="AT76" s="2">
        <f t="shared" si="54"/>
        <v>23.525708010420203</v>
      </c>
      <c r="AU76" s="2">
        <f t="shared" si="54"/>
        <v>23.525708010420203</v>
      </c>
      <c r="AV76" s="2">
        <f t="shared" si="54"/>
        <v>23.525708010420203</v>
      </c>
      <c r="AW76" s="2">
        <f t="shared" si="54"/>
        <v>23.525708010420203</v>
      </c>
      <c r="AX76" s="2">
        <f t="shared" si="54"/>
        <v>23.525708010420203</v>
      </c>
      <c r="AY76" s="2">
        <f t="shared" si="54"/>
        <v>23.525708010420203</v>
      </c>
      <c r="AZ76" s="2">
        <f t="shared" si="54"/>
        <v>23.525708010420203</v>
      </c>
      <c r="BA76" s="2">
        <f t="shared" si="54"/>
        <v>23.525708010420203</v>
      </c>
      <c r="BB76" s="2">
        <f t="shared" si="54"/>
        <v>23.525708010420203</v>
      </c>
      <c r="BC76" s="2">
        <f t="shared" si="54"/>
        <v>23.525708010420203</v>
      </c>
      <c r="BD76" s="2">
        <f t="shared" si="54"/>
        <v>23.525708010420203</v>
      </c>
      <c r="BE76" s="2">
        <f t="shared" si="54"/>
        <v>23.525708010420203</v>
      </c>
      <c r="BF76" s="2">
        <f t="shared" si="54"/>
        <v>23.525708010420203</v>
      </c>
      <c r="BG76" s="2">
        <f t="shared" si="54"/>
        <v>23.146117022726685</v>
      </c>
    </row>
    <row r="77" spans="3:59" x14ac:dyDescent="0.25">
      <c r="C77" t="s">
        <v>718</v>
      </c>
      <c r="D77" s="8" t="s">
        <v>719</v>
      </c>
      <c r="E77">
        <f>IF(E75&lt;14,E75-1,E75-13)</f>
        <v>9</v>
      </c>
      <c r="F77">
        <f t="shared" ref="F77:BG77" si="55">IF(F75&lt;14,F75-1,F75-13)</f>
        <v>9</v>
      </c>
      <c r="G77">
        <f t="shared" si="55"/>
        <v>9</v>
      </c>
      <c r="H77">
        <f t="shared" si="55"/>
        <v>9</v>
      </c>
      <c r="I77">
        <f t="shared" si="55"/>
        <v>9</v>
      </c>
      <c r="J77">
        <f t="shared" si="55"/>
        <v>9</v>
      </c>
      <c r="K77">
        <f t="shared" si="55"/>
        <v>9</v>
      </c>
      <c r="L77">
        <f t="shared" si="55"/>
        <v>9</v>
      </c>
      <c r="M77">
        <f t="shared" si="55"/>
        <v>9</v>
      </c>
      <c r="N77">
        <f t="shared" si="55"/>
        <v>9</v>
      </c>
      <c r="O77">
        <f t="shared" si="55"/>
        <v>9</v>
      </c>
      <c r="P77">
        <f t="shared" si="55"/>
        <v>9</v>
      </c>
      <c r="Q77">
        <f t="shared" si="55"/>
        <v>9</v>
      </c>
      <c r="R77">
        <f t="shared" si="55"/>
        <v>9</v>
      </c>
      <c r="S77">
        <f t="shared" si="55"/>
        <v>9</v>
      </c>
      <c r="T77">
        <f t="shared" si="55"/>
        <v>10</v>
      </c>
      <c r="U77">
        <f t="shared" si="55"/>
        <v>10</v>
      </c>
      <c r="V77">
        <f t="shared" si="55"/>
        <v>10</v>
      </c>
      <c r="W77">
        <f t="shared" si="55"/>
        <v>11</v>
      </c>
      <c r="X77">
        <f t="shared" si="55"/>
        <v>9</v>
      </c>
      <c r="Y77">
        <f t="shared" si="55"/>
        <v>9</v>
      </c>
      <c r="Z77">
        <f t="shared" si="55"/>
        <v>9</v>
      </c>
      <c r="AA77">
        <f t="shared" si="55"/>
        <v>9</v>
      </c>
      <c r="AB77">
        <f t="shared" si="55"/>
        <v>9</v>
      </c>
      <c r="AC77">
        <f t="shared" si="55"/>
        <v>9</v>
      </c>
      <c r="AD77">
        <f t="shared" si="55"/>
        <v>9</v>
      </c>
      <c r="AE77">
        <f t="shared" si="55"/>
        <v>9</v>
      </c>
      <c r="AF77">
        <f t="shared" si="55"/>
        <v>9</v>
      </c>
      <c r="AG77">
        <f t="shared" si="55"/>
        <v>9</v>
      </c>
      <c r="AH77">
        <f t="shared" si="55"/>
        <v>9</v>
      </c>
      <c r="AI77">
        <f t="shared" si="55"/>
        <v>9</v>
      </c>
      <c r="AJ77">
        <f t="shared" si="55"/>
        <v>9</v>
      </c>
      <c r="AK77">
        <f t="shared" si="55"/>
        <v>9</v>
      </c>
      <c r="AL77">
        <f t="shared" si="55"/>
        <v>9</v>
      </c>
      <c r="AM77">
        <f t="shared" si="55"/>
        <v>9</v>
      </c>
      <c r="AN77">
        <f t="shared" si="55"/>
        <v>9</v>
      </c>
      <c r="AO77">
        <f t="shared" si="55"/>
        <v>9</v>
      </c>
      <c r="AP77">
        <f t="shared" si="55"/>
        <v>9</v>
      </c>
      <c r="AQ77">
        <f t="shared" si="55"/>
        <v>9</v>
      </c>
      <c r="AR77">
        <f t="shared" si="55"/>
        <v>9</v>
      </c>
      <c r="AS77">
        <f t="shared" si="55"/>
        <v>9</v>
      </c>
      <c r="AT77">
        <f t="shared" si="55"/>
        <v>9</v>
      </c>
      <c r="AU77">
        <f t="shared" si="55"/>
        <v>9</v>
      </c>
      <c r="AV77">
        <f t="shared" si="55"/>
        <v>9</v>
      </c>
      <c r="AW77">
        <f t="shared" si="55"/>
        <v>9</v>
      </c>
      <c r="AX77">
        <f t="shared" si="55"/>
        <v>9</v>
      </c>
      <c r="AY77">
        <f t="shared" si="55"/>
        <v>9</v>
      </c>
      <c r="AZ77">
        <f t="shared" si="55"/>
        <v>9</v>
      </c>
      <c r="BA77">
        <f t="shared" si="55"/>
        <v>9</v>
      </c>
      <c r="BB77">
        <f t="shared" si="55"/>
        <v>9</v>
      </c>
      <c r="BC77">
        <f t="shared" si="55"/>
        <v>9</v>
      </c>
      <c r="BD77">
        <f t="shared" si="55"/>
        <v>9</v>
      </c>
      <c r="BE77">
        <f t="shared" si="55"/>
        <v>9</v>
      </c>
      <c r="BF77">
        <f t="shared" si="55"/>
        <v>9</v>
      </c>
      <c r="BG77">
        <f t="shared" si="55"/>
        <v>9</v>
      </c>
    </row>
    <row r="78" spans="3:59" x14ac:dyDescent="0.25">
      <c r="C78" t="s">
        <v>720</v>
      </c>
      <c r="D78" s="8" t="s">
        <v>686</v>
      </c>
      <c r="E78">
        <f>IF(E77&gt;2, E73-4716,E73-4715)</f>
        <v>1962</v>
      </c>
      <c r="F78">
        <f t="shared" ref="F78:BG78" si="56">IF(F77&gt;2, F73-4716,F73-4715)</f>
        <v>1957</v>
      </c>
      <c r="G78">
        <f t="shared" si="56"/>
        <v>333</v>
      </c>
      <c r="H78">
        <f t="shared" si="56"/>
        <v>2000</v>
      </c>
      <c r="I78">
        <f t="shared" si="56"/>
        <v>1999</v>
      </c>
      <c r="J78">
        <f t="shared" si="56"/>
        <v>1987</v>
      </c>
      <c r="K78">
        <f t="shared" si="56"/>
        <v>1987</v>
      </c>
      <c r="L78">
        <f t="shared" si="56"/>
        <v>1988</v>
      </c>
      <c r="M78">
        <f t="shared" si="56"/>
        <v>1988</v>
      </c>
      <c r="N78">
        <f t="shared" si="56"/>
        <v>1900</v>
      </c>
      <c r="O78">
        <f t="shared" si="56"/>
        <v>1600</v>
      </c>
      <c r="P78">
        <f t="shared" si="56"/>
        <v>1600</v>
      </c>
      <c r="Q78">
        <f t="shared" si="56"/>
        <v>837</v>
      </c>
      <c r="R78">
        <f t="shared" si="56"/>
        <v>-123</v>
      </c>
      <c r="S78">
        <f t="shared" si="56"/>
        <v>-122</v>
      </c>
      <c r="T78">
        <f t="shared" si="56"/>
        <v>-1000</v>
      </c>
      <c r="U78">
        <f t="shared" si="56"/>
        <v>-1000</v>
      </c>
      <c r="V78">
        <f t="shared" si="56"/>
        <v>-1001</v>
      </c>
      <c r="W78">
        <f t="shared" si="56"/>
        <v>-4712</v>
      </c>
      <c r="X78">
        <f t="shared" si="56"/>
        <v>1987</v>
      </c>
      <c r="Y78">
        <f t="shared" si="56"/>
        <v>1992</v>
      </c>
      <c r="Z78">
        <f t="shared" si="56"/>
        <v>1977</v>
      </c>
      <c r="AA78">
        <f t="shared" si="56"/>
        <v>2044</v>
      </c>
      <c r="AB78">
        <f t="shared" si="56"/>
        <v>2000</v>
      </c>
      <c r="AC78">
        <f t="shared" si="56"/>
        <v>1954</v>
      </c>
      <c r="AD78">
        <f t="shared" si="56"/>
        <v>1978</v>
      </c>
      <c r="AE78">
        <f t="shared" si="56"/>
        <v>1988</v>
      </c>
      <c r="AF78">
        <f t="shared" si="56"/>
        <v>1977</v>
      </c>
      <c r="AG78">
        <f t="shared" si="56"/>
        <v>1992</v>
      </c>
      <c r="AH78">
        <f t="shared" si="56"/>
        <v>1992</v>
      </c>
      <c r="AI78">
        <f t="shared" si="56"/>
        <v>1991</v>
      </c>
      <c r="AJ78">
        <f t="shared" si="56"/>
        <v>1992</v>
      </c>
      <c r="AK78">
        <f t="shared" si="56"/>
        <v>1993</v>
      </c>
      <c r="AL78">
        <f t="shared" si="56"/>
        <v>1818</v>
      </c>
      <c r="AM78">
        <f t="shared" si="56"/>
        <v>1990</v>
      </c>
      <c r="AN78">
        <f t="shared" si="56"/>
        <v>622</v>
      </c>
      <c r="AO78">
        <f t="shared" si="56"/>
        <v>2000</v>
      </c>
      <c r="AP78">
        <f t="shared" si="56"/>
        <v>1</v>
      </c>
      <c r="AQ78">
        <f t="shared" si="56"/>
        <v>1962</v>
      </c>
      <c r="AR78">
        <f t="shared" si="56"/>
        <v>1962</v>
      </c>
      <c r="AS78">
        <f t="shared" si="56"/>
        <v>1962</v>
      </c>
      <c r="AT78">
        <f t="shared" si="56"/>
        <v>1962</v>
      </c>
      <c r="AU78">
        <f t="shared" si="56"/>
        <v>1962</v>
      </c>
      <c r="AV78">
        <f t="shared" si="56"/>
        <v>1962</v>
      </c>
      <c r="AW78">
        <f t="shared" si="56"/>
        <v>1962</v>
      </c>
      <c r="AX78">
        <f t="shared" si="56"/>
        <v>1962</v>
      </c>
      <c r="AY78">
        <f t="shared" si="56"/>
        <v>1962</v>
      </c>
      <c r="AZ78">
        <f t="shared" si="56"/>
        <v>1962</v>
      </c>
      <c r="BA78">
        <f t="shared" si="56"/>
        <v>1962</v>
      </c>
      <c r="BB78">
        <f t="shared" si="56"/>
        <v>1962</v>
      </c>
      <c r="BC78">
        <f t="shared" si="56"/>
        <v>1962</v>
      </c>
      <c r="BD78">
        <f t="shared" si="56"/>
        <v>1962</v>
      </c>
      <c r="BE78">
        <f t="shared" si="56"/>
        <v>1962</v>
      </c>
      <c r="BF78">
        <f t="shared" si="56"/>
        <v>1962</v>
      </c>
      <c r="BG78">
        <f t="shared" si="56"/>
        <v>1977</v>
      </c>
    </row>
    <row r="79" spans="3:59" x14ac:dyDescent="0.25">
      <c r="D79" s="8" t="s">
        <v>640</v>
      </c>
      <c r="E79" s="243">
        <f>IF(E78&gt;1899,DATE(E78,E77,E76)+E68,E78&amp;"-"&amp;E77&amp;"-"&amp;E76)</f>
        <v>22912.52570801042</v>
      </c>
      <c r="F79" s="243">
        <f t="shared" ref="F79:BG79" si="57">IF(F78&gt;1899,DATE(F78,F77,F76)+F68,F78&amp;"-"&amp;F77&amp;"-"&amp;F76)</f>
        <v>21086.310589034576</v>
      </c>
      <c r="G79" s="243" t="str">
        <f t="shared" si="57"/>
        <v>333-9-22.9662404863629</v>
      </c>
      <c r="H79" s="243">
        <f t="shared" si="57"/>
        <v>36791.728405633476</v>
      </c>
      <c r="I79" s="243">
        <f t="shared" si="57"/>
        <v>36426.480995802674</v>
      </c>
      <c r="J79" s="243">
        <f t="shared" si="57"/>
        <v>32043.5737319896</v>
      </c>
      <c r="K79" s="243">
        <f t="shared" si="57"/>
        <v>32043.5737319896</v>
      </c>
      <c r="L79" s="243">
        <f t="shared" si="57"/>
        <v>32408.812688313425</v>
      </c>
      <c r="M79" s="243">
        <f t="shared" si="57"/>
        <v>32408.812688313425</v>
      </c>
      <c r="N79" s="243">
        <f t="shared" si="57"/>
        <v>267.51666756439954</v>
      </c>
      <c r="O79" s="243" t="str">
        <f t="shared" si="57"/>
        <v>1600-9-22.9218985270708</v>
      </c>
      <c r="P79" s="243" t="str">
        <f t="shared" si="57"/>
        <v>1600-9-22.9218985270708</v>
      </c>
      <c r="Q79" s="243" t="str">
        <f t="shared" si="57"/>
        <v>837-9-19.2519277175888</v>
      </c>
      <c r="R79" s="243" t="str">
        <f t="shared" si="57"/>
        <v>-123-9-26.3851051023229</v>
      </c>
      <c r="S79" s="243" t="str">
        <f t="shared" si="57"/>
        <v>-122-9-26.621578492457</v>
      </c>
      <c r="T79" s="243" t="str">
        <f t="shared" si="57"/>
        <v>-1000-10-2.82453414471819</v>
      </c>
      <c r="U79" s="243" t="str">
        <f t="shared" si="57"/>
        <v>-1000-10-2.82453414471819</v>
      </c>
      <c r="V79" s="243" t="str">
        <f t="shared" si="57"/>
        <v>-1001-10-3.58260936685837</v>
      </c>
      <c r="W79" s="243" t="str">
        <f t="shared" si="57"/>
        <v>-4712-11-2.20858882148747</v>
      </c>
      <c r="X79" s="243">
        <f t="shared" si="57"/>
        <v>32043.5737319896</v>
      </c>
      <c r="Y79" s="243">
        <f t="shared" si="57"/>
        <v>33869.780459711328</v>
      </c>
      <c r="Z79" s="243">
        <f t="shared" si="57"/>
        <v>28391.146117022727</v>
      </c>
      <c r="AA79" s="243">
        <f t="shared" si="57"/>
        <v>52862.367813252378</v>
      </c>
      <c r="AB79" s="243">
        <f t="shared" si="57"/>
        <v>36791.728405633476</v>
      </c>
      <c r="AC79" s="243">
        <f t="shared" si="57"/>
        <v>19990.581287051551</v>
      </c>
      <c r="AD79" s="243">
        <f t="shared" si="57"/>
        <v>28756.393639181741</v>
      </c>
      <c r="AE79" s="243">
        <f t="shared" si="57"/>
        <v>32408.812688313425</v>
      </c>
      <c r="AF79" s="243">
        <f t="shared" si="57"/>
        <v>28391.146117022727</v>
      </c>
      <c r="AG79" s="243">
        <f t="shared" si="57"/>
        <v>33869.780459711328</v>
      </c>
      <c r="AH79" s="243">
        <f t="shared" si="57"/>
        <v>33869.780459711328</v>
      </c>
      <c r="AI79" s="243">
        <f t="shared" si="57"/>
        <v>33504.534001864959</v>
      </c>
      <c r="AJ79" s="243">
        <f t="shared" si="57"/>
        <v>33869.780459711328</v>
      </c>
      <c r="AK79" s="243">
        <f t="shared" si="57"/>
        <v>34235.016379232518</v>
      </c>
      <c r="AL79" s="243" t="str">
        <f t="shared" si="57"/>
        <v>1818-9-23.6808258914388</v>
      </c>
      <c r="AM79" s="243">
        <f t="shared" si="57"/>
        <v>33139.28925697552</v>
      </c>
      <c r="AN79" s="243" t="str">
        <f t="shared" si="57"/>
        <v>622-9-21.0884509540628</v>
      </c>
      <c r="AO79" s="243">
        <f t="shared" si="57"/>
        <v>36791.728405633476</v>
      </c>
      <c r="AP79" s="243" t="str">
        <f t="shared" si="57"/>
        <v>1-9-25.4414033470675</v>
      </c>
      <c r="AQ79" s="243">
        <f t="shared" si="57"/>
        <v>22912.52570801042</v>
      </c>
      <c r="AR79" s="243">
        <f t="shared" si="57"/>
        <v>22912.52570801042</v>
      </c>
      <c r="AS79" s="243">
        <f t="shared" si="57"/>
        <v>22912.52570801042</v>
      </c>
      <c r="AT79" s="243">
        <f t="shared" si="57"/>
        <v>22912.52570801042</v>
      </c>
      <c r="AU79" s="243">
        <f t="shared" si="57"/>
        <v>22912.52570801042</v>
      </c>
      <c r="AV79" s="243">
        <f t="shared" si="57"/>
        <v>22912.52570801042</v>
      </c>
      <c r="AW79" s="243">
        <f t="shared" si="57"/>
        <v>22912.52570801042</v>
      </c>
      <c r="AX79" s="243">
        <f t="shared" si="57"/>
        <v>22912.52570801042</v>
      </c>
      <c r="AY79" s="243">
        <f t="shared" si="57"/>
        <v>22912.52570801042</v>
      </c>
      <c r="AZ79" s="243">
        <f t="shared" si="57"/>
        <v>22912.52570801042</v>
      </c>
      <c r="BA79" s="243">
        <f t="shared" si="57"/>
        <v>22912.52570801042</v>
      </c>
      <c r="BB79" s="243">
        <f t="shared" si="57"/>
        <v>22912.52570801042</v>
      </c>
      <c r="BC79" s="243">
        <f t="shared" si="57"/>
        <v>22912.52570801042</v>
      </c>
      <c r="BD79" s="243">
        <f t="shared" si="57"/>
        <v>22912.52570801042</v>
      </c>
      <c r="BE79" s="243">
        <f t="shared" si="57"/>
        <v>22912.52570801042</v>
      </c>
      <c r="BF79" s="243">
        <f t="shared" si="57"/>
        <v>22912.52570801042</v>
      </c>
      <c r="BG79" s="243">
        <f t="shared" si="57"/>
        <v>28391.146117022727</v>
      </c>
    </row>
    <row r="81" spans="3:59" x14ac:dyDescent="0.25">
      <c r="C81" s="17" t="s">
        <v>729</v>
      </c>
    </row>
    <row r="82" spans="3:59" x14ac:dyDescent="0.25">
      <c r="C82" s="232" t="s">
        <v>750</v>
      </c>
      <c r="D82" s="233" t="s">
        <v>731</v>
      </c>
      <c r="E82" s="242">
        <f>IF(E$4&lt;1001,'27abc'!K101,'27abc'!K102)</f>
        <v>2438020.8354707891</v>
      </c>
      <c r="F82" s="242">
        <f>IF(F$4&lt;1001,'27abc'!L101,'27abc'!L102)</f>
        <v>2436194.62179334</v>
      </c>
      <c r="G82" s="242">
        <f>IF(G$4&lt;1001,'27abc'!M101,'27abc'!M102)</f>
        <v>1843040.2809638043</v>
      </c>
      <c r="H82" s="242">
        <f>IF(H$4&lt;1001,'27abc'!N101,'27abc'!N102)</f>
        <v>2451900.0595200001</v>
      </c>
      <c r="I82" s="242">
        <f>IF(I$4&lt;1001,'27abc'!O101,'27abc'!O102)</f>
        <v>2451534.8167795725</v>
      </c>
      <c r="J82" s="242">
        <f>IF(J$4&lt;1001,'27abc'!P101,'27abc'!P102)</f>
        <v>2447151.9039041288</v>
      </c>
      <c r="K82" s="242">
        <f>IF(K$4&lt;1001,'27abc'!Q101,'27abc'!Q102)</f>
        <v>2447151.9039041288</v>
      </c>
      <c r="L82" s="242">
        <f>IF(L$4&lt;1001,'27abc'!R101,'27abc'!R102)</f>
        <v>2447517.1466430668</v>
      </c>
      <c r="M82" s="242">
        <f>IF(M$4&lt;1001,'27abc'!S101,'27abc'!S102)</f>
        <v>2447517.1466430668</v>
      </c>
      <c r="N82" s="242">
        <f>IF(N$4&lt;1001,'27abc'!T101,'27abc'!T102)</f>
        <v>2415375.7860851022</v>
      </c>
      <c r="O82" s="242">
        <f>IF(O$4&lt;1001,'27abc'!U101,'27abc'!U102)</f>
        <v>2305802.9727622718</v>
      </c>
      <c r="P82" s="242">
        <f>IF(P$4&lt;1001,'27abc'!V101,'27abc'!V102)</f>
        <v>2305802.9727622718</v>
      </c>
      <c r="Q82" s="242">
        <f>IF(Q$4&lt;1001,'27abc'!W101,'27abc'!W102)</f>
        <v>2027122.703468804</v>
      </c>
      <c r="R82" s="242">
        <f>IF(R$4&lt;1001,'27abc'!X101,'27abc'!X102)</f>
        <v>1676489.5254128838</v>
      </c>
      <c r="S82" s="242">
        <f>IF(S$4&lt;1001,'27abc'!Y101,'27abc'!Y102)</f>
        <v>1676854.7682939894</v>
      </c>
      <c r="T82" s="242">
        <f>IF(T$4&lt;1001,'27abc'!Z101,'27abc'!Z102)</f>
        <v>1356171.51572</v>
      </c>
      <c r="U82" s="242">
        <f>IF(U$4&lt;1001,'27abc'!AA101,'27abc'!AA102)</f>
        <v>1356171.51572</v>
      </c>
      <c r="V82" s="242">
        <f>IF(V$4&lt;1001,'27abc'!AB101,'27abc'!AB102)</f>
        <v>1355806.2728250402</v>
      </c>
      <c r="W82" s="242">
        <f>IF(W$4&lt;1001,'27abc'!AC101,'27abc'!AC102)</f>
        <v>389.16141190374037</v>
      </c>
      <c r="X82" s="242">
        <f>IF(X$4&lt;1001,'27abc'!AD101,'27abc'!AD102)</f>
        <v>2447151.9039041288</v>
      </c>
      <c r="Y82" s="242">
        <f>IF(Y$4&lt;1001,'27abc'!AE101,'27abc'!AE102)</f>
        <v>2448978.1176000587</v>
      </c>
      <c r="Z82" s="242">
        <f>IF(Z$4&lt;1001,'27abc'!AF101,'27abc'!AF102)</f>
        <v>2443499.4765215493</v>
      </c>
      <c r="AA82" s="242">
        <f>IF(AA$4&lt;1001,'27abc'!AG101,'27abc'!AG102)</f>
        <v>2467970.74022274</v>
      </c>
      <c r="AB82" s="242">
        <f>IF(AB$4&lt;1001,'27abc'!AH101,'27abc'!AH102)</f>
        <v>2451900.0595200001</v>
      </c>
      <c r="AC82" s="242">
        <f>IF(AC$4&lt;1001,'27abc'!AI101,'27abc'!AI102)</f>
        <v>2435098.8935883394</v>
      </c>
      <c r="AD82" s="242">
        <f>IF(AD$4&lt;1001,'27abc'!AJ101,'27abc'!AJ102)</f>
        <v>2443864.7192592518</v>
      </c>
      <c r="AE82" s="242">
        <f>IF(AE$4&lt;1001,'27abc'!AK101,'27abc'!AK102)</f>
        <v>2447517.1466430668</v>
      </c>
      <c r="AF82" s="242">
        <f>IF(AF$4&lt;1001,'27abc'!AL101,'27abc'!AL102)</f>
        <v>2443499.4765215493</v>
      </c>
      <c r="AG82" s="242">
        <f>IF(AG$4&lt;1001,'27abc'!AM101,'27abc'!AM102)</f>
        <v>2448978.1176000587</v>
      </c>
      <c r="AH82" s="242">
        <f>IF(AH$4&lt;1001,'27abc'!AN101,'27abc'!AN102)</f>
        <v>2448978.1176000587</v>
      </c>
      <c r="AI82" s="242">
        <f>IF(AI$4&lt;1001,'27abc'!AO101,'27abc'!AO102)</f>
        <v>2448612.8748606248</v>
      </c>
      <c r="AJ82" s="242">
        <f>IF(AJ$4&lt;1001,'27abc'!AP101,'27abc'!AP102)</f>
        <v>2448978.1176000587</v>
      </c>
      <c r="AK82" s="242">
        <f>IF(AK$4&lt;1001,'27abc'!AQ101,'27abc'!AQ102)</f>
        <v>2449343.3603396164</v>
      </c>
      <c r="AL82" s="242">
        <f>IF(AL$4&lt;1001,'27abc'!AR101,'27abc'!AR102)</f>
        <v>2385425.8827628624</v>
      </c>
      <c r="AM82" s="242">
        <f>IF(AM$4&lt;1001,'27abc'!AS101,'27abc'!AS102)</f>
        <v>2448247.6321213148</v>
      </c>
      <c r="AN82" s="242">
        <f>IF(AN$4&lt;1001,'27abc'!AT101,'27abc'!AT102)</f>
        <v>1948595.4780578471</v>
      </c>
      <c r="AO82" s="242">
        <f>IF(AO$4&lt;1001,'27abc'!AU101,'27abc'!AU102)</f>
        <v>2451900.0595200001</v>
      </c>
      <c r="AP82" s="242">
        <f>IF(AP$4&lt;1001,'27abc'!AV101,'27abc'!AV102)</f>
        <v>1721779.6427525778</v>
      </c>
      <c r="AQ82" s="242">
        <f>IF(AQ$4&lt;1001,'27abc'!AW101,'27abc'!AW102)</f>
        <v>2438020.8354707891</v>
      </c>
      <c r="AR82" s="242">
        <f>IF(AR$4&lt;1001,'27abc'!AX101,'27abc'!AX102)</f>
        <v>2438020.8354707891</v>
      </c>
      <c r="AS82" s="242">
        <f>IF(AS$4&lt;1001,'27abc'!AY101,'27abc'!AY102)</f>
        <v>2438020.8354707891</v>
      </c>
      <c r="AT82" s="242">
        <f>IF(AT$4&lt;1001,'27abc'!AZ101,'27abc'!AZ102)</f>
        <v>2438020.8354707891</v>
      </c>
      <c r="AU82" s="242">
        <f>IF(AU$4&lt;1001,'27abc'!BA101,'27abc'!BA102)</f>
        <v>2438020.8354707891</v>
      </c>
      <c r="AV82" s="242">
        <f>IF(AV$4&lt;1001,'27abc'!BB101,'27abc'!BB102)</f>
        <v>2438020.8354707891</v>
      </c>
      <c r="AW82" s="242">
        <f>IF(AW$4&lt;1001,'27abc'!BC101,'27abc'!BC102)</f>
        <v>2438020.8354707891</v>
      </c>
      <c r="AX82" s="242">
        <f>IF(AX$4&lt;1001,'27abc'!BD101,'27abc'!BD102)</f>
        <v>2438020.8354707891</v>
      </c>
      <c r="AY82" s="242">
        <f>IF(AY$4&lt;1001,'27abc'!BE101,'27abc'!BE102)</f>
        <v>2438020.8354707891</v>
      </c>
      <c r="AZ82" s="242">
        <f>IF(AZ$4&lt;1001,'27abc'!BF101,'27abc'!BF102)</f>
        <v>2438020.8354707891</v>
      </c>
      <c r="BA82" s="242">
        <f>IF(BA$4&lt;1001,'27abc'!BG101,'27abc'!BG102)</f>
        <v>2438020.8354707891</v>
      </c>
      <c r="BB82" s="242">
        <f>IF(BB$4&lt;1001,'27abc'!BH101,'27abc'!BH102)</f>
        <v>2438020.8354707891</v>
      </c>
      <c r="BC82" s="242">
        <f>IF(BC$4&lt;1001,'27abc'!BI101,'27abc'!BI102)</f>
        <v>2438020.8354707891</v>
      </c>
      <c r="BD82" s="242">
        <f>IF(BD$4&lt;1001,'27abc'!BJ101,'27abc'!BJ102)</f>
        <v>2438020.8354707891</v>
      </c>
      <c r="BE82" s="242">
        <f>IF(BE$4&lt;1001,'27abc'!BK101,'27abc'!BK102)</f>
        <v>2438020.8354707891</v>
      </c>
      <c r="BF82" s="242">
        <f>IF(BF$4&lt;1001,'27abc'!BL101,'27abc'!BL102)</f>
        <v>2438020.8354707891</v>
      </c>
      <c r="BG82" s="242">
        <f>IF(BG$4&lt;1001,'27abc'!BM101,'27abc'!BM102)</f>
        <v>2443499.4765215493</v>
      </c>
    </row>
    <row r="83" spans="3:59" x14ac:dyDescent="0.25">
      <c r="C83" s="233" t="s">
        <v>736</v>
      </c>
      <c r="D83" s="233" t="s">
        <v>2</v>
      </c>
      <c r="E83" s="236">
        <f>(E82 - 2451545) / 36525</f>
        <v>-0.37027144501604076</v>
      </c>
      <c r="F83" s="236">
        <f t="shared" ref="F83:BG83" si="58">(F82 - 2451545) / 36525</f>
        <v>-0.42027045055879642</v>
      </c>
      <c r="G83" s="236">
        <f t="shared" si="58"/>
        <v>-16.659951239868466</v>
      </c>
      <c r="H83" s="236">
        <f t="shared" si="58"/>
        <v>9.7209998631109153E-3</v>
      </c>
      <c r="I83" s="236">
        <f t="shared" si="58"/>
        <v>-2.78801380629249E-4</v>
      </c>
      <c r="J83" s="236">
        <f t="shared" si="58"/>
        <v>-0.12027641604027872</v>
      </c>
      <c r="K83" s="236">
        <f t="shared" si="58"/>
        <v>-0.12027641604027872</v>
      </c>
      <c r="L83" s="236">
        <f t="shared" si="58"/>
        <v>-0.11027661483732296</v>
      </c>
      <c r="M83" s="236">
        <f t="shared" si="58"/>
        <v>-0.11027661483732296</v>
      </c>
      <c r="N83" s="236">
        <f t="shared" si="58"/>
        <v>-0.99025910786852178</v>
      </c>
      <c r="O83" s="236">
        <f t="shared" si="58"/>
        <v>-3.990199239910424</v>
      </c>
      <c r="P83" s="236">
        <f t="shared" si="58"/>
        <v>-3.990199239910424</v>
      </c>
      <c r="Q83" s="236">
        <f t="shared" si="58"/>
        <v>-11.62004918634349</v>
      </c>
      <c r="R83" s="236">
        <f t="shared" si="58"/>
        <v>-21.219862411693803</v>
      </c>
      <c r="S83" s="236">
        <f t="shared" si="58"/>
        <v>-21.209862606598513</v>
      </c>
      <c r="T83" s="236">
        <f t="shared" si="58"/>
        <v>-29.989691561396302</v>
      </c>
      <c r="U83" s="236">
        <f t="shared" si="58"/>
        <v>-29.989691561396302</v>
      </c>
      <c r="V83" s="236">
        <f t="shared" si="58"/>
        <v>-29.999691366870906</v>
      </c>
      <c r="W83" s="236">
        <f t="shared" si="58"/>
        <v>-67.108989420618656</v>
      </c>
      <c r="X83" s="236">
        <f t="shared" si="58"/>
        <v>-0.12027641604027872</v>
      </c>
      <c r="Y83" s="236">
        <f t="shared" si="58"/>
        <v>-7.027740999154905E-2</v>
      </c>
      <c r="Z83" s="236">
        <f t="shared" si="58"/>
        <v>-0.22027442788366103</v>
      </c>
      <c r="AA83" s="236">
        <f t="shared" si="58"/>
        <v>0.44971225798056091</v>
      </c>
      <c r="AB83" s="236">
        <f t="shared" si="58"/>
        <v>9.7209998631109153E-3</v>
      </c>
      <c r="AC83" s="236">
        <f t="shared" si="58"/>
        <v>-0.45026985384423152</v>
      </c>
      <c r="AD83" s="236">
        <f t="shared" si="58"/>
        <v>-0.21027462671452868</v>
      </c>
      <c r="AE83" s="236">
        <f t="shared" si="58"/>
        <v>-0.11027661483732296</v>
      </c>
      <c r="AF83" s="236">
        <f t="shared" si="58"/>
        <v>-0.22027442788366103</v>
      </c>
      <c r="AG83" s="236">
        <f t="shared" si="58"/>
        <v>-7.027740999154905E-2</v>
      </c>
      <c r="AH83" s="236">
        <f t="shared" si="58"/>
        <v>-7.027740999154905E-2</v>
      </c>
      <c r="AI83" s="236">
        <f t="shared" si="58"/>
        <v>-8.0277211208082608E-2</v>
      </c>
      <c r="AJ83" s="236">
        <f t="shared" si="58"/>
        <v>-7.027740999154905E-2</v>
      </c>
      <c r="AK83" s="236">
        <f t="shared" si="58"/>
        <v>-6.0277608771624219E-2</v>
      </c>
      <c r="AL83" s="236">
        <f t="shared" si="58"/>
        <v>-1.8102427717217695</v>
      </c>
      <c r="AM83" s="236">
        <f t="shared" si="58"/>
        <v>-9.0277012421224906E-2</v>
      </c>
      <c r="AN83" s="236">
        <f t="shared" si="58"/>
        <v>-13.770007445370373</v>
      </c>
      <c r="AO83" s="236">
        <f t="shared" si="58"/>
        <v>9.7209998631109153E-3</v>
      </c>
      <c r="AP83" s="236">
        <f t="shared" si="58"/>
        <v>-19.97988657761594</v>
      </c>
      <c r="AQ83" s="236">
        <f t="shared" si="58"/>
        <v>-0.37027144501604076</v>
      </c>
      <c r="AR83" s="236">
        <f t="shared" si="58"/>
        <v>-0.37027144501604076</v>
      </c>
      <c r="AS83" s="236">
        <f t="shared" si="58"/>
        <v>-0.37027144501604076</v>
      </c>
      <c r="AT83" s="236">
        <f t="shared" si="58"/>
        <v>-0.37027144501604076</v>
      </c>
      <c r="AU83" s="236">
        <f t="shared" si="58"/>
        <v>-0.37027144501604076</v>
      </c>
      <c r="AV83" s="236">
        <f t="shared" si="58"/>
        <v>-0.37027144501604076</v>
      </c>
      <c r="AW83" s="236">
        <f t="shared" si="58"/>
        <v>-0.37027144501604076</v>
      </c>
      <c r="AX83" s="236">
        <f t="shared" si="58"/>
        <v>-0.37027144501604076</v>
      </c>
      <c r="AY83" s="236">
        <f t="shared" si="58"/>
        <v>-0.37027144501604076</v>
      </c>
      <c r="AZ83" s="236">
        <f t="shared" si="58"/>
        <v>-0.37027144501604076</v>
      </c>
      <c r="BA83" s="236">
        <f t="shared" si="58"/>
        <v>-0.37027144501604076</v>
      </c>
      <c r="BB83" s="236">
        <f t="shared" si="58"/>
        <v>-0.37027144501604076</v>
      </c>
      <c r="BC83" s="236">
        <f t="shared" si="58"/>
        <v>-0.37027144501604076</v>
      </c>
      <c r="BD83" s="236">
        <f t="shared" si="58"/>
        <v>-0.37027144501604076</v>
      </c>
      <c r="BE83" s="236">
        <f t="shared" si="58"/>
        <v>-0.37027144501604076</v>
      </c>
      <c r="BF83" s="236">
        <f t="shared" si="58"/>
        <v>-0.37027144501604076</v>
      </c>
      <c r="BG83" s="236">
        <f t="shared" si="58"/>
        <v>-0.22027442788366103</v>
      </c>
    </row>
    <row r="84" spans="3:59" x14ac:dyDescent="0.25">
      <c r="C84" s="233" t="s">
        <v>737</v>
      </c>
      <c r="D84" s="233" t="s">
        <v>530</v>
      </c>
      <c r="E84" s="236">
        <f>35999.373*E83 - 2.47</f>
        <v>-13332.009860381442</v>
      </c>
      <c r="F84" s="236">
        <f t="shared" ref="F84:BG84" si="59">35999.373*F83 - 2.47</f>
        <v>-15131.94271054417</v>
      </c>
      <c r="G84" s="236">
        <f t="shared" si="59"/>
        <v>-599750.26884583733</v>
      </c>
      <c r="H84" s="236">
        <f t="shared" si="59"/>
        <v>347.47990000507878</v>
      </c>
      <c r="I84" s="236">
        <f t="shared" si="59"/>
        <v>-12.506674894187309</v>
      </c>
      <c r="J84" s="236">
        <f t="shared" si="59"/>
        <v>-4332.3455641371766</v>
      </c>
      <c r="K84" s="236">
        <f t="shared" si="59"/>
        <v>-4332.3455641371766</v>
      </c>
      <c r="L84" s="236">
        <f t="shared" si="59"/>
        <v>-3972.3589907061232</v>
      </c>
      <c r="M84" s="236">
        <f t="shared" si="59"/>
        <v>-3972.3589907061232</v>
      </c>
      <c r="N84" s="236">
        <f t="shared" si="59"/>
        <v>-35651.176990806154</v>
      </c>
      <c r="O84" s="236">
        <f t="shared" si="59"/>
        <v>-143647.14078185183</v>
      </c>
      <c r="P84" s="236">
        <f t="shared" si="59"/>
        <v>-143647.14078185183</v>
      </c>
      <c r="Q84" s="236">
        <f t="shared" si="59"/>
        <v>-418316.95493752579</v>
      </c>
      <c r="R84" s="236">
        <f t="shared" si="59"/>
        <v>-763904.21196724474</v>
      </c>
      <c r="S84" s="236">
        <f t="shared" si="59"/>
        <v>-763544.22525369213</v>
      </c>
      <c r="T84" s="236">
        <f t="shared" si="59"/>
        <v>-1079612.5626736579</v>
      </c>
      <c r="U84" s="236">
        <f t="shared" si="59"/>
        <v>-1079612.5626736579</v>
      </c>
      <c r="V84" s="236">
        <f t="shared" si="59"/>
        <v>-1079972.5494008656</v>
      </c>
      <c r="W84" s="236">
        <f t="shared" si="59"/>
        <v>-2415884.011805905</v>
      </c>
      <c r="X84" s="236">
        <f t="shared" si="59"/>
        <v>-4332.3455641371766</v>
      </c>
      <c r="Y84" s="236">
        <f t="shared" si="59"/>
        <v>-2532.4126957597009</v>
      </c>
      <c r="Z84" s="236">
        <f t="shared" si="59"/>
        <v>-7932.2112917455142</v>
      </c>
      <c r="AA84" s="236">
        <f t="shared" si="59"/>
        <v>16186.88931771444</v>
      </c>
      <c r="AB84" s="236">
        <f t="shared" si="59"/>
        <v>347.47990000507878</v>
      </c>
      <c r="AC84" s="236">
        <f t="shared" si="59"/>
        <v>-16211.902419193973</v>
      </c>
      <c r="AD84" s="236">
        <f t="shared" si="59"/>
        <v>-7572.2247195320824</v>
      </c>
      <c r="AE84" s="236">
        <f t="shared" si="59"/>
        <v>-3972.3589907061232</v>
      </c>
      <c r="AF84" s="236">
        <f t="shared" si="59"/>
        <v>-7932.2112917455142</v>
      </c>
      <c r="AG84" s="236">
        <f t="shared" si="59"/>
        <v>-2532.4126957597009</v>
      </c>
      <c r="AH84" s="236">
        <f t="shared" si="59"/>
        <v>-2532.4126957597009</v>
      </c>
      <c r="AI84" s="236">
        <f t="shared" si="59"/>
        <v>-2892.3992696795463</v>
      </c>
      <c r="AJ84" s="236">
        <f t="shared" si="59"/>
        <v>-2532.4126957597009</v>
      </c>
      <c r="AK84" s="236">
        <f t="shared" si="59"/>
        <v>-2172.4261217177718</v>
      </c>
      <c r="AL84" s="236">
        <f t="shared" si="59"/>
        <v>-65170.074759765834</v>
      </c>
      <c r="AM84" s="236">
        <f t="shared" si="59"/>
        <v>-3252.3858434773083</v>
      </c>
      <c r="AN84" s="236">
        <f t="shared" si="59"/>
        <v>-495714.10423866514</v>
      </c>
      <c r="AO84" s="236">
        <f t="shared" si="59"/>
        <v>347.47990000507878</v>
      </c>
      <c r="AP84" s="236">
        <f t="shared" si="59"/>
        <v>-719265.85940528964</v>
      </c>
      <c r="AQ84" s="236">
        <f t="shared" si="59"/>
        <v>-13332.009860381442</v>
      </c>
      <c r="AR84" s="236">
        <f t="shared" si="59"/>
        <v>-13332.009860381442</v>
      </c>
      <c r="AS84" s="236">
        <f t="shared" si="59"/>
        <v>-13332.009860381442</v>
      </c>
      <c r="AT84" s="236">
        <f t="shared" si="59"/>
        <v>-13332.009860381442</v>
      </c>
      <c r="AU84" s="236">
        <f t="shared" si="59"/>
        <v>-13332.009860381442</v>
      </c>
      <c r="AV84" s="236">
        <f t="shared" si="59"/>
        <v>-13332.009860381442</v>
      </c>
      <c r="AW84" s="236">
        <f t="shared" si="59"/>
        <v>-13332.009860381442</v>
      </c>
      <c r="AX84" s="236">
        <f t="shared" si="59"/>
        <v>-13332.009860381442</v>
      </c>
      <c r="AY84" s="236">
        <f t="shared" si="59"/>
        <v>-13332.009860381442</v>
      </c>
      <c r="AZ84" s="236">
        <f t="shared" si="59"/>
        <v>-13332.009860381442</v>
      </c>
      <c r="BA84" s="236">
        <f t="shared" si="59"/>
        <v>-13332.009860381442</v>
      </c>
      <c r="BB84" s="236">
        <f t="shared" si="59"/>
        <v>-13332.009860381442</v>
      </c>
      <c r="BC84" s="236">
        <f t="shared" si="59"/>
        <v>-13332.009860381442</v>
      </c>
      <c r="BD84" s="236">
        <f t="shared" si="59"/>
        <v>-13332.009860381442</v>
      </c>
      <c r="BE84" s="236">
        <f t="shared" si="59"/>
        <v>-13332.009860381442</v>
      </c>
      <c r="BF84" s="236">
        <f t="shared" si="59"/>
        <v>-13332.009860381442</v>
      </c>
      <c r="BG84" s="236">
        <f t="shared" si="59"/>
        <v>-7932.2112917455142</v>
      </c>
    </row>
    <row r="85" spans="3:59" x14ac:dyDescent="0.25">
      <c r="C85" s="233" t="s">
        <v>739</v>
      </c>
      <c r="D85" s="233" t="s">
        <v>738</v>
      </c>
      <c r="E85" s="237">
        <f>1 + 0.0334* COS(E84*Deg2Rad) + 0.0007 *COS(2*E84*Deg2Rad)</f>
        <v>1.0333083180876981</v>
      </c>
      <c r="F85" s="237">
        <f>1 + 0.0334* COS(F84*Deg2Rad) + 0.0007 *COS(2*F84*Deg2Rad)</f>
        <v>1.0333171069256788</v>
      </c>
      <c r="G85" s="237">
        <f>1 + 0.0334* COS(G84*Deg2Rad) + 0.0007 *COS(2*G84*Deg2Rad)</f>
        <v>1.0335794336800215</v>
      </c>
      <c r="H85" s="237">
        <f>1 + 0.0334* COS(H84*Deg2Rad) + 0.0007 *COS(2*H84*Deg2Rad)</f>
        <v>1.0332399563207482</v>
      </c>
      <c r="I85" s="237">
        <f>1 + 0.0334* COS(I84*Deg2Rad) + 0.0007 *COS(2*I84*Deg2Rad)</f>
        <v>1.0332417907417664</v>
      </c>
      <c r="J85" s="237">
        <f>1 + 0.0334* COS(J84*Deg2Rad) + 0.0007 *COS(2*J84*Deg2Rad)</f>
        <v>1.0332636545430365</v>
      </c>
      <c r="K85" s="237">
        <f>1 + 0.0334* COS(K84*Deg2Rad) + 0.0007 *COS(2*K84*Deg2Rad)</f>
        <v>1.0332636545430365</v>
      </c>
      <c r="L85" s="237">
        <f>1 + 0.0334* COS(L84*Deg2Rad) + 0.0007 *COS(2*L84*Deg2Rad)</f>
        <v>1.0332618430876663</v>
      </c>
      <c r="M85" s="237">
        <f>1 + 0.0334* COS(M84*Deg2Rad) + 0.0007 *COS(2*M84*Deg2Rad)</f>
        <v>1.0332618430876663</v>
      </c>
      <c r="N85" s="237">
        <f>1 + 0.0334* COS(N84*Deg2Rad) + 0.0007 *COS(2*N84*Deg2Rad)</f>
        <v>1.0334139010682846</v>
      </c>
      <c r="O85" s="237">
        <f>1 + 0.0334* COS(O84*Deg2Rad) + 0.0007 *COS(2*O84*Deg2Rad)</f>
        <v>1.0338193065173849</v>
      </c>
      <c r="P85" s="237">
        <f>1 + 0.0334* COS(P84*Deg2Rad) + 0.0007 *COS(2*P84*Deg2Rad)</f>
        <v>1.0338193065173849</v>
      </c>
      <c r="Q85" s="237">
        <f>1 + 0.0334* COS(Q84*Deg2Rad) + 0.0007 *COS(2*Q84*Deg2Rad)</f>
        <v>1.034048890717582</v>
      </c>
      <c r="R85" s="237">
        <f>1 + 0.0334* COS(R84*Deg2Rad) + 0.0007 *COS(2*R84*Deg2Rad)</f>
        <v>1.0327363417834816</v>
      </c>
      <c r="S85" s="237">
        <f>1 + 0.0334* COS(S84*Deg2Rad) + 0.0007 *COS(2*S84*Deg2Rad)</f>
        <v>1.0327386181598961</v>
      </c>
      <c r="T85" s="237">
        <f>1 + 0.0334* COS(T84*Deg2Rad) + 0.0007 *COS(2*T84*Deg2Rad)</f>
        <v>1.0300457710751973</v>
      </c>
      <c r="U85" s="237">
        <f>1 + 0.0334* COS(U84*Deg2Rad) + 0.0007 *COS(2*U84*Deg2Rad)</f>
        <v>1.0300457710751973</v>
      </c>
      <c r="V85" s="237">
        <f>1 + 0.0334* COS(V84*Deg2Rad) + 0.0007 *COS(2*V84*Deg2Rad)</f>
        <v>1.030041939829466</v>
      </c>
      <c r="W85" s="237">
        <f>1 + 0.0334* COS(W84*Deg2Rad) + 0.0007 *COS(2*W84*Deg2Rad)</f>
        <v>1.0074689410136781</v>
      </c>
      <c r="X85" s="237">
        <f>1 + 0.0334* COS(X84*Deg2Rad) + 0.0007 *COS(2*X84*Deg2Rad)</f>
        <v>1.0332636545430365</v>
      </c>
      <c r="Y85" s="237">
        <f>1 + 0.0334* COS(Y84*Deg2Rad) + 0.0007 *COS(2*Y84*Deg2Rad)</f>
        <v>1.0332545781200744</v>
      </c>
      <c r="Z85" s="237">
        <f>1 + 0.0334* COS(Z84*Deg2Rad) + 0.0007 *COS(2*Z84*Deg2Rad)</f>
        <v>1.0332816637424349</v>
      </c>
      <c r="AA85" s="237">
        <f>1 + 0.0334* COS(AA84*Deg2Rad) + 0.0007 *COS(2*AA84*Deg2Rad)</f>
        <v>1.0331573509286716</v>
      </c>
      <c r="AB85" s="237">
        <f>1 + 0.0334* COS(AB84*Deg2Rad) + 0.0007 *COS(2*AB84*Deg2Rad)</f>
        <v>1.0332399563207482</v>
      </c>
      <c r="AC85" s="237">
        <f>1 + 0.0334* COS(AC84*Deg2Rad) + 0.0007 *COS(2*AC84*Deg2Rad)</f>
        <v>1.0333223571856915</v>
      </c>
      <c r="AD85" s="237">
        <f>1 + 0.0334* COS(AD84*Deg2Rad) + 0.0007 *COS(2*AD84*Deg2Rad)</f>
        <v>1.0332798714451312</v>
      </c>
      <c r="AE85" s="237">
        <f>1 + 0.0334* COS(AE84*Deg2Rad) + 0.0007 *COS(2*AE84*Deg2Rad)</f>
        <v>1.0332618430876663</v>
      </c>
      <c r="AF85" s="237">
        <f>1 + 0.0334* COS(AF84*Deg2Rad) + 0.0007 *COS(2*AF84*Deg2Rad)</f>
        <v>1.0332816637424349</v>
      </c>
      <c r="AG85" s="237">
        <f>1 + 0.0334* COS(AG84*Deg2Rad) + 0.0007 *COS(2*AG84*Deg2Rad)</f>
        <v>1.0332545781200744</v>
      </c>
      <c r="AH85" s="237">
        <f>1 + 0.0334* COS(AH84*Deg2Rad) + 0.0007 *COS(2*AH84*Deg2Rad)</f>
        <v>1.0332545781200744</v>
      </c>
      <c r="AI85" s="237">
        <f>1 + 0.0334* COS(AI84*Deg2Rad) + 0.0007 *COS(2*AI84*Deg2Rad)</f>
        <v>1.0332563972335516</v>
      </c>
      <c r="AJ85" s="237">
        <f>1 + 0.0334* COS(AJ84*Deg2Rad) + 0.0007 *COS(2*AJ84*Deg2Rad)</f>
        <v>1.0332545781200744</v>
      </c>
      <c r="AK85" s="237">
        <f>1 + 0.0334* COS(AK84*Deg2Rad) + 0.0007 *COS(2*AK84*Deg2Rad)</f>
        <v>1.033252757092493</v>
      </c>
      <c r="AL85" s="237">
        <f>1 + 0.0334* COS(AL84*Deg2Rad) + 0.0007 *COS(2*AL84*Deg2Rad)</f>
        <v>1.0335421411045231</v>
      </c>
      <c r="AM85" s="237">
        <f>1 + 0.0334* COS(AM84*Deg2Rad) + 0.0007 *COS(2*AM84*Deg2Rad)</f>
        <v>1.0332582144327491</v>
      </c>
      <c r="AN85" s="237">
        <f>1 + 0.0334* COS(AN84*Deg2Rad) + 0.0007 *COS(2*AN84*Deg2Rad)</f>
        <v>1.0339085563338912</v>
      </c>
      <c r="AO85" s="237">
        <f>1 + 0.0334* COS(AO84*Deg2Rad) + 0.0007 *COS(2*AO84*Deg2Rad)</f>
        <v>1.0332399563207482</v>
      </c>
      <c r="AP85" s="237">
        <f>1 + 0.0334* COS(AP84*Deg2Rad) + 0.0007 *COS(2*AP84*Deg2Rad)</f>
        <v>1.0330043952733108</v>
      </c>
      <c r="AQ85" s="237">
        <f>1 + 0.0334* COS(AQ84*Deg2Rad) + 0.0007 *COS(2*AQ84*Deg2Rad)</f>
        <v>1.0333083180876981</v>
      </c>
      <c r="AR85" s="237">
        <f>1 + 0.0334* COS(AR84*Deg2Rad) + 0.0007 *COS(2*AR84*Deg2Rad)</f>
        <v>1.0333083180876981</v>
      </c>
      <c r="AS85" s="237">
        <f>1 + 0.0334* COS(AS84*Deg2Rad) + 0.0007 *COS(2*AS84*Deg2Rad)</f>
        <v>1.0333083180876981</v>
      </c>
      <c r="AT85" s="237">
        <f>1 + 0.0334* COS(AT84*Deg2Rad) + 0.0007 *COS(2*AT84*Deg2Rad)</f>
        <v>1.0333083180876981</v>
      </c>
      <c r="AU85" s="237">
        <f>1 + 0.0334* COS(AU84*Deg2Rad) + 0.0007 *COS(2*AU84*Deg2Rad)</f>
        <v>1.0333083180876981</v>
      </c>
      <c r="AV85" s="237">
        <f>1 + 0.0334* COS(AV84*Deg2Rad) + 0.0007 *COS(2*AV84*Deg2Rad)</f>
        <v>1.0333083180876981</v>
      </c>
      <c r="AW85" s="237">
        <f>1 + 0.0334* COS(AW84*Deg2Rad) + 0.0007 *COS(2*AW84*Deg2Rad)</f>
        <v>1.0333083180876981</v>
      </c>
      <c r="AX85" s="237">
        <f>1 + 0.0334* COS(AX84*Deg2Rad) + 0.0007 *COS(2*AX84*Deg2Rad)</f>
        <v>1.0333083180876981</v>
      </c>
      <c r="AY85" s="237">
        <f>1 + 0.0334* COS(AY84*Deg2Rad) + 0.0007 *COS(2*AY84*Deg2Rad)</f>
        <v>1.0333083180876981</v>
      </c>
      <c r="AZ85" s="237">
        <f>1 + 0.0334* COS(AZ84*Deg2Rad) + 0.0007 *COS(2*AZ84*Deg2Rad)</f>
        <v>1.0333083180876981</v>
      </c>
      <c r="BA85" s="237">
        <f>1 + 0.0334* COS(BA84*Deg2Rad) + 0.0007 *COS(2*BA84*Deg2Rad)</f>
        <v>1.0333083180876981</v>
      </c>
      <c r="BB85" s="237">
        <f>1 + 0.0334* COS(BB84*Deg2Rad) + 0.0007 *COS(2*BB84*Deg2Rad)</f>
        <v>1.0333083180876981</v>
      </c>
      <c r="BC85" s="237">
        <f>1 + 0.0334* COS(BC84*Deg2Rad) + 0.0007 *COS(2*BC84*Deg2Rad)</f>
        <v>1.0333083180876981</v>
      </c>
      <c r="BD85" s="237">
        <f>1 + 0.0334* COS(BD84*Deg2Rad) + 0.0007 *COS(2*BD84*Deg2Rad)</f>
        <v>1.0333083180876981</v>
      </c>
      <c r="BE85" s="237">
        <f>1 + 0.0334* COS(BE84*Deg2Rad) + 0.0007 *COS(2*BE84*Deg2Rad)</f>
        <v>1.0333083180876981</v>
      </c>
      <c r="BF85" s="237">
        <f>1 + 0.0334* COS(BF84*Deg2Rad) + 0.0007 *COS(2*BF84*Deg2Rad)</f>
        <v>1.0333083180876981</v>
      </c>
      <c r="BG85" s="237">
        <f>1 + 0.0334* COS(BG84*Deg2Rad) + 0.0007 *COS(2*BG84*Deg2Rad)</f>
        <v>1.0332816637424349</v>
      </c>
    </row>
    <row r="86" spans="3:59" x14ac:dyDescent="0.25">
      <c r="C86" s="233" t="s">
        <v>742</v>
      </c>
      <c r="D86" s="233" t="s">
        <v>428</v>
      </c>
      <c r="E86" s="10">
        <f>'27abc'!K103</f>
        <v>906.18363781372864</v>
      </c>
      <c r="F86" s="10">
        <f>'27abc'!L103</f>
        <v>-374.07234157750042</v>
      </c>
      <c r="G86" s="10">
        <f>'27abc'!M103</f>
        <v>-442.39576740720662</v>
      </c>
      <c r="H86" s="10">
        <f>'27abc'!N103</f>
        <v>934.97728078522675</v>
      </c>
      <c r="I86" s="10">
        <f>'27abc'!O103</f>
        <v>656.59119397292352</v>
      </c>
      <c r="J86" s="10">
        <f>'27abc'!P103</f>
        <v>405.38229560196891</v>
      </c>
      <c r="K86" s="10">
        <f>'27abc'!Q103</f>
        <v>405.38229560196891</v>
      </c>
      <c r="L86" s="10">
        <f>'27abc'!R103</f>
        <v>-141.3343156057596</v>
      </c>
      <c r="M86" s="10">
        <f>'27abc'!S103</f>
        <v>-141.3343156057596</v>
      </c>
      <c r="N86" s="10">
        <f>'27abc'!T103</f>
        <v>-607.61912758199389</v>
      </c>
      <c r="O86" s="10">
        <f>'27abc'!U103</f>
        <v>-301.54785423376603</v>
      </c>
      <c r="P86" s="10">
        <f>'27abc'!V103</f>
        <v>-301.54785423376603</v>
      </c>
      <c r="Q86" s="10">
        <f>'27abc'!W103</f>
        <v>-525.66826983801286</v>
      </c>
      <c r="R86" s="10">
        <f>'27abc'!X103</f>
        <v>568.42307188223322</v>
      </c>
      <c r="S86" s="10">
        <f>'27abc'!Y103</f>
        <v>474.55377209772928</v>
      </c>
      <c r="T86" s="10">
        <f>'27abc'!Z103</f>
        <v>-15.451511847474864</v>
      </c>
      <c r="U86" s="10">
        <f>'27abc'!AA103</f>
        <v>-15.451511847474864</v>
      </c>
      <c r="V86" s="10">
        <f>'27abc'!AB103</f>
        <v>315.3011256966156</v>
      </c>
      <c r="W86" s="10">
        <f>'27abc'!AC103</f>
        <v>67.23253961550401</v>
      </c>
      <c r="X86" s="10">
        <f>'27abc'!AD103</f>
        <v>405.38229560196891</v>
      </c>
      <c r="Y86" s="10">
        <f>'27abc'!AE103</f>
        <v>-364.71259456851487</v>
      </c>
      <c r="Z86" s="10">
        <f>'27abc'!AF103</f>
        <v>-164.52700049115364</v>
      </c>
      <c r="AA86" s="10">
        <f>'27abc'!AG103</f>
        <v>-35.4988285059856</v>
      </c>
      <c r="AB86" s="10">
        <f>'27abc'!AH103</f>
        <v>934.97728078522675</v>
      </c>
      <c r="AC86" s="10">
        <f>'27abc'!AI103</f>
        <v>-121.63580445210094</v>
      </c>
      <c r="AD86" s="10">
        <f>'27abc'!AJ103</f>
        <v>431.06205795615188</v>
      </c>
      <c r="AE86" s="10">
        <f>'27abc'!AK103</f>
        <v>-141.3343156057596</v>
      </c>
      <c r="AF86" s="10">
        <f>'27abc'!AL103</f>
        <v>-164.52700049115364</v>
      </c>
      <c r="AG86" s="10">
        <f>'27abc'!AM103</f>
        <v>-364.71259456851487</v>
      </c>
      <c r="AH86" s="10">
        <f>'27abc'!AN103</f>
        <v>-364.71259456851487</v>
      </c>
      <c r="AI86" s="10">
        <f>'27abc'!AO103</f>
        <v>-350.88070000716488</v>
      </c>
      <c r="AJ86" s="10">
        <f>'27abc'!AP103</f>
        <v>-364.71259456851487</v>
      </c>
      <c r="AK86" s="10">
        <f>'27abc'!AQ103</f>
        <v>-841.48089946840003</v>
      </c>
      <c r="AL86" s="10">
        <f>'27abc'!AR103</f>
        <v>639.7078734587933</v>
      </c>
      <c r="AM86" s="10">
        <f>'27abc'!AS103</f>
        <v>-156.99666290938748</v>
      </c>
      <c r="AN86" s="10">
        <f>'27abc'!AT103</f>
        <v>681.17464021181888</v>
      </c>
      <c r="AO86" s="10">
        <f>'27abc'!AU103</f>
        <v>934.97728078522675</v>
      </c>
      <c r="AP86" s="10">
        <f>'27abc'!AV103</f>
        <v>-699.06331364562004</v>
      </c>
      <c r="AQ86" s="10">
        <f>'27abc'!AW103</f>
        <v>906.18363781372864</v>
      </c>
      <c r="AR86" s="10">
        <f>'27abc'!AX103</f>
        <v>906.18363781372864</v>
      </c>
      <c r="AS86" s="10">
        <f>'27abc'!AY103</f>
        <v>906.18363781372864</v>
      </c>
      <c r="AT86" s="10">
        <f>'27abc'!AZ103</f>
        <v>906.18363781372864</v>
      </c>
      <c r="AU86" s="10">
        <f>'27abc'!BA103</f>
        <v>906.18363781372864</v>
      </c>
      <c r="AV86" s="10">
        <f>'27abc'!BB103</f>
        <v>906.18363781372864</v>
      </c>
      <c r="AW86" s="10">
        <f>'27abc'!BC103</f>
        <v>906.18363781372864</v>
      </c>
      <c r="AX86" s="10">
        <f>'27abc'!BD103</f>
        <v>906.18363781372864</v>
      </c>
      <c r="AY86" s="10">
        <f>'27abc'!BE103</f>
        <v>906.18363781372864</v>
      </c>
      <c r="AZ86" s="10">
        <f>'27abc'!BF103</f>
        <v>906.18363781372864</v>
      </c>
      <c r="BA86" s="10">
        <f>'27abc'!BG103</f>
        <v>906.18363781372864</v>
      </c>
      <c r="BB86" s="10">
        <f>'27abc'!BH103</f>
        <v>906.18363781372864</v>
      </c>
      <c r="BC86" s="10">
        <f>'27abc'!BI103</f>
        <v>906.18363781372864</v>
      </c>
      <c r="BD86" s="10">
        <f>'27abc'!BJ103</f>
        <v>906.18363781372864</v>
      </c>
      <c r="BE86" s="10">
        <f>'27abc'!BK103</f>
        <v>906.18363781372864</v>
      </c>
      <c r="BF86" s="10">
        <f>'27abc'!BL103</f>
        <v>906.18363781372864</v>
      </c>
      <c r="BG86" s="10">
        <f>'27abc'!BM103</f>
        <v>-164.52700049115364</v>
      </c>
    </row>
    <row r="87" spans="3:59" x14ac:dyDescent="0.25">
      <c r="C87" s="241" t="s">
        <v>743</v>
      </c>
      <c r="D87" s="241" t="s">
        <v>3</v>
      </c>
      <c r="E87" s="249">
        <f>E82 + ((0.00001*E86) / E85)</f>
        <v>2438020.8442405206</v>
      </c>
      <c r="F87" s="249">
        <f t="shared" ref="F87:BG87" si="60">F82 + ((0.00001*F86) / F85)</f>
        <v>2436194.6181732281</v>
      </c>
      <c r="G87" s="249">
        <f t="shared" si="60"/>
        <v>1843040.2766835743</v>
      </c>
      <c r="H87" s="249">
        <f t="shared" si="60"/>
        <v>2451900.068568985</v>
      </c>
      <c r="I87" s="249">
        <f t="shared" si="60"/>
        <v>2451534.823134244</v>
      </c>
      <c r="J87" s="249">
        <f t="shared" si="60"/>
        <v>2447151.9078274476</v>
      </c>
      <c r="K87" s="249">
        <f t="shared" si="60"/>
        <v>2447151.9078274476</v>
      </c>
      <c r="L87" s="249">
        <f t="shared" si="60"/>
        <v>2447517.1452752207</v>
      </c>
      <c r="M87" s="249">
        <f t="shared" si="60"/>
        <v>2447517.1452752207</v>
      </c>
      <c r="N87" s="249">
        <f t="shared" si="60"/>
        <v>2415375.7802053755</v>
      </c>
      <c r="O87" s="249">
        <f t="shared" si="60"/>
        <v>2305802.9698454384</v>
      </c>
      <c r="P87" s="249">
        <f t="shared" si="60"/>
        <v>2305802.9698454384</v>
      </c>
      <c r="Q87" s="249">
        <f t="shared" si="60"/>
        <v>2027122.6983852119</v>
      </c>
      <c r="R87" s="249">
        <f t="shared" si="60"/>
        <v>1676489.530916932</v>
      </c>
      <c r="S87" s="249">
        <f t="shared" si="60"/>
        <v>1676854.7728890898</v>
      </c>
      <c r="T87" s="249">
        <f t="shared" si="60"/>
        <v>1356171.5155699919</v>
      </c>
      <c r="U87" s="249">
        <f t="shared" si="60"/>
        <v>1356171.5155699919</v>
      </c>
      <c r="V87" s="249">
        <f t="shared" si="60"/>
        <v>1355806.2758860914</v>
      </c>
      <c r="W87" s="249">
        <f t="shared" si="60"/>
        <v>389.16207924480545</v>
      </c>
      <c r="X87" s="249">
        <f t="shared" si="60"/>
        <v>2447151.9078274476</v>
      </c>
      <c r="Y87" s="249">
        <f t="shared" si="60"/>
        <v>2448978.1140703131</v>
      </c>
      <c r="Z87" s="249">
        <f t="shared" si="60"/>
        <v>2443499.4749292727</v>
      </c>
      <c r="AA87" s="249">
        <f t="shared" si="60"/>
        <v>2467970.7398791444</v>
      </c>
      <c r="AB87" s="249">
        <f t="shared" si="60"/>
        <v>2451900.068568985</v>
      </c>
      <c r="AC87" s="249">
        <f t="shared" si="60"/>
        <v>2435098.8924112064</v>
      </c>
      <c r="AD87" s="249">
        <f t="shared" si="60"/>
        <v>2443864.7234310359</v>
      </c>
      <c r="AE87" s="249">
        <f t="shared" si="60"/>
        <v>2447517.1452752207</v>
      </c>
      <c r="AF87" s="249">
        <f t="shared" si="60"/>
        <v>2443499.4749292727</v>
      </c>
      <c r="AG87" s="249">
        <f t="shared" si="60"/>
        <v>2448978.1140703131</v>
      </c>
      <c r="AH87" s="249">
        <f t="shared" si="60"/>
        <v>2448978.1140703131</v>
      </c>
      <c r="AI87" s="249">
        <f t="shared" si="60"/>
        <v>2448612.8714647521</v>
      </c>
      <c r="AJ87" s="249">
        <f t="shared" si="60"/>
        <v>2448978.1140703131</v>
      </c>
      <c r="AK87" s="249">
        <f t="shared" si="60"/>
        <v>2449343.3521956177</v>
      </c>
      <c r="AL87" s="249">
        <f t="shared" si="60"/>
        <v>2385425.888952333</v>
      </c>
      <c r="AM87" s="249">
        <f t="shared" si="60"/>
        <v>2448247.6306018815</v>
      </c>
      <c r="AN87" s="249">
        <f t="shared" si="60"/>
        <v>1948595.4846461923</v>
      </c>
      <c r="AO87" s="249">
        <f t="shared" si="60"/>
        <v>2451900.068568985</v>
      </c>
      <c r="AP87" s="249">
        <f t="shared" si="60"/>
        <v>1721779.6359852948</v>
      </c>
      <c r="AQ87" s="249">
        <f t="shared" si="60"/>
        <v>2438020.8442405206</v>
      </c>
      <c r="AR87" s="249">
        <f t="shared" si="60"/>
        <v>2438020.8442405206</v>
      </c>
      <c r="AS87" s="249">
        <f t="shared" si="60"/>
        <v>2438020.8442405206</v>
      </c>
      <c r="AT87" s="249">
        <f t="shared" si="60"/>
        <v>2438020.8442405206</v>
      </c>
      <c r="AU87" s="249">
        <f t="shared" si="60"/>
        <v>2438020.8442405206</v>
      </c>
      <c r="AV87" s="249">
        <f t="shared" si="60"/>
        <v>2438020.8442405206</v>
      </c>
      <c r="AW87" s="249">
        <f t="shared" si="60"/>
        <v>2438020.8442405206</v>
      </c>
      <c r="AX87" s="249">
        <f t="shared" si="60"/>
        <v>2438020.8442405206</v>
      </c>
      <c r="AY87" s="249">
        <f t="shared" si="60"/>
        <v>2438020.8442405206</v>
      </c>
      <c r="AZ87" s="249">
        <f t="shared" si="60"/>
        <v>2438020.8442405206</v>
      </c>
      <c r="BA87" s="249">
        <f t="shared" si="60"/>
        <v>2438020.8442405206</v>
      </c>
      <c r="BB87" s="249">
        <f t="shared" si="60"/>
        <v>2438020.8442405206</v>
      </c>
      <c r="BC87" s="249">
        <f t="shared" si="60"/>
        <v>2438020.8442405206</v>
      </c>
      <c r="BD87" s="249">
        <f t="shared" si="60"/>
        <v>2438020.8442405206</v>
      </c>
      <c r="BE87" s="249">
        <f t="shared" si="60"/>
        <v>2438020.8442405206</v>
      </c>
      <c r="BF87" s="249">
        <f t="shared" si="60"/>
        <v>2438020.8442405206</v>
      </c>
      <c r="BG87" s="249">
        <f t="shared" si="60"/>
        <v>2443499.4749292727</v>
      </c>
    </row>
    <row r="89" spans="3:59" x14ac:dyDescent="0.25">
      <c r="C89" t="s">
        <v>706</v>
      </c>
      <c r="D89" s="8" t="s">
        <v>707</v>
      </c>
      <c r="E89">
        <f>_xlfn.FLOOR.MATH(E87+0.5)</f>
        <v>2438021</v>
      </c>
      <c r="F89">
        <f t="shared" ref="F89:BG89" si="61">_xlfn.FLOOR.MATH(F87+0.5)</f>
        <v>2436195</v>
      </c>
      <c r="G89">
        <f t="shared" si="61"/>
        <v>1843040</v>
      </c>
      <c r="H89">
        <f t="shared" si="61"/>
        <v>2451900</v>
      </c>
      <c r="I89">
        <f t="shared" si="61"/>
        <v>2451535</v>
      </c>
      <c r="J89">
        <f t="shared" si="61"/>
        <v>2447152</v>
      </c>
      <c r="K89">
        <f t="shared" si="61"/>
        <v>2447152</v>
      </c>
      <c r="L89">
        <f t="shared" si="61"/>
        <v>2447517</v>
      </c>
      <c r="M89">
        <f t="shared" si="61"/>
        <v>2447517</v>
      </c>
      <c r="N89">
        <f t="shared" si="61"/>
        <v>2415376</v>
      </c>
      <c r="O89">
        <f t="shared" si="61"/>
        <v>2305803</v>
      </c>
      <c r="P89">
        <f t="shared" si="61"/>
        <v>2305803</v>
      </c>
      <c r="Q89">
        <f t="shared" si="61"/>
        <v>2027123</v>
      </c>
      <c r="R89">
        <f t="shared" si="61"/>
        <v>1676490</v>
      </c>
      <c r="S89">
        <f t="shared" si="61"/>
        <v>1676855</v>
      </c>
      <c r="T89">
        <f t="shared" si="61"/>
        <v>1356172</v>
      </c>
      <c r="U89">
        <f t="shared" si="61"/>
        <v>1356172</v>
      </c>
      <c r="V89">
        <f t="shared" si="61"/>
        <v>1355806</v>
      </c>
      <c r="W89">
        <f t="shared" si="61"/>
        <v>389</v>
      </c>
      <c r="X89">
        <f t="shared" si="61"/>
        <v>2447152</v>
      </c>
      <c r="Y89">
        <f t="shared" si="61"/>
        <v>2448978</v>
      </c>
      <c r="Z89">
        <f t="shared" si="61"/>
        <v>2443499</v>
      </c>
      <c r="AA89">
        <f t="shared" si="61"/>
        <v>2467971</v>
      </c>
      <c r="AB89">
        <f t="shared" si="61"/>
        <v>2451900</v>
      </c>
      <c r="AC89">
        <f t="shared" si="61"/>
        <v>2435099</v>
      </c>
      <c r="AD89">
        <f t="shared" si="61"/>
        <v>2443865</v>
      </c>
      <c r="AE89">
        <f t="shared" si="61"/>
        <v>2447517</v>
      </c>
      <c r="AF89">
        <f t="shared" si="61"/>
        <v>2443499</v>
      </c>
      <c r="AG89">
        <f t="shared" si="61"/>
        <v>2448978</v>
      </c>
      <c r="AH89">
        <f t="shared" si="61"/>
        <v>2448978</v>
      </c>
      <c r="AI89">
        <f t="shared" si="61"/>
        <v>2448613</v>
      </c>
      <c r="AJ89">
        <f t="shared" si="61"/>
        <v>2448978</v>
      </c>
      <c r="AK89">
        <f t="shared" si="61"/>
        <v>2449343</v>
      </c>
      <c r="AL89">
        <f t="shared" si="61"/>
        <v>2385426</v>
      </c>
      <c r="AM89">
        <f t="shared" si="61"/>
        <v>2448248</v>
      </c>
      <c r="AN89">
        <f t="shared" si="61"/>
        <v>1948595</v>
      </c>
      <c r="AO89">
        <f t="shared" si="61"/>
        <v>2451900</v>
      </c>
      <c r="AP89">
        <f t="shared" si="61"/>
        <v>1721780</v>
      </c>
      <c r="AQ89">
        <f t="shared" si="61"/>
        <v>2438021</v>
      </c>
      <c r="AR89">
        <f t="shared" si="61"/>
        <v>2438021</v>
      </c>
      <c r="AS89">
        <f t="shared" si="61"/>
        <v>2438021</v>
      </c>
      <c r="AT89">
        <f t="shared" si="61"/>
        <v>2438021</v>
      </c>
      <c r="AU89">
        <f t="shared" si="61"/>
        <v>2438021</v>
      </c>
      <c r="AV89">
        <f t="shared" si="61"/>
        <v>2438021</v>
      </c>
      <c r="AW89">
        <f t="shared" si="61"/>
        <v>2438021</v>
      </c>
      <c r="AX89">
        <f t="shared" si="61"/>
        <v>2438021</v>
      </c>
      <c r="AY89">
        <f t="shared" si="61"/>
        <v>2438021</v>
      </c>
      <c r="AZ89">
        <f t="shared" si="61"/>
        <v>2438021</v>
      </c>
      <c r="BA89">
        <f t="shared" si="61"/>
        <v>2438021</v>
      </c>
      <c r="BB89">
        <f t="shared" si="61"/>
        <v>2438021</v>
      </c>
      <c r="BC89">
        <f t="shared" si="61"/>
        <v>2438021</v>
      </c>
      <c r="BD89">
        <f t="shared" si="61"/>
        <v>2438021</v>
      </c>
      <c r="BE89">
        <f t="shared" si="61"/>
        <v>2438021</v>
      </c>
      <c r="BF89">
        <f t="shared" si="61"/>
        <v>2438021</v>
      </c>
      <c r="BG89">
        <f t="shared" si="61"/>
        <v>2443499</v>
      </c>
    </row>
    <row r="90" spans="3:59" x14ac:dyDescent="0.25">
      <c r="C90" t="s">
        <v>708</v>
      </c>
      <c r="D90" s="8" t="s">
        <v>7</v>
      </c>
      <c r="E90" s="207">
        <f>(E87+0.5)-E89</f>
        <v>0.34424052061513066</v>
      </c>
      <c r="F90" s="207">
        <f t="shared" ref="F90:BG90" si="62">(F87+0.5)-F89</f>
        <v>0.11817322811111808</v>
      </c>
      <c r="G90" s="207">
        <f t="shared" si="62"/>
        <v>0.77668357430957258</v>
      </c>
      <c r="H90" s="207">
        <f t="shared" si="62"/>
        <v>0.56856898497790098</v>
      </c>
      <c r="I90" s="207">
        <f t="shared" si="62"/>
        <v>0.32313424395397305</v>
      </c>
      <c r="J90" s="207">
        <f t="shared" si="62"/>
        <v>0.40782744763419032</v>
      </c>
      <c r="K90" s="207">
        <f t="shared" si="62"/>
        <v>0.40782744763419032</v>
      </c>
      <c r="L90" s="207">
        <f t="shared" si="62"/>
        <v>0.64527522074058652</v>
      </c>
      <c r="M90" s="207">
        <f t="shared" si="62"/>
        <v>0.64527522074058652</v>
      </c>
      <c r="N90" s="207">
        <f t="shared" si="62"/>
        <v>0.28020537551492453</v>
      </c>
      <c r="O90" s="207">
        <f t="shared" si="62"/>
        <v>0.46984543837606907</v>
      </c>
      <c r="P90" s="207">
        <f t="shared" si="62"/>
        <v>0.46984543837606907</v>
      </c>
      <c r="Q90" s="207">
        <f t="shared" si="62"/>
        <v>0.19838521187193692</v>
      </c>
      <c r="R90" s="207">
        <f t="shared" si="62"/>
        <v>3.0916932038962841E-2</v>
      </c>
      <c r="S90" s="207">
        <f t="shared" si="62"/>
        <v>0.2728890897706151</v>
      </c>
      <c r="T90" s="207">
        <f t="shared" si="62"/>
        <v>1.5569991897791624E-2</v>
      </c>
      <c r="U90" s="207">
        <f t="shared" si="62"/>
        <v>1.5569991897791624E-2</v>
      </c>
      <c r="V90" s="207">
        <f t="shared" si="62"/>
        <v>0.77588609140366316</v>
      </c>
      <c r="W90" s="207">
        <f t="shared" si="62"/>
        <v>0.66207924480545444</v>
      </c>
      <c r="X90" s="207">
        <f t="shared" si="62"/>
        <v>0.40782744763419032</v>
      </c>
      <c r="Y90" s="207">
        <f t="shared" si="62"/>
        <v>0.61407031305134296</v>
      </c>
      <c r="Z90" s="207">
        <f t="shared" si="62"/>
        <v>0.97492927266284823</v>
      </c>
      <c r="AA90" s="207">
        <f t="shared" si="62"/>
        <v>0.23987914435565472</v>
      </c>
      <c r="AB90" s="207">
        <f t="shared" si="62"/>
        <v>0.56856898497790098</v>
      </c>
      <c r="AC90" s="207">
        <f t="shared" si="62"/>
        <v>0.3924112063832581</v>
      </c>
      <c r="AD90" s="207">
        <f t="shared" si="62"/>
        <v>0.22343103587627411</v>
      </c>
      <c r="AE90" s="207">
        <f t="shared" si="62"/>
        <v>0.64527522074058652</v>
      </c>
      <c r="AF90" s="207">
        <f t="shared" si="62"/>
        <v>0.97492927266284823</v>
      </c>
      <c r="AG90" s="207">
        <f t="shared" si="62"/>
        <v>0.61407031305134296</v>
      </c>
      <c r="AH90" s="207">
        <f t="shared" si="62"/>
        <v>0.61407031305134296</v>
      </c>
      <c r="AI90" s="207">
        <f t="shared" si="62"/>
        <v>0.37146475212648511</v>
      </c>
      <c r="AJ90" s="207">
        <f t="shared" si="62"/>
        <v>0.61407031305134296</v>
      </c>
      <c r="AK90" s="207">
        <f t="shared" si="62"/>
        <v>0.85219561774283648</v>
      </c>
      <c r="AL90" s="207">
        <f t="shared" si="62"/>
        <v>0.38895233301445842</v>
      </c>
      <c r="AM90" s="207">
        <f t="shared" si="62"/>
        <v>0.13060188153758645</v>
      </c>
      <c r="AN90" s="207">
        <f t="shared" si="62"/>
        <v>0.98464619228616357</v>
      </c>
      <c r="AO90" s="207">
        <f t="shared" si="62"/>
        <v>0.56856898497790098</v>
      </c>
      <c r="AP90" s="207">
        <f t="shared" si="62"/>
        <v>0.13598529482260346</v>
      </c>
      <c r="AQ90" s="207">
        <f t="shared" si="62"/>
        <v>0.34424052061513066</v>
      </c>
      <c r="AR90" s="207">
        <f t="shared" si="62"/>
        <v>0.34424052061513066</v>
      </c>
      <c r="AS90" s="207">
        <f t="shared" si="62"/>
        <v>0.34424052061513066</v>
      </c>
      <c r="AT90" s="207">
        <f t="shared" si="62"/>
        <v>0.34424052061513066</v>
      </c>
      <c r="AU90" s="207">
        <f t="shared" si="62"/>
        <v>0.34424052061513066</v>
      </c>
      <c r="AV90" s="207">
        <f t="shared" si="62"/>
        <v>0.34424052061513066</v>
      </c>
      <c r="AW90" s="207">
        <f t="shared" si="62"/>
        <v>0.34424052061513066</v>
      </c>
      <c r="AX90" s="207">
        <f t="shared" si="62"/>
        <v>0.34424052061513066</v>
      </c>
      <c r="AY90" s="207">
        <f t="shared" si="62"/>
        <v>0.34424052061513066</v>
      </c>
      <c r="AZ90" s="207">
        <f t="shared" si="62"/>
        <v>0.34424052061513066</v>
      </c>
      <c r="BA90" s="207">
        <f t="shared" si="62"/>
        <v>0.34424052061513066</v>
      </c>
      <c r="BB90" s="207">
        <f t="shared" si="62"/>
        <v>0.34424052061513066</v>
      </c>
      <c r="BC90" s="207">
        <f t="shared" si="62"/>
        <v>0.34424052061513066</v>
      </c>
      <c r="BD90" s="207">
        <f t="shared" si="62"/>
        <v>0.34424052061513066</v>
      </c>
      <c r="BE90" s="207">
        <f t="shared" si="62"/>
        <v>0.34424052061513066</v>
      </c>
      <c r="BF90" s="207">
        <f t="shared" si="62"/>
        <v>0.34424052061513066</v>
      </c>
      <c r="BG90" s="207">
        <f t="shared" si="62"/>
        <v>0.97492927266284823</v>
      </c>
    </row>
    <row r="91" spans="3:59" x14ac:dyDescent="0.25">
      <c r="C91" t="s">
        <v>709</v>
      </c>
      <c r="D91" s="8" t="s">
        <v>74</v>
      </c>
      <c r="E91">
        <f>_xlfn.FLOOR.MATH((E89-1867216.25) /36524.25)</f>
        <v>15</v>
      </c>
      <c r="F91">
        <f t="shared" ref="F91:BG91" si="63">_xlfn.FLOOR.MATH((F89-1867216.25) /36524.25)</f>
        <v>15</v>
      </c>
      <c r="G91">
        <f t="shared" si="63"/>
        <v>-1</v>
      </c>
      <c r="H91">
        <f t="shared" si="63"/>
        <v>16</v>
      </c>
      <c r="I91">
        <f t="shared" si="63"/>
        <v>15</v>
      </c>
      <c r="J91">
        <f t="shared" si="63"/>
        <v>15</v>
      </c>
      <c r="K91">
        <f t="shared" si="63"/>
        <v>15</v>
      </c>
      <c r="L91">
        <f t="shared" si="63"/>
        <v>15</v>
      </c>
      <c r="M91">
        <f t="shared" si="63"/>
        <v>15</v>
      </c>
      <c r="N91">
        <f t="shared" si="63"/>
        <v>15</v>
      </c>
      <c r="O91">
        <f t="shared" si="63"/>
        <v>12</v>
      </c>
      <c r="P91">
        <f t="shared" si="63"/>
        <v>12</v>
      </c>
      <c r="Q91">
        <f t="shared" si="63"/>
        <v>4</v>
      </c>
      <c r="R91">
        <f t="shared" si="63"/>
        <v>-6</v>
      </c>
      <c r="S91">
        <f t="shared" si="63"/>
        <v>-6</v>
      </c>
      <c r="T91">
        <f t="shared" si="63"/>
        <v>-14</v>
      </c>
      <c r="U91">
        <f t="shared" si="63"/>
        <v>-14</v>
      </c>
      <c r="V91">
        <f t="shared" si="63"/>
        <v>-15</v>
      </c>
      <c r="W91">
        <f t="shared" si="63"/>
        <v>-52</v>
      </c>
      <c r="X91">
        <f t="shared" si="63"/>
        <v>15</v>
      </c>
      <c r="Y91">
        <f t="shared" si="63"/>
        <v>15</v>
      </c>
      <c r="Z91">
        <f t="shared" si="63"/>
        <v>15</v>
      </c>
      <c r="AA91">
        <f t="shared" si="63"/>
        <v>16</v>
      </c>
      <c r="AB91">
        <f t="shared" si="63"/>
        <v>16</v>
      </c>
      <c r="AC91">
        <f t="shared" si="63"/>
        <v>15</v>
      </c>
      <c r="AD91">
        <f t="shared" si="63"/>
        <v>15</v>
      </c>
      <c r="AE91">
        <f t="shared" si="63"/>
        <v>15</v>
      </c>
      <c r="AF91">
        <f t="shared" si="63"/>
        <v>15</v>
      </c>
      <c r="AG91">
        <f t="shared" si="63"/>
        <v>15</v>
      </c>
      <c r="AH91">
        <f t="shared" si="63"/>
        <v>15</v>
      </c>
      <c r="AI91">
        <f t="shared" si="63"/>
        <v>15</v>
      </c>
      <c r="AJ91">
        <f t="shared" si="63"/>
        <v>15</v>
      </c>
      <c r="AK91">
        <f t="shared" si="63"/>
        <v>15</v>
      </c>
      <c r="AL91">
        <f t="shared" si="63"/>
        <v>14</v>
      </c>
      <c r="AM91">
        <f t="shared" si="63"/>
        <v>15</v>
      </c>
      <c r="AN91">
        <f t="shared" si="63"/>
        <v>2</v>
      </c>
      <c r="AO91">
        <f t="shared" si="63"/>
        <v>16</v>
      </c>
      <c r="AP91">
        <f t="shared" si="63"/>
        <v>-4</v>
      </c>
      <c r="AQ91">
        <f t="shared" si="63"/>
        <v>15</v>
      </c>
      <c r="AR91">
        <f t="shared" si="63"/>
        <v>15</v>
      </c>
      <c r="AS91">
        <f t="shared" si="63"/>
        <v>15</v>
      </c>
      <c r="AT91">
        <f t="shared" si="63"/>
        <v>15</v>
      </c>
      <c r="AU91">
        <f t="shared" si="63"/>
        <v>15</v>
      </c>
      <c r="AV91">
        <f t="shared" si="63"/>
        <v>15</v>
      </c>
      <c r="AW91">
        <f t="shared" si="63"/>
        <v>15</v>
      </c>
      <c r="AX91">
        <f t="shared" si="63"/>
        <v>15</v>
      </c>
      <c r="AY91">
        <f t="shared" si="63"/>
        <v>15</v>
      </c>
      <c r="AZ91">
        <f t="shared" si="63"/>
        <v>15</v>
      </c>
      <c r="BA91">
        <f t="shared" si="63"/>
        <v>15</v>
      </c>
      <c r="BB91">
        <f t="shared" si="63"/>
        <v>15</v>
      </c>
      <c r="BC91">
        <f t="shared" si="63"/>
        <v>15</v>
      </c>
      <c r="BD91">
        <f t="shared" si="63"/>
        <v>15</v>
      </c>
      <c r="BE91">
        <f t="shared" si="63"/>
        <v>15</v>
      </c>
      <c r="BF91">
        <f t="shared" si="63"/>
        <v>15</v>
      </c>
      <c r="BG91">
        <f t="shared" si="63"/>
        <v>15</v>
      </c>
    </row>
    <row r="92" spans="3:59" x14ac:dyDescent="0.25">
      <c r="C92" t="s">
        <v>710</v>
      </c>
      <c r="D92" s="8" t="s">
        <v>49</v>
      </c>
      <c r="E92">
        <f>E89+1+E91-_xlfn.FLOOR.MATH(E91/4)</f>
        <v>2438034</v>
      </c>
      <c r="F92">
        <f t="shared" ref="F92:BG92" si="64">F89+1+F91-_xlfn.FLOOR.MATH(F91/4)</f>
        <v>2436208</v>
      </c>
      <c r="G92">
        <f t="shared" si="64"/>
        <v>1843041</v>
      </c>
      <c r="H92">
        <f t="shared" si="64"/>
        <v>2451913</v>
      </c>
      <c r="I92">
        <f t="shared" si="64"/>
        <v>2451548</v>
      </c>
      <c r="J92">
        <f t="shared" si="64"/>
        <v>2447165</v>
      </c>
      <c r="K92">
        <f t="shared" si="64"/>
        <v>2447165</v>
      </c>
      <c r="L92">
        <f t="shared" si="64"/>
        <v>2447530</v>
      </c>
      <c r="M92">
        <f t="shared" si="64"/>
        <v>2447530</v>
      </c>
      <c r="N92">
        <f t="shared" si="64"/>
        <v>2415389</v>
      </c>
      <c r="O92">
        <f t="shared" si="64"/>
        <v>2305813</v>
      </c>
      <c r="P92">
        <f t="shared" si="64"/>
        <v>2305813</v>
      </c>
      <c r="Q92">
        <f t="shared" si="64"/>
        <v>2027127</v>
      </c>
      <c r="R92">
        <f t="shared" si="64"/>
        <v>1676487</v>
      </c>
      <c r="S92">
        <f t="shared" si="64"/>
        <v>1676852</v>
      </c>
      <c r="T92">
        <f t="shared" si="64"/>
        <v>1356163</v>
      </c>
      <c r="U92">
        <f t="shared" si="64"/>
        <v>1356163</v>
      </c>
      <c r="V92">
        <f t="shared" si="64"/>
        <v>1355796</v>
      </c>
      <c r="W92">
        <f t="shared" si="64"/>
        <v>351</v>
      </c>
      <c r="X92">
        <f t="shared" si="64"/>
        <v>2447165</v>
      </c>
      <c r="Y92">
        <f t="shared" si="64"/>
        <v>2448991</v>
      </c>
      <c r="Z92">
        <f t="shared" si="64"/>
        <v>2443512</v>
      </c>
      <c r="AA92">
        <f t="shared" si="64"/>
        <v>2467984</v>
      </c>
      <c r="AB92">
        <f t="shared" si="64"/>
        <v>2451913</v>
      </c>
      <c r="AC92">
        <f t="shared" si="64"/>
        <v>2435112</v>
      </c>
      <c r="AD92">
        <f t="shared" si="64"/>
        <v>2443878</v>
      </c>
      <c r="AE92">
        <f t="shared" si="64"/>
        <v>2447530</v>
      </c>
      <c r="AF92">
        <f t="shared" si="64"/>
        <v>2443512</v>
      </c>
      <c r="AG92">
        <f t="shared" si="64"/>
        <v>2448991</v>
      </c>
      <c r="AH92">
        <f t="shared" si="64"/>
        <v>2448991</v>
      </c>
      <c r="AI92">
        <f t="shared" si="64"/>
        <v>2448626</v>
      </c>
      <c r="AJ92">
        <f t="shared" si="64"/>
        <v>2448991</v>
      </c>
      <c r="AK92">
        <f t="shared" si="64"/>
        <v>2449356</v>
      </c>
      <c r="AL92">
        <f t="shared" si="64"/>
        <v>2385438</v>
      </c>
      <c r="AM92">
        <f t="shared" si="64"/>
        <v>2448261</v>
      </c>
      <c r="AN92">
        <f t="shared" si="64"/>
        <v>1948598</v>
      </c>
      <c r="AO92">
        <f t="shared" si="64"/>
        <v>2451913</v>
      </c>
      <c r="AP92">
        <f t="shared" si="64"/>
        <v>1721778</v>
      </c>
      <c r="AQ92">
        <f t="shared" si="64"/>
        <v>2438034</v>
      </c>
      <c r="AR92">
        <f t="shared" si="64"/>
        <v>2438034</v>
      </c>
      <c r="AS92">
        <f t="shared" si="64"/>
        <v>2438034</v>
      </c>
      <c r="AT92">
        <f t="shared" si="64"/>
        <v>2438034</v>
      </c>
      <c r="AU92">
        <f t="shared" si="64"/>
        <v>2438034</v>
      </c>
      <c r="AV92">
        <f t="shared" si="64"/>
        <v>2438034</v>
      </c>
      <c r="AW92">
        <f t="shared" si="64"/>
        <v>2438034</v>
      </c>
      <c r="AX92">
        <f t="shared" si="64"/>
        <v>2438034</v>
      </c>
      <c r="AY92">
        <f t="shared" si="64"/>
        <v>2438034</v>
      </c>
      <c r="AZ92">
        <f t="shared" si="64"/>
        <v>2438034</v>
      </c>
      <c r="BA92">
        <f t="shared" si="64"/>
        <v>2438034</v>
      </c>
      <c r="BB92">
        <f t="shared" si="64"/>
        <v>2438034</v>
      </c>
      <c r="BC92">
        <f t="shared" si="64"/>
        <v>2438034</v>
      </c>
      <c r="BD92">
        <f t="shared" si="64"/>
        <v>2438034</v>
      </c>
      <c r="BE92">
        <f t="shared" si="64"/>
        <v>2438034</v>
      </c>
      <c r="BF92">
        <f t="shared" si="64"/>
        <v>2438034</v>
      </c>
      <c r="BG92">
        <f t="shared" si="64"/>
        <v>2443512</v>
      </c>
    </row>
    <row r="93" spans="3:59" x14ac:dyDescent="0.25">
      <c r="C93" t="s">
        <v>711</v>
      </c>
      <c r="D93" s="8" t="s">
        <v>30</v>
      </c>
      <c r="E93">
        <f>IF(E89&lt;2299161,E89,E92)</f>
        <v>2438034</v>
      </c>
      <c r="F93">
        <f t="shared" ref="F93:BG93" si="65">IF(F89&lt;2299161,F89,F92)</f>
        <v>2436208</v>
      </c>
      <c r="G93">
        <f t="shared" si="65"/>
        <v>1843040</v>
      </c>
      <c r="H93">
        <f t="shared" si="65"/>
        <v>2451913</v>
      </c>
      <c r="I93">
        <f t="shared" si="65"/>
        <v>2451548</v>
      </c>
      <c r="J93">
        <f t="shared" si="65"/>
        <v>2447165</v>
      </c>
      <c r="K93">
        <f t="shared" si="65"/>
        <v>2447165</v>
      </c>
      <c r="L93">
        <f t="shared" si="65"/>
        <v>2447530</v>
      </c>
      <c r="M93">
        <f t="shared" si="65"/>
        <v>2447530</v>
      </c>
      <c r="N93">
        <f t="shared" si="65"/>
        <v>2415389</v>
      </c>
      <c r="O93">
        <f t="shared" si="65"/>
        <v>2305813</v>
      </c>
      <c r="P93">
        <f t="shared" si="65"/>
        <v>2305813</v>
      </c>
      <c r="Q93">
        <f t="shared" si="65"/>
        <v>2027123</v>
      </c>
      <c r="R93">
        <f t="shared" si="65"/>
        <v>1676490</v>
      </c>
      <c r="S93">
        <f t="shared" si="65"/>
        <v>1676855</v>
      </c>
      <c r="T93">
        <f t="shared" si="65"/>
        <v>1356172</v>
      </c>
      <c r="U93">
        <f t="shared" si="65"/>
        <v>1356172</v>
      </c>
      <c r="V93">
        <f t="shared" si="65"/>
        <v>1355806</v>
      </c>
      <c r="W93">
        <f t="shared" si="65"/>
        <v>389</v>
      </c>
      <c r="X93">
        <f t="shared" si="65"/>
        <v>2447165</v>
      </c>
      <c r="Y93">
        <f t="shared" si="65"/>
        <v>2448991</v>
      </c>
      <c r="Z93">
        <f t="shared" si="65"/>
        <v>2443512</v>
      </c>
      <c r="AA93">
        <f t="shared" si="65"/>
        <v>2467984</v>
      </c>
      <c r="AB93">
        <f t="shared" si="65"/>
        <v>2451913</v>
      </c>
      <c r="AC93">
        <f t="shared" si="65"/>
        <v>2435112</v>
      </c>
      <c r="AD93">
        <f t="shared" si="65"/>
        <v>2443878</v>
      </c>
      <c r="AE93">
        <f t="shared" si="65"/>
        <v>2447530</v>
      </c>
      <c r="AF93">
        <f t="shared" si="65"/>
        <v>2443512</v>
      </c>
      <c r="AG93">
        <f t="shared" si="65"/>
        <v>2448991</v>
      </c>
      <c r="AH93">
        <f t="shared" si="65"/>
        <v>2448991</v>
      </c>
      <c r="AI93">
        <f t="shared" si="65"/>
        <v>2448626</v>
      </c>
      <c r="AJ93">
        <f t="shared" si="65"/>
        <v>2448991</v>
      </c>
      <c r="AK93">
        <f t="shared" si="65"/>
        <v>2449356</v>
      </c>
      <c r="AL93">
        <f t="shared" si="65"/>
        <v>2385438</v>
      </c>
      <c r="AM93">
        <f t="shared" si="65"/>
        <v>2448261</v>
      </c>
      <c r="AN93">
        <f t="shared" si="65"/>
        <v>1948595</v>
      </c>
      <c r="AO93">
        <f t="shared" si="65"/>
        <v>2451913</v>
      </c>
      <c r="AP93">
        <f t="shared" si="65"/>
        <v>1721780</v>
      </c>
      <c r="AQ93">
        <f t="shared" si="65"/>
        <v>2438034</v>
      </c>
      <c r="AR93">
        <f t="shared" si="65"/>
        <v>2438034</v>
      </c>
      <c r="AS93">
        <f t="shared" si="65"/>
        <v>2438034</v>
      </c>
      <c r="AT93">
        <f t="shared" si="65"/>
        <v>2438034</v>
      </c>
      <c r="AU93">
        <f t="shared" si="65"/>
        <v>2438034</v>
      </c>
      <c r="AV93">
        <f t="shared" si="65"/>
        <v>2438034</v>
      </c>
      <c r="AW93">
        <f t="shared" si="65"/>
        <v>2438034</v>
      </c>
      <c r="AX93">
        <f t="shared" si="65"/>
        <v>2438034</v>
      </c>
      <c r="AY93">
        <f t="shared" si="65"/>
        <v>2438034</v>
      </c>
      <c r="AZ93">
        <f t="shared" si="65"/>
        <v>2438034</v>
      </c>
      <c r="BA93">
        <f t="shared" si="65"/>
        <v>2438034</v>
      </c>
      <c r="BB93">
        <f t="shared" si="65"/>
        <v>2438034</v>
      </c>
      <c r="BC93">
        <f t="shared" si="65"/>
        <v>2438034</v>
      </c>
      <c r="BD93">
        <f t="shared" si="65"/>
        <v>2438034</v>
      </c>
      <c r="BE93">
        <f t="shared" si="65"/>
        <v>2438034</v>
      </c>
      <c r="BF93">
        <f t="shared" si="65"/>
        <v>2438034</v>
      </c>
      <c r="BG93">
        <f t="shared" si="65"/>
        <v>2443512</v>
      </c>
    </row>
    <row r="94" spans="3:59" x14ac:dyDescent="0.25">
      <c r="C94" t="s">
        <v>712</v>
      </c>
      <c r="D94" s="8" t="s">
        <v>31</v>
      </c>
      <c r="E94">
        <f>E93+1524</f>
        <v>2439558</v>
      </c>
      <c r="F94">
        <f t="shared" ref="F94:BG94" si="66">F93+1524</f>
        <v>2437732</v>
      </c>
      <c r="G94">
        <f t="shared" si="66"/>
        <v>1844564</v>
      </c>
      <c r="H94">
        <f t="shared" si="66"/>
        <v>2453437</v>
      </c>
      <c r="I94">
        <f t="shared" si="66"/>
        <v>2453072</v>
      </c>
      <c r="J94">
        <f t="shared" si="66"/>
        <v>2448689</v>
      </c>
      <c r="K94">
        <f t="shared" si="66"/>
        <v>2448689</v>
      </c>
      <c r="L94">
        <f t="shared" si="66"/>
        <v>2449054</v>
      </c>
      <c r="M94">
        <f t="shared" si="66"/>
        <v>2449054</v>
      </c>
      <c r="N94">
        <f t="shared" si="66"/>
        <v>2416913</v>
      </c>
      <c r="O94">
        <f t="shared" si="66"/>
        <v>2307337</v>
      </c>
      <c r="P94">
        <f t="shared" si="66"/>
        <v>2307337</v>
      </c>
      <c r="Q94">
        <f t="shared" si="66"/>
        <v>2028647</v>
      </c>
      <c r="R94">
        <f t="shared" si="66"/>
        <v>1678014</v>
      </c>
      <c r="S94">
        <f t="shared" si="66"/>
        <v>1678379</v>
      </c>
      <c r="T94">
        <f t="shared" si="66"/>
        <v>1357696</v>
      </c>
      <c r="U94">
        <f t="shared" si="66"/>
        <v>1357696</v>
      </c>
      <c r="V94">
        <f t="shared" si="66"/>
        <v>1357330</v>
      </c>
      <c r="W94">
        <f t="shared" si="66"/>
        <v>1913</v>
      </c>
      <c r="X94">
        <f t="shared" si="66"/>
        <v>2448689</v>
      </c>
      <c r="Y94">
        <f t="shared" si="66"/>
        <v>2450515</v>
      </c>
      <c r="Z94">
        <f t="shared" si="66"/>
        <v>2445036</v>
      </c>
      <c r="AA94">
        <f t="shared" si="66"/>
        <v>2469508</v>
      </c>
      <c r="AB94">
        <f t="shared" si="66"/>
        <v>2453437</v>
      </c>
      <c r="AC94">
        <f t="shared" si="66"/>
        <v>2436636</v>
      </c>
      <c r="AD94">
        <f t="shared" si="66"/>
        <v>2445402</v>
      </c>
      <c r="AE94">
        <f t="shared" si="66"/>
        <v>2449054</v>
      </c>
      <c r="AF94">
        <f t="shared" si="66"/>
        <v>2445036</v>
      </c>
      <c r="AG94">
        <f t="shared" si="66"/>
        <v>2450515</v>
      </c>
      <c r="AH94">
        <f t="shared" si="66"/>
        <v>2450515</v>
      </c>
      <c r="AI94">
        <f t="shared" si="66"/>
        <v>2450150</v>
      </c>
      <c r="AJ94">
        <f t="shared" si="66"/>
        <v>2450515</v>
      </c>
      <c r="AK94">
        <f t="shared" si="66"/>
        <v>2450880</v>
      </c>
      <c r="AL94">
        <f t="shared" si="66"/>
        <v>2386962</v>
      </c>
      <c r="AM94">
        <f t="shared" si="66"/>
        <v>2449785</v>
      </c>
      <c r="AN94">
        <f t="shared" si="66"/>
        <v>1950119</v>
      </c>
      <c r="AO94">
        <f t="shared" si="66"/>
        <v>2453437</v>
      </c>
      <c r="AP94">
        <f t="shared" si="66"/>
        <v>1723304</v>
      </c>
      <c r="AQ94">
        <f t="shared" si="66"/>
        <v>2439558</v>
      </c>
      <c r="AR94">
        <f t="shared" si="66"/>
        <v>2439558</v>
      </c>
      <c r="AS94">
        <f t="shared" si="66"/>
        <v>2439558</v>
      </c>
      <c r="AT94">
        <f t="shared" si="66"/>
        <v>2439558</v>
      </c>
      <c r="AU94">
        <f t="shared" si="66"/>
        <v>2439558</v>
      </c>
      <c r="AV94">
        <f t="shared" si="66"/>
        <v>2439558</v>
      </c>
      <c r="AW94">
        <f t="shared" si="66"/>
        <v>2439558</v>
      </c>
      <c r="AX94">
        <f t="shared" si="66"/>
        <v>2439558</v>
      </c>
      <c r="AY94">
        <f t="shared" si="66"/>
        <v>2439558</v>
      </c>
      <c r="AZ94">
        <f t="shared" si="66"/>
        <v>2439558</v>
      </c>
      <c r="BA94">
        <f t="shared" si="66"/>
        <v>2439558</v>
      </c>
      <c r="BB94">
        <f t="shared" si="66"/>
        <v>2439558</v>
      </c>
      <c r="BC94">
        <f t="shared" si="66"/>
        <v>2439558</v>
      </c>
      <c r="BD94">
        <f t="shared" si="66"/>
        <v>2439558</v>
      </c>
      <c r="BE94">
        <f t="shared" si="66"/>
        <v>2439558</v>
      </c>
      <c r="BF94">
        <f t="shared" si="66"/>
        <v>2439558</v>
      </c>
      <c r="BG94">
        <f t="shared" si="66"/>
        <v>2445036</v>
      </c>
    </row>
    <row r="95" spans="3:59" x14ac:dyDescent="0.25">
      <c r="C95" t="s">
        <v>713</v>
      </c>
      <c r="D95" s="8" t="s">
        <v>33</v>
      </c>
      <c r="E95">
        <f>_xlfn.FLOOR.MATH((E94-122.1)/365.25)</f>
        <v>6678</v>
      </c>
      <c r="F95">
        <f t="shared" ref="F95:BG95" si="67">_xlfn.FLOOR.MATH((F94-122.1)/365.25)</f>
        <v>6673</v>
      </c>
      <c r="G95">
        <f t="shared" si="67"/>
        <v>5049</v>
      </c>
      <c r="H95">
        <f t="shared" si="67"/>
        <v>6716</v>
      </c>
      <c r="I95">
        <f t="shared" si="67"/>
        <v>6715</v>
      </c>
      <c r="J95">
        <f t="shared" si="67"/>
        <v>6703</v>
      </c>
      <c r="K95">
        <f t="shared" si="67"/>
        <v>6703</v>
      </c>
      <c r="L95">
        <f t="shared" si="67"/>
        <v>6704</v>
      </c>
      <c r="M95">
        <f t="shared" si="67"/>
        <v>6704</v>
      </c>
      <c r="N95">
        <f t="shared" si="67"/>
        <v>6616</v>
      </c>
      <c r="O95">
        <f t="shared" si="67"/>
        <v>6316</v>
      </c>
      <c r="P95">
        <f t="shared" si="67"/>
        <v>6316</v>
      </c>
      <c r="Q95">
        <f t="shared" si="67"/>
        <v>5553</v>
      </c>
      <c r="R95">
        <f t="shared" si="67"/>
        <v>4593</v>
      </c>
      <c r="S95">
        <f t="shared" si="67"/>
        <v>4594</v>
      </c>
      <c r="T95">
        <f t="shared" si="67"/>
        <v>3716</v>
      </c>
      <c r="U95">
        <f t="shared" si="67"/>
        <v>3716</v>
      </c>
      <c r="V95">
        <f t="shared" si="67"/>
        <v>3715</v>
      </c>
      <c r="W95">
        <f t="shared" si="67"/>
        <v>4</v>
      </c>
      <c r="X95">
        <f t="shared" si="67"/>
        <v>6703</v>
      </c>
      <c r="Y95">
        <f t="shared" si="67"/>
        <v>6708</v>
      </c>
      <c r="Z95">
        <f t="shared" si="67"/>
        <v>6693</v>
      </c>
      <c r="AA95">
        <f t="shared" si="67"/>
        <v>6760</v>
      </c>
      <c r="AB95">
        <f t="shared" si="67"/>
        <v>6716</v>
      </c>
      <c r="AC95">
        <f t="shared" si="67"/>
        <v>6670</v>
      </c>
      <c r="AD95">
        <f t="shared" si="67"/>
        <v>6694</v>
      </c>
      <c r="AE95">
        <f t="shared" si="67"/>
        <v>6704</v>
      </c>
      <c r="AF95">
        <f t="shared" si="67"/>
        <v>6693</v>
      </c>
      <c r="AG95">
        <f t="shared" si="67"/>
        <v>6708</v>
      </c>
      <c r="AH95">
        <f t="shared" si="67"/>
        <v>6708</v>
      </c>
      <c r="AI95">
        <f t="shared" si="67"/>
        <v>6707</v>
      </c>
      <c r="AJ95">
        <f t="shared" si="67"/>
        <v>6708</v>
      </c>
      <c r="AK95">
        <f t="shared" si="67"/>
        <v>6709</v>
      </c>
      <c r="AL95">
        <f t="shared" si="67"/>
        <v>6534</v>
      </c>
      <c r="AM95">
        <f t="shared" si="67"/>
        <v>6706</v>
      </c>
      <c r="AN95">
        <f t="shared" si="67"/>
        <v>5338</v>
      </c>
      <c r="AO95">
        <f t="shared" si="67"/>
        <v>6716</v>
      </c>
      <c r="AP95">
        <f t="shared" si="67"/>
        <v>4717</v>
      </c>
      <c r="AQ95">
        <f t="shared" si="67"/>
        <v>6678</v>
      </c>
      <c r="AR95">
        <f t="shared" si="67"/>
        <v>6678</v>
      </c>
      <c r="AS95">
        <f t="shared" si="67"/>
        <v>6678</v>
      </c>
      <c r="AT95">
        <f t="shared" si="67"/>
        <v>6678</v>
      </c>
      <c r="AU95">
        <f t="shared" si="67"/>
        <v>6678</v>
      </c>
      <c r="AV95">
        <f t="shared" si="67"/>
        <v>6678</v>
      </c>
      <c r="AW95">
        <f t="shared" si="67"/>
        <v>6678</v>
      </c>
      <c r="AX95">
        <f t="shared" si="67"/>
        <v>6678</v>
      </c>
      <c r="AY95">
        <f t="shared" si="67"/>
        <v>6678</v>
      </c>
      <c r="AZ95">
        <f t="shared" si="67"/>
        <v>6678</v>
      </c>
      <c r="BA95">
        <f t="shared" si="67"/>
        <v>6678</v>
      </c>
      <c r="BB95">
        <f t="shared" si="67"/>
        <v>6678</v>
      </c>
      <c r="BC95">
        <f t="shared" si="67"/>
        <v>6678</v>
      </c>
      <c r="BD95">
        <f t="shared" si="67"/>
        <v>6678</v>
      </c>
      <c r="BE95">
        <f t="shared" si="67"/>
        <v>6678</v>
      </c>
      <c r="BF95">
        <f t="shared" si="67"/>
        <v>6678</v>
      </c>
      <c r="BG95">
        <f t="shared" si="67"/>
        <v>6693</v>
      </c>
    </row>
    <row r="96" spans="3:59" x14ac:dyDescent="0.25">
      <c r="C96" t="s">
        <v>714</v>
      </c>
      <c r="D96" s="8" t="s">
        <v>34</v>
      </c>
      <c r="E96">
        <f>_xlfn.FLOOR.MATH(365.25*E95)</f>
        <v>2439139</v>
      </c>
      <c r="F96">
        <f t="shared" ref="F96:BG96" si="68">_xlfn.FLOOR.MATH(365.25*F95)</f>
        <v>2437313</v>
      </c>
      <c r="G96">
        <f t="shared" si="68"/>
        <v>1844147</v>
      </c>
      <c r="H96">
        <f t="shared" si="68"/>
        <v>2453019</v>
      </c>
      <c r="I96">
        <f t="shared" si="68"/>
        <v>2452653</v>
      </c>
      <c r="J96">
        <f t="shared" si="68"/>
        <v>2448270</v>
      </c>
      <c r="K96">
        <f t="shared" si="68"/>
        <v>2448270</v>
      </c>
      <c r="L96">
        <f t="shared" si="68"/>
        <v>2448636</v>
      </c>
      <c r="M96">
        <f t="shared" si="68"/>
        <v>2448636</v>
      </c>
      <c r="N96">
        <f t="shared" si="68"/>
        <v>2416494</v>
      </c>
      <c r="O96">
        <f t="shared" si="68"/>
        <v>2306919</v>
      </c>
      <c r="P96">
        <f t="shared" si="68"/>
        <v>2306919</v>
      </c>
      <c r="Q96">
        <f t="shared" si="68"/>
        <v>2028233</v>
      </c>
      <c r="R96">
        <f t="shared" si="68"/>
        <v>1677593</v>
      </c>
      <c r="S96">
        <f t="shared" si="68"/>
        <v>1677958</v>
      </c>
      <c r="T96">
        <f t="shared" si="68"/>
        <v>1357269</v>
      </c>
      <c r="U96">
        <f t="shared" si="68"/>
        <v>1357269</v>
      </c>
      <c r="V96">
        <f t="shared" si="68"/>
        <v>1356903</v>
      </c>
      <c r="W96">
        <f t="shared" si="68"/>
        <v>1461</v>
      </c>
      <c r="X96">
        <f t="shared" si="68"/>
        <v>2448270</v>
      </c>
      <c r="Y96">
        <f t="shared" si="68"/>
        <v>2450097</v>
      </c>
      <c r="Z96">
        <f t="shared" si="68"/>
        <v>2444618</v>
      </c>
      <c r="AA96">
        <f t="shared" si="68"/>
        <v>2469090</v>
      </c>
      <c r="AB96">
        <f t="shared" si="68"/>
        <v>2453019</v>
      </c>
      <c r="AC96">
        <f t="shared" si="68"/>
        <v>2436217</v>
      </c>
      <c r="AD96">
        <f t="shared" si="68"/>
        <v>2444983</v>
      </c>
      <c r="AE96">
        <f t="shared" si="68"/>
        <v>2448636</v>
      </c>
      <c r="AF96">
        <f t="shared" si="68"/>
        <v>2444618</v>
      </c>
      <c r="AG96">
        <f t="shared" si="68"/>
        <v>2450097</v>
      </c>
      <c r="AH96">
        <f t="shared" si="68"/>
        <v>2450097</v>
      </c>
      <c r="AI96">
        <f t="shared" si="68"/>
        <v>2449731</v>
      </c>
      <c r="AJ96">
        <f t="shared" si="68"/>
        <v>2450097</v>
      </c>
      <c r="AK96">
        <f t="shared" si="68"/>
        <v>2450462</v>
      </c>
      <c r="AL96">
        <f t="shared" si="68"/>
        <v>2386543</v>
      </c>
      <c r="AM96">
        <f t="shared" si="68"/>
        <v>2449366</v>
      </c>
      <c r="AN96">
        <f t="shared" si="68"/>
        <v>1949704</v>
      </c>
      <c r="AO96">
        <f t="shared" si="68"/>
        <v>2453019</v>
      </c>
      <c r="AP96">
        <f t="shared" si="68"/>
        <v>1722884</v>
      </c>
      <c r="AQ96">
        <f t="shared" si="68"/>
        <v>2439139</v>
      </c>
      <c r="AR96">
        <f t="shared" si="68"/>
        <v>2439139</v>
      </c>
      <c r="AS96">
        <f t="shared" si="68"/>
        <v>2439139</v>
      </c>
      <c r="AT96">
        <f t="shared" si="68"/>
        <v>2439139</v>
      </c>
      <c r="AU96">
        <f t="shared" si="68"/>
        <v>2439139</v>
      </c>
      <c r="AV96">
        <f t="shared" si="68"/>
        <v>2439139</v>
      </c>
      <c r="AW96">
        <f t="shared" si="68"/>
        <v>2439139</v>
      </c>
      <c r="AX96">
        <f t="shared" si="68"/>
        <v>2439139</v>
      </c>
      <c r="AY96">
        <f t="shared" si="68"/>
        <v>2439139</v>
      </c>
      <c r="AZ96">
        <f t="shared" si="68"/>
        <v>2439139</v>
      </c>
      <c r="BA96">
        <f t="shared" si="68"/>
        <v>2439139</v>
      </c>
      <c r="BB96">
        <f t="shared" si="68"/>
        <v>2439139</v>
      </c>
      <c r="BC96">
        <f t="shared" si="68"/>
        <v>2439139</v>
      </c>
      <c r="BD96">
        <f t="shared" si="68"/>
        <v>2439139</v>
      </c>
      <c r="BE96">
        <f t="shared" si="68"/>
        <v>2439139</v>
      </c>
      <c r="BF96">
        <f t="shared" si="68"/>
        <v>2439139</v>
      </c>
      <c r="BG96">
        <f t="shared" si="68"/>
        <v>2444618</v>
      </c>
    </row>
    <row r="97" spans="1:59" x14ac:dyDescent="0.25">
      <c r="C97" t="s">
        <v>715</v>
      </c>
      <c r="D97" s="8" t="s">
        <v>4</v>
      </c>
      <c r="E97">
        <f>_xlfn.FLOOR.MATH((E94-E96)/30.6001)</f>
        <v>13</v>
      </c>
      <c r="F97">
        <f t="shared" ref="F97:BG97" si="69">_xlfn.FLOOR.MATH((F94-F96)/30.6001)</f>
        <v>13</v>
      </c>
      <c r="G97">
        <f t="shared" si="69"/>
        <v>13</v>
      </c>
      <c r="H97">
        <f t="shared" si="69"/>
        <v>13</v>
      </c>
      <c r="I97">
        <f t="shared" si="69"/>
        <v>13</v>
      </c>
      <c r="J97">
        <f t="shared" si="69"/>
        <v>13</v>
      </c>
      <c r="K97">
        <f t="shared" si="69"/>
        <v>13</v>
      </c>
      <c r="L97">
        <f t="shared" si="69"/>
        <v>13</v>
      </c>
      <c r="M97">
        <f t="shared" si="69"/>
        <v>13</v>
      </c>
      <c r="N97">
        <f t="shared" si="69"/>
        <v>13</v>
      </c>
      <c r="O97">
        <f t="shared" si="69"/>
        <v>13</v>
      </c>
      <c r="P97">
        <f t="shared" si="69"/>
        <v>13</v>
      </c>
      <c r="Q97">
        <f t="shared" si="69"/>
        <v>13</v>
      </c>
      <c r="R97">
        <f t="shared" si="69"/>
        <v>13</v>
      </c>
      <c r="S97">
        <f t="shared" si="69"/>
        <v>13</v>
      </c>
      <c r="T97">
        <f t="shared" si="69"/>
        <v>13</v>
      </c>
      <c r="U97">
        <f t="shared" si="69"/>
        <v>13</v>
      </c>
      <c r="V97">
        <f t="shared" si="69"/>
        <v>13</v>
      </c>
      <c r="W97">
        <f t="shared" si="69"/>
        <v>14</v>
      </c>
      <c r="X97">
        <f t="shared" si="69"/>
        <v>13</v>
      </c>
      <c r="Y97">
        <f t="shared" si="69"/>
        <v>13</v>
      </c>
      <c r="Z97">
        <f t="shared" si="69"/>
        <v>13</v>
      </c>
      <c r="AA97">
        <f t="shared" si="69"/>
        <v>13</v>
      </c>
      <c r="AB97">
        <f t="shared" si="69"/>
        <v>13</v>
      </c>
      <c r="AC97">
        <f t="shared" si="69"/>
        <v>13</v>
      </c>
      <c r="AD97">
        <f t="shared" si="69"/>
        <v>13</v>
      </c>
      <c r="AE97">
        <f t="shared" si="69"/>
        <v>13</v>
      </c>
      <c r="AF97">
        <f t="shared" si="69"/>
        <v>13</v>
      </c>
      <c r="AG97">
        <f t="shared" si="69"/>
        <v>13</v>
      </c>
      <c r="AH97">
        <f t="shared" si="69"/>
        <v>13</v>
      </c>
      <c r="AI97">
        <f t="shared" si="69"/>
        <v>13</v>
      </c>
      <c r="AJ97">
        <f t="shared" si="69"/>
        <v>13</v>
      </c>
      <c r="AK97">
        <f t="shared" si="69"/>
        <v>13</v>
      </c>
      <c r="AL97">
        <f t="shared" si="69"/>
        <v>13</v>
      </c>
      <c r="AM97">
        <f t="shared" si="69"/>
        <v>13</v>
      </c>
      <c r="AN97">
        <f t="shared" si="69"/>
        <v>13</v>
      </c>
      <c r="AO97">
        <f t="shared" si="69"/>
        <v>13</v>
      </c>
      <c r="AP97">
        <f t="shared" si="69"/>
        <v>13</v>
      </c>
      <c r="AQ97">
        <f t="shared" si="69"/>
        <v>13</v>
      </c>
      <c r="AR97">
        <f t="shared" si="69"/>
        <v>13</v>
      </c>
      <c r="AS97">
        <f t="shared" si="69"/>
        <v>13</v>
      </c>
      <c r="AT97">
        <f t="shared" si="69"/>
        <v>13</v>
      </c>
      <c r="AU97">
        <f t="shared" si="69"/>
        <v>13</v>
      </c>
      <c r="AV97">
        <f t="shared" si="69"/>
        <v>13</v>
      </c>
      <c r="AW97">
        <f t="shared" si="69"/>
        <v>13</v>
      </c>
      <c r="AX97">
        <f t="shared" si="69"/>
        <v>13</v>
      </c>
      <c r="AY97">
        <f t="shared" si="69"/>
        <v>13</v>
      </c>
      <c r="AZ97">
        <f t="shared" si="69"/>
        <v>13</v>
      </c>
      <c r="BA97">
        <f t="shared" si="69"/>
        <v>13</v>
      </c>
      <c r="BB97">
        <f t="shared" si="69"/>
        <v>13</v>
      </c>
      <c r="BC97">
        <f t="shared" si="69"/>
        <v>13</v>
      </c>
      <c r="BD97">
        <f t="shared" si="69"/>
        <v>13</v>
      </c>
      <c r="BE97">
        <f t="shared" si="69"/>
        <v>13</v>
      </c>
      <c r="BF97">
        <f t="shared" si="69"/>
        <v>13</v>
      </c>
      <c r="BG97">
        <f t="shared" si="69"/>
        <v>13</v>
      </c>
    </row>
    <row r="98" spans="1:59" x14ac:dyDescent="0.25">
      <c r="C98" t="s">
        <v>716</v>
      </c>
      <c r="D98" s="8" t="s">
        <v>717</v>
      </c>
      <c r="E98" s="2">
        <f>E94-E96-_xlfn.FLOOR.MATH(30.6001*E97)+E90</f>
        <v>22.344240520615131</v>
      </c>
      <c r="F98" s="2">
        <f t="shared" ref="F98:BG98" si="70">F94-F96-_xlfn.FLOOR.MATH(30.6001*F97)+F90</f>
        <v>22.118173228111118</v>
      </c>
      <c r="G98" s="2">
        <f t="shared" si="70"/>
        <v>20.776683574309573</v>
      </c>
      <c r="H98" s="2">
        <f t="shared" si="70"/>
        <v>21.568568984977901</v>
      </c>
      <c r="I98" s="2">
        <f t="shared" si="70"/>
        <v>22.323134243953973</v>
      </c>
      <c r="J98" s="2">
        <f t="shared" si="70"/>
        <v>22.40782744763419</v>
      </c>
      <c r="K98" s="2">
        <f t="shared" si="70"/>
        <v>22.40782744763419</v>
      </c>
      <c r="L98" s="2">
        <f t="shared" si="70"/>
        <v>21.645275220740587</v>
      </c>
      <c r="M98" s="2">
        <f t="shared" si="70"/>
        <v>21.645275220740587</v>
      </c>
      <c r="N98" s="2">
        <f t="shared" si="70"/>
        <v>22.280205375514925</v>
      </c>
      <c r="O98" s="2">
        <f t="shared" si="70"/>
        <v>21.469845438376069</v>
      </c>
      <c r="P98" s="2">
        <f t="shared" si="70"/>
        <v>21.469845438376069</v>
      </c>
      <c r="Q98" s="2">
        <f t="shared" si="70"/>
        <v>17.198385211871937</v>
      </c>
      <c r="R98" s="2">
        <f t="shared" si="70"/>
        <v>24.030916932038963</v>
      </c>
      <c r="S98" s="2">
        <f t="shared" si="70"/>
        <v>24.272889089770615</v>
      </c>
      <c r="T98" s="2">
        <f t="shared" si="70"/>
        <v>30.015569991897792</v>
      </c>
      <c r="U98" s="2">
        <f t="shared" si="70"/>
        <v>30.015569991897792</v>
      </c>
      <c r="V98" s="2">
        <f t="shared" si="70"/>
        <v>30.775886091403663</v>
      </c>
      <c r="W98" s="2">
        <f t="shared" si="70"/>
        <v>24.662079244805454</v>
      </c>
      <c r="X98" s="2">
        <f t="shared" si="70"/>
        <v>22.40782744763419</v>
      </c>
      <c r="Y98" s="2">
        <f t="shared" si="70"/>
        <v>21.614070313051343</v>
      </c>
      <c r="Z98" s="2">
        <f t="shared" si="70"/>
        <v>21.974929272662848</v>
      </c>
      <c r="AA98" s="2">
        <f t="shared" si="70"/>
        <v>21.239879144355655</v>
      </c>
      <c r="AB98" s="2">
        <f t="shared" si="70"/>
        <v>21.568568984977901</v>
      </c>
      <c r="AC98" s="2">
        <f t="shared" si="70"/>
        <v>22.392411206383258</v>
      </c>
      <c r="AD98" s="2">
        <f t="shared" si="70"/>
        <v>22.223431035876274</v>
      </c>
      <c r="AE98" s="2">
        <f t="shared" si="70"/>
        <v>21.645275220740587</v>
      </c>
      <c r="AF98" s="2">
        <f t="shared" si="70"/>
        <v>21.974929272662848</v>
      </c>
      <c r="AG98" s="2">
        <f t="shared" si="70"/>
        <v>21.614070313051343</v>
      </c>
      <c r="AH98" s="2">
        <f t="shared" si="70"/>
        <v>21.614070313051343</v>
      </c>
      <c r="AI98" s="2">
        <f t="shared" si="70"/>
        <v>22.371464752126485</v>
      </c>
      <c r="AJ98" s="2">
        <f t="shared" si="70"/>
        <v>21.614070313051343</v>
      </c>
      <c r="AK98" s="2">
        <f t="shared" si="70"/>
        <v>21.852195617742836</v>
      </c>
      <c r="AL98" s="2">
        <f t="shared" si="70"/>
        <v>22.388952333014458</v>
      </c>
      <c r="AM98" s="2">
        <f t="shared" si="70"/>
        <v>22.130601881537586</v>
      </c>
      <c r="AN98" s="2">
        <f t="shared" si="70"/>
        <v>18.984646192286164</v>
      </c>
      <c r="AO98" s="2">
        <f t="shared" si="70"/>
        <v>21.568568984977901</v>
      </c>
      <c r="AP98" s="2">
        <f t="shared" si="70"/>
        <v>23.135985294822603</v>
      </c>
      <c r="AQ98" s="2">
        <f t="shared" si="70"/>
        <v>22.344240520615131</v>
      </c>
      <c r="AR98" s="2">
        <f t="shared" si="70"/>
        <v>22.344240520615131</v>
      </c>
      <c r="AS98" s="2">
        <f t="shared" si="70"/>
        <v>22.344240520615131</v>
      </c>
      <c r="AT98" s="2">
        <f t="shared" si="70"/>
        <v>22.344240520615131</v>
      </c>
      <c r="AU98" s="2">
        <f t="shared" si="70"/>
        <v>22.344240520615131</v>
      </c>
      <c r="AV98" s="2">
        <f t="shared" si="70"/>
        <v>22.344240520615131</v>
      </c>
      <c r="AW98" s="2">
        <f t="shared" si="70"/>
        <v>22.344240520615131</v>
      </c>
      <c r="AX98" s="2">
        <f t="shared" si="70"/>
        <v>22.344240520615131</v>
      </c>
      <c r="AY98" s="2">
        <f t="shared" si="70"/>
        <v>22.344240520615131</v>
      </c>
      <c r="AZ98" s="2">
        <f t="shared" si="70"/>
        <v>22.344240520615131</v>
      </c>
      <c r="BA98" s="2">
        <f t="shared" si="70"/>
        <v>22.344240520615131</v>
      </c>
      <c r="BB98" s="2">
        <f t="shared" si="70"/>
        <v>22.344240520615131</v>
      </c>
      <c r="BC98" s="2">
        <f t="shared" si="70"/>
        <v>22.344240520615131</v>
      </c>
      <c r="BD98" s="2">
        <f t="shared" si="70"/>
        <v>22.344240520615131</v>
      </c>
      <c r="BE98" s="2">
        <f t="shared" si="70"/>
        <v>22.344240520615131</v>
      </c>
      <c r="BF98" s="2">
        <f t="shared" si="70"/>
        <v>22.344240520615131</v>
      </c>
      <c r="BG98" s="2">
        <f t="shared" si="70"/>
        <v>21.974929272662848</v>
      </c>
    </row>
    <row r="99" spans="1:59" x14ac:dyDescent="0.25">
      <c r="C99" t="s">
        <v>718</v>
      </c>
      <c r="D99" s="8" t="s">
        <v>719</v>
      </c>
      <c r="E99">
        <f>IF(E97&lt;14,E97-1,E97-13)</f>
        <v>12</v>
      </c>
      <c r="F99">
        <f t="shared" ref="F99:BG99" si="71">IF(F97&lt;14,F97-1,F97-13)</f>
        <v>12</v>
      </c>
      <c r="G99">
        <f t="shared" si="71"/>
        <v>12</v>
      </c>
      <c r="H99">
        <f t="shared" si="71"/>
        <v>12</v>
      </c>
      <c r="I99">
        <f t="shared" si="71"/>
        <v>12</v>
      </c>
      <c r="J99">
        <f t="shared" si="71"/>
        <v>12</v>
      </c>
      <c r="K99">
        <f t="shared" si="71"/>
        <v>12</v>
      </c>
      <c r="L99">
        <f t="shared" si="71"/>
        <v>12</v>
      </c>
      <c r="M99">
        <f t="shared" si="71"/>
        <v>12</v>
      </c>
      <c r="N99">
        <f t="shared" si="71"/>
        <v>12</v>
      </c>
      <c r="O99">
        <f t="shared" si="71"/>
        <v>12</v>
      </c>
      <c r="P99">
        <f t="shared" si="71"/>
        <v>12</v>
      </c>
      <c r="Q99">
        <f t="shared" si="71"/>
        <v>12</v>
      </c>
      <c r="R99">
        <f t="shared" si="71"/>
        <v>12</v>
      </c>
      <c r="S99">
        <f t="shared" si="71"/>
        <v>12</v>
      </c>
      <c r="T99">
        <f t="shared" si="71"/>
        <v>12</v>
      </c>
      <c r="U99">
        <f t="shared" si="71"/>
        <v>12</v>
      </c>
      <c r="V99">
        <f t="shared" si="71"/>
        <v>12</v>
      </c>
      <c r="W99">
        <f t="shared" si="71"/>
        <v>1</v>
      </c>
      <c r="X99">
        <f t="shared" si="71"/>
        <v>12</v>
      </c>
      <c r="Y99">
        <f t="shared" si="71"/>
        <v>12</v>
      </c>
      <c r="Z99">
        <f t="shared" si="71"/>
        <v>12</v>
      </c>
      <c r="AA99">
        <f t="shared" si="71"/>
        <v>12</v>
      </c>
      <c r="AB99">
        <f t="shared" si="71"/>
        <v>12</v>
      </c>
      <c r="AC99">
        <f t="shared" si="71"/>
        <v>12</v>
      </c>
      <c r="AD99">
        <f t="shared" si="71"/>
        <v>12</v>
      </c>
      <c r="AE99">
        <f t="shared" si="71"/>
        <v>12</v>
      </c>
      <c r="AF99">
        <f t="shared" si="71"/>
        <v>12</v>
      </c>
      <c r="AG99">
        <f t="shared" si="71"/>
        <v>12</v>
      </c>
      <c r="AH99">
        <f t="shared" si="71"/>
        <v>12</v>
      </c>
      <c r="AI99">
        <f t="shared" si="71"/>
        <v>12</v>
      </c>
      <c r="AJ99">
        <f t="shared" si="71"/>
        <v>12</v>
      </c>
      <c r="AK99">
        <f t="shared" si="71"/>
        <v>12</v>
      </c>
      <c r="AL99">
        <f t="shared" si="71"/>
        <v>12</v>
      </c>
      <c r="AM99">
        <f t="shared" si="71"/>
        <v>12</v>
      </c>
      <c r="AN99">
        <f t="shared" si="71"/>
        <v>12</v>
      </c>
      <c r="AO99">
        <f t="shared" si="71"/>
        <v>12</v>
      </c>
      <c r="AP99">
        <f t="shared" si="71"/>
        <v>12</v>
      </c>
      <c r="AQ99">
        <f t="shared" si="71"/>
        <v>12</v>
      </c>
      <c r="AR99">
        <f t="shared" si="71"/>
        <v>12</v>
      </c>
      <c r="AS99">
        <f t="shared" si="71"/>
        <v>12</v>
      </c>
      <c r="AT99">
        <f t="shared" si="71"/>
        <v>12</v>
      </c>
      <c r="AU99">
        <f t="shared" si="71"/>
        <v>12</v>
      </c>
      <c r="AV99">
        <f t="shared" si="71"/>
        <v>12</v>
      </c>
      <c r="AW99">
        <f t="shared" si="71"/>
        <v>12</v>
      </c>
      <c r="AX99">
        <f t="shared" si="71"/>
        <v>12</v>
      </c>
      <c r="AY99">
        <f t="shared" si="71"/>
        <v>12</v>
      </c>
      <c r="AZ99">
        <f t="shared" si="71"/>
        <v>12</v>
      </c>
      <c r="BA99">
        <f t="shared" si="71"/>
        <v>12</v>
      </c>
      <c r="BB99">
        <f t="shared" si="71"/>
        <v>12</v>
      </c>
      <c r="BC99">
        <f t="shared" si="71"/>
        <v>12</v>
      </c>
      <c r="BD99">
        <f t="shared" si="71"/>
        <v>12</v>
      </c>
      <c r="BE99">
        <f t="shared" si="71"/>
        <v>12</v>
      </c>
      <c r="BF99">
        <f t="shared" si="71"/>
        <v>12</v>
      </c>
      <c r="BG99">
        <f t="shared" si="71"/>
        <v>12</v>
      </c>
    </row>
    <row r="100" spans="1:59" x14ac:dyDescent="0.25">
      <c r="C100" t="s">
        <v>720</v>
      </c>
      <c r="D100" s="8" t="s">
        <v>686</v>
      </c>
      <c r="E100">
        <f>IF(E99&gt;2, E95-4716,E95-4715)</f>
        <v>1962</v>
      </c>
      <c r="F100">
        <f t="shared" ref="F100:BG100" si="72">IF(F99&gt;2, F95-4716,F95-4715)</f>
        <v>1957</v>
      </c>
      <c r="G100">
        <f t="shared" si="72"/>
        <v>333</v>
      </c>
      <c r="H100">
        <f t="shared" si="72"/>
        <v>2000</v>
      </c>
      <c r="I100">
        <f t="shared" si="72"/>
        <v>1999</v>
      </c>
      <c r="J100">
        <f t="shared" si="72"/>
        <v>1987</v>
      </c>
      <c r="K100">
        <f t="shared" si="72"/>
        <v>1987</v>
      </c>
      <c r="L100">
        <f t="shared" si="72"/>
        <v>1988</v>
      </c>
      <c r="M100">
        <f t="shared" si="72"/>
        <v>1988</v>
      </c>
      <c r="N100">
        <f t="shared" si="72"/>
        <v>1900</v>
      </c>
      <c r="O100">
        <f t="shared" si="72"/>
        <v>1600</v>
      </c>
      <c r="P100">
        <f t="shared" si="72"/>
        <v>1600</v>
      </c>
      <c r="Q100">
        <f t="shared" si="72"/>
        <v>837</v>
      </c>
      <c r="R100">
        <f t="shared" si="72"/>
        <v>-123</v>
      </c>
      <c r="S100">
        <f t="shared" si="72"/>
        <v>-122</v>
      </c>
      <c r="T100">
        <f t="shared" si="72"/>
        <v>-1000</v>
      </c>
      <c r="U100">
        <f t="shared" si="72"/>
        <v>-1000</v>
      </c>
      <c r="V100">
        <f t="shared" si="72"/>
        <v>-1001</v>
      </c>
      <c r="W100">
        <f t="shared" si="72"/>
        <v>-4711</v>
      </c>
      <c r="X100">
        <f t="shared" si="72"/>
        <v>1987</v>
      </c>
      <c r="Y100">
        <f t="shared" si="72"/>
        <v>1992</v>
      </c>
      <c r="Z100">
        <f t="shared" si="72"/>
        <v>1977</v>
      </c>
      <c r="AA100">
        <f t="shared" si="72"/>
        <v>2044</v>
      </c>
      <c r="AB100">
        <f t="shared" si="72"/>
        <v>2000</v>
      </c>
      <c r="AC100">
        <f t="shared" si="72"/>
        <v>1954</v>
      </c>
      <c r="AD100">
        <f t="shared" si="72"/>
        <v>1978</v>
      </c>
      <c r="AE100">
        <f t="shared" si="72"/>
        <v>1988</v>
      </c>
      <c r="AF100">
        <f t="shared" si="72"/>
        <v>1977</v>
      </c>
      <c r="AG100">
        <f t="shared" si="72"/>
        <v>1992</v>
      </c>
      <c r="AH100">
        <f t="shared" si="72"/>
        <v>1992</v>
      </c>
      <c r="AI100">
        <f t="shared" si="72"/>
        <v>1991</v>
      </c>
      <c r="AJ100">
        <f t="shared" si="72"/>
        <v>1992</v>
      </c>
      <c r="AK100">
        <f t="shared" si="72"/>
        <v>1993</v>
      </c>
      <c r="AL100">
        <f t="shared" si="72"/>
        <v>1818</v>
      </c>
      <c r="AM100">
        <f t="shared" si="72"/>
        <v>1990</v>
      </c>
      <c r="AN100">
        <f t="shared" si="72"/>
        <v>622</v>
      </c>
      <c r="AO100">
        <f t="shared" si="72"/>
        <v>2000</v>
      </c>
      <c r="AP100">
        <f t="shared" si="72"/>
        <v>1</v>
      </c>
      <c r="AQ100">
        <f t="shared" si="72"/>
        <v>1962</v>
      </c>
      <c r="AR100">
        <f t="shared" si="72"/>
        <v>1962</v>
      </c>
      <c r="AS100">
        <f t="shared" si="72"/>
        <v>1962</v>
      </c>
      <c r="AT100">
        <f t="shared" si="72"/>
        <v>1962</v>
      </c>
      <c r="AU100">
        <f t="shared" si="72"/>
        <v>1962</v>
      </c>
      <c r="AV100">
        <f t="shared" si="72"/>
        <v>1962</v>
      </c>
      <c r="AW100">
        <f t="shared" si="72"/>
        <v>1962</v>
      </c>
      <c r="AX100">
        <f t="shared" si="72"/>
        <v>1962</v>
      </c>
      <c r="AY100">
        <f t="shared" si="72"/>
        <v>1962</v>
      </c>
      <c r="AZ100">
        <f t="shared" si="72"/>
        <v>1962</v>
      </c>
      <c r="BA100">
        <f t="shared" si="72"/>
        <v>1962</v>
      </c>
      <c r="BB100">
        <f t="shared" si="72"/>
        <v>1962</v>
      </c>
      <c r="BC100">
        <f t="shared" si="72"/>
        <v>1962</v>
      </c>
      <c r="BD100">
        <f t="shared" si="72"/>
        <v>1962</v>
      </c>
      <c r="BE100">
        <f t="shared" si="72"/>
        <v>1962</v>
      </c>
      <c r="BF100">
        <f t="shared" si="72"/>
        <v>1962</v>
      </c>
      <c r="BG100">
        <f t="shared" si="72"/>
        <v>1977</v>
      </c>
    </row>
    <row r="101" spans="1:59" x14ac:dyDescent="0.25">
      <c r="D101" s="8" t="s">
        <v>640</v>
      </c>
      <c r="E101" s="243">
        <f>IF(E100&gt;1899,DATE(E100,E99,E98)+E90,E100&amp;"-"&amp;E99&amp;"-"&amp;E98)</f>
        <v>23002.344240520615</v>
      </c>
      <c r="F101" s="243">
        <f t="shared" ref="F101:BG101" si="73">IF(F100&gt;1899,DATE(F100,F99,F98)+F90,F100&amp;"-"&amp;F99&amp;"-"&amp;F98)</f>
        <v>21176.118173228111</v>
      </c>
      <c r="G101" s="243" t="str">
        <f t="shared" si="73"/>
        <v>333-12-20.7766835743095</v>
      </c>
      <c r="H101" s="243">
        <f t="shared" si="73"/>
        <v>36881.568568984978</v>
      </c>
      <c r="I101" s="243">
        <f t="shared" si="73"/>
        <v>36516.323134243954</v>
      </c>
      <c r="J101" s="243">
        <f t="shared" si="73"/>
        <v>32133.407827447634</v>
      </c>
      <c r="K101" s="243">
        <f t="shared" si="73"/>
        <v>32133.407827447634</v>
      </c>
      <c r="L101" s="243">
        <f t="shared" si="73"/>
        <v>32498.645275220741</v>
      </c>
      <c r="M101" s="243">
        <f t="shared" si="73"/>
        <v>32498.645275220741</v>
      </c>
      <c r="N101" s="243">
        <f t="shared" si="73"/>
        <v>357.28020537551492</v>
      </c>
      <c r="O101" s="243" t="str">
        <f t="shared" si="73"/>
        <v>1600-12-21.469845438376</v>
      </c>
      <c r="P101" s="243" t="str">
        <f t="shared" si="73"/>
        <v>1600-12-21.469845438376</v>
      </c>
      <c r="Q101" s="243" t="str">
        <f t="shared" si="73"/>
        <v>837-12-17.1983852118719</v>
      </c>
      <c r="R101" s="243" t="str">
        <f t="shared" si="73"/>
        <v>-123-12-24.0309169320389</v>
      </c>
      <c r="S101" s="243" t="str">
        <f t="shared" si="73"/>
        <v>-122-12-24.2728890897706</v>
      </c>
      <c r="T101" s="243" t="str">
        <f t="shared" si="73"/>
        <v>-1000-12-30.0155699918977</v>
      </c>
      <c r="U101" s="243" t="str">
        <f t="shared" si="73"/>
        <v>-1000-12-30.0155699918977</v>
      </c>
      <c r="V101" s="243" t="str">
        <f t="shared" si="73"/>
        <v>-1001-12-30.7758860914036</v>
      </c>
      <c r="W101" s="243" t="str">
        <f t="shared" si="73"/>
        <v>-4711-1-24.6620792448055</v>
      </c>
      <c r="X101" s="243">
        <f t="shared" si="73"/>
        <v>32133.407827447634</v>
      </c>
      <c r="Y101" s="243">
        <f t="shared" si="73"/>
        <v>33959.614070313051</v>
      </c>
      <c r="Z101" s="243">
        <f t="shared" si="73"/>
        <v>28480.974929272663</v>
      </c>
      <c r="AA101" s="243">
        <f t="shared" si="73"/>
        <v>52952.239879144356</v>
      </c>
      <c r="AB101" s="243">
        <f t="shared" si="73"/>
        <v>36881.568568984978</v>
      </c>
      <c r="AC101" s="243">
        <f t="shared" si="73"/>
        <v>20080.392411206383</v>
      </c>
      <c r="AD101" s="243">
        <f t="shared" si="73"/>
        <v>28846.223431035876</v>
      </c>
      <c r="AE101" s="243">
        <f t="shared" si="73"/>
        <v>32498.645275220741</v>
      </c>
      <c r="AF101" s="243">
        <f t="shared" si="73"/>
        <v>28480.974929272663</v>
      </c>
      <c r="AG101" s="243">
        <f t="shared" si="73"/>
        <v>33959.614070313051</v>
      </c>
      <c r="AH101" s="243">
        <f t="shared" si="73"/>
        <v>33959.614070313051</v>
      </c>
      <c r="AI101" s="243">
        <f t="shared" si="73"/>
        <v>33594.371464752126</v>
      </c>
      <c r="AJ101" s="243">
        <f t="shared" si="73"/>
        <v>33959.614070313051</v>
      </c>
      <c r="AK101" s="243">
        <f t="shared" si="73"/>
        <v>34324.852195617743</v>
      </c>
      <c r="AL101" s="243" t="str">
        <f t="shared" si="73"/>
        <v>1818-12-22.3889523330144</v>
      </c>
      <c r="AM101" s="243">
        <f t="shared" si="73"/>
        <v>33229.130601881538</v>
      </c>
      <c r="AN101" s="243" t="str">
        <f t="shared" si="73"/>
        <v>622-12-18.9846461922861</v>
      </c>
      <c r="AO101" s="243">
        <f t="shared" si="73"/>
        <v>36881.568568984978</v>
      </c>
      <c r="AP101" s="243" t="str">
        <f t="shared" si="73"/>
        <v>1-12-23.1359852948226</v>
      </c>
      <c r="AQ101" s="243">
        <f t="shared" si="73"/>
        <v>23002.344240520615</v>
      </c>
      <c r="AR101" s="243">
        <f t="shared" si="73"/>
        <v>23002.344240520615</v>
      </c>
      <c r="AS101" s="243">
        <f t="shared" si="73"/>
        <v>23002.344240520615</v>
      </c>
      <c r="AT101" s="243">
        <f t="shared" si="73"/>
        <v>23002.344240520615</v>
      </c>
      <c r="AU101" s="243">
        <f t="shared" si="73"/>
        <v>23002.344240520615</v>
      </c>
      <c r="AV101" s="243">
        <f t="shared" si="73"/>
        <v>23002.344240520615</v>
      </c>
      <c r="AW101" s="243">
        <f t="shared" si="73"/>
        <v>23002.344240520615</v>
      </c>
      <c r="AX101" s="243">
        <f t="shared" si="73"/>
        <v>23002.344240520615</v>
      </c>
      <c r="AY101" s="243">
        <f t="shared" si="73"/>
        <v>23002.344240520615</v>
      </c>
      <c r="AZ101" s="243">
        <f t="shared" si="73"/>
        <v>23002.344240520615</v>
      </c>
      <c r="BA101" s="243">
        <f t="shared" si="73"/>
        <v>23002.344240520615</v>
      </c>
      <c r="BB101" s="243">
        <f t="shared" si="73"/>
        <v>23002.344240520615</v>
      </c>
      <c r="BC101" s="243">
        <f t="shared" si="73"/>
        <v>23002.344240520615</v>
      </c>
      <c r="BD101" s="243">
        <f t="shared" si="73"/>
        <v>23002.344240520615</v>
      </c>
      <c r="BE101" s="243">
        <f t="shared" si="73"/>
        <v>23002.344240520615</v>
      </c>
      <c r="BF101" s="243">
        <f t="shared" si="73"/>
        <v>23002.344240520615</v>
      </c>
      <c r="BG101" s="243">
        <f t="shared" si="73"/>
        <v>28480.974929272663</v>
      </c>
    </row>
    <row r="103" spans="1:59" x14ac:dyDescent="0.25">
      <c r="B103">
        <v>181</v>
      </c>
      <c r="D103" s="8" t="s">
        <v>731</v>
      </c>
      <c r="E103" s="28">
        <f>E38</f>
        <v>2437837.3858850659</v>
      </c>
    </row>
    <row r="104" spans="1:59" x14ac:dyDescent="0.25">
      <c r="A104">
        <v>32.200000000000003</v>
      </c>
      <c r="B104">
        <v>218</v>
      </c>
      <c r="D104" s="8" t="s">
        <v>64</v>
      </c>
      <c r="E104">
        <v>-234.06524394587373</v>
      </c>
    </row>
    <row r="105" spans="1:59" x14ac:dyDescent="0.25">
      <c r="A105">
        <v>25.5</v>
      </c>
      <c r="B105">
        <v>164</v>
      </c>
      <c r="D105" s="8" t="s">
        <v>45</v>
      </c>
      <c r="E105">
        <v>1.0163299027072996</v>
      </c>
    </row>
    <row r="106" spans="1:59" x14ac:dyDescent="0.25">
      <c r="D106" s="31" t="s">
        <v>201</v>
      </c>
      <c r="E106">
        <v>-13.033633527968288</v>
      </c>
    </row>
    <row r="107" spans="1:59" x14ac:dyDescent="0.25">
      <c r="A107">
        <v>25.9</v>
      </c>
      <c r="C107" t="s">
        <v>755</v>
      </c>
    </row>
    <row r="108" spans="1:59" x14ac:dyDescent="0.25">
      <c r="A108" s="5" t="s">
        <v>756</v>
      </c>
    </row>
    <row r="109" spans="1:59" x14ac:dyDescent="0.25">
      <c r="A109">
        <v>27.1</v>
      </c>
    </row>
  </sheetData>
  <mergeCells count="5">
    <mergeCell ref="A1:D1"/>
    <mergeCell ref="C5:C6"/>
    <mergeCell ref="C7:C8"/>
    <mergeCell ref="C9:C10"/>
    <mergeCell ref="C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Examples</vt:lpstr>
      <vt:lpstr>07JD</vt:lpstr>
      <vt:lpstr>08Easter</vt:lpstr>
      <vt:lpstr>09Hebrew</vt:lpstr>
      <vt:lpstr>09Muslem</vt:lpstr>
      <vt:lpstr>10deltaT</vt:lpstr>
      <vt:lpstr>22Nutation</vt:lpstr>
      <vt:lpstr>25SolarCoords</vt:lpstr>
      <vt:lpstr>27EquinoxSolstice</vt:lpstr>
      <vt:lpstr>27abc</vt:lpstr>
      <vt:lpstr>10a</vt:lpstr>
      <vt:lpstr>22a</vt:lpstr>
      <vt:lpstr>Lookups</vt:lpstr>
      <vt:lpstr>AU2Km</vt:lpstr>
      <vt:lpstr>Deg2Rad</vt:lpstr>
      <vt:lpstr>Km2AU</vt:lpstr>
      <vt:lpstr>Rad2Deg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Charles</dc:creator>
  <cp:lastModifiedBy>Moore, Charles</cp:lastModifiedBy>
  <cp:lastPrinted>2022-10-25T18:21:01Z</cp:lastPrinted>
  <dcterms:created xsi:type="dcterms:W3CDTF">2022-10-21T15:16:38Z</dcterms:created>
  <dcterms:modified xsi:type="dcterms:W3CDTF">2022-11-11T19:20:20Z</dcterms:modified>
</cp:coreProperties>
</file>