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QAM\GitHub\starter-academic\static\"/>
    </mc:Choice>
  </mc:AlternateContent>
  <xr:revisionPtr revIDLastSave="0" documentId="13_ncr:1_{F6D45684-EAFD-4BA6-8F14-137A48799502}" xr6:coauthVersionLast="47" xr6:coauthVersionMax="47" xr10:uidLastSave="{00000000-0000-0000-0000-000000000000}"/>
  <bookViews>
    <workbookView xWindow="-120" yWindow="-120" windowWidth="20730" windowHeight="11160" tabRatio="717" xr2:uid="{4E48D71A-11A8-48A3-A37D-9541A381940A}"/>
  </bookViews>
  <sheets>
    <sheet name="Instructions" sheetId="13" r:id="rId1"/>
    <sheet name="Fall 2019" sheetId="9" r:id="rId2"/>
    <sheet name="Winter 2020" sheetId="10" r:id="rId3"/>
    <sheet name="Summer 2020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8" i="9" l="1"/>
  <c r="W43" i="9" s="1"/>
  <c r="W38" i="10"/>
  <c r="W43" i="10" s="1"/>
  <c r="W38" i="11"/>
  <c r="W43" i="11" s="1"/>
  <c r="K19" i="11"/>
  <c r="J19" i="11"/>
  <c r="A3" i="11"/>
  <c r="A4" i="11" s="1"/>
  <c r="B4" i="11" s="1"/>
  <c r="B2" i="11"/>
  <c r="AA3" i="11"/>
  <c r="AA4" i="11" s="1"/>
  <c r="AA5" i="11" s="1"/>
  <c r="AA6" i="11" s="1"/>
  <c r="AA7" i="11" s="1"/>
  <c r="AA8" i="11" s="1"/>
  <c r="AA9" i="11" s="1"/>
  <c r="AA10" i="11" s="1"/>
  <c r="AA11" i="11" s="1"/>
  <c r="AA12" i="11" s="1"/>
  <c r="AA13" i="11" s="1"/>
  <c r="AA14" i="11" s="1"/>
  <c r="AA15" i="11" s="1"/>
  <c r="AA16" i="11" s="1"/>
  <c r="AA17" i="11" s="1"/>
  <c r="AA18" i="11" s="1"/>
  <c r="AA19" i="11" s="1"/>
  <c r="AA20" i="11" s="1"/>
  <c r="AA21" i="11" s="1"/>
  <c r="AA22" i="11" s="1"/>
  <c r="AA23" i="11" s="1"/>
  <c r="AA24" i="11" s="1"/>
  <c r="AA25" i="11" s="1"/>
  <c r="AA26" i="11" s="1"/>
  <c r="AA27" i="11" s="1"/>
  <c r="AA28" i="11" s="1"/>
  <c r="AA29" i="11" s="1"/>
  <c r="Z3" i="1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AA3" i="10"/>
  <c r="AA4" i="10" s="1"/>
  <c r="AA5" i="10" s="1"/>
  <c r="AA6" i="10" s="1"/>
  <c r="AA7" i="10" s="1"/>
  <c r="AA8" i="10" s="1"/>
  <c r="AA9" i="10" s="1"/>
  <c r="AA10" i="10" s="1"/>
  <c r="AA11" i="10" s="1"/>
  <c r="AA12" i="10" s="1"/>
  <c r="AA13" i="10" s="1"/>
  <c r="AA14" i="10" s="1"/>
  <c r="AA15" i="10" s="1"/>
  <c r="AA16" i="10" s="1"/>
  <c r="AA17" i="10" s="1"/>
  <c r="AA18" i="10" s="1"/>
  <c r="AA19" i="10" s="1"/>
  <c r="AA20" i="10" s="1"/>
  <c r="AA21" i="10" s="1"/>
  <c r="AA22" i="10" s="1"/>
  <c r="AA23" i="10" s="1"/>
  <c r="AA24" i="10" s="1"/>
  <c r="AA25" i="10" s="1"/>
  <c r="AA26" i="10" s="1"/>
  <c r="AA27" i="10" s="1"/>
  <c r="AA28" i="10" s="1"/>
  <c r="AA29" i="10" s="1"/>
  <c r="Z3" i="10"/>
  <c r="Z4" i="10" s="1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A3" i="10"/>
  <c r="B3" i="10" s="1"/>
  <c r="B2" i="10"/>
  <c r="AA4" i="9"/>
  <c r="AA5" i="9" s="1"/>
  <c r="AA6" i="9" s="1"/>
  <c r="AA7" i="9" s="1"/>
  <c r="AA8" i="9" s="1"/>
  <c r="AA9" i="9" s="1"/>
  <c r="AA10" i="9" s="1"/>
  <c r="AA11" i="9" s="1"/>
  <c r="AA12" i="9" s="1"/>
  <c r="AA13" i="9" s="1"/>
  <c r="AA14" i="9" s="1"/>
  <c r="AA15" i="9" s="1"/>
  <c r="AA16" i="9" s="1"/>
  <c r="AA17" i="9" s="1"/>
  <c r="AA18" i="9" s="1"/>
  <c r="AA19" i="9" s="1"/>
  <c r="AA20" i="9" s="1"/>
  <c r="AA21" i="9" s="1"/>
  <c r="AA22" i="9" s="1"/>
  <c r="AA23" i="9" s="1"/>
  <c r="AA24" i="9" s="1"/>
  <c r="AA25" i="9" s="1"/>
  <c r="AA26" i="9" s="1"/>
  <c r="AA27" i="9" s="1"/>
  <c r="AA28" i="9" s="1"/>
  <c r="AA29" i="9" s="1"/>
  <c r="AA3" i="9"/>
  <c r="Z4" i="9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" i="9"/>
  <c r="A4" i="9"/>
  <c r="A5" i="9" s="1"/>
  <c r="A3" i="9"/>
  <c r="B3" i="9" s="1"/>
  <c r="B2" i="9"/>
  <c r="B3" i="11" l="1"/>
  <c r="A5" i="11"/>
  <c r="A4" i="10"/>
  <c r="A5" i="10" s="1"/>
  <c r="B5" i="10" s="1"/>
  <c r="A6" i="10"/>
  <c r="A6" i="9"/>
  <c r="B5" i="9"/>
  <c r="B4" i="9"/>
  <c r="K18" i="11"/>
  <c r="J18" i="11"/>
  <c r="K17" i="11"/>
  <c r="J17" i="11"/>
  <c r="K16" i="11"/>
  <c r="J16" i="11"/>
  <c r="K15" i="11"/>
  <c r="J15" i="11"/>
  <c r="K14" i="11"/>
  <c r="J14" i="11"/>
  <c r="K13" i="11"/>
  <c r="J13" i="11"/>
  <c r="K12" i="11"/>
  <c r="J12" i="11"/>
  <c r="K11" i="11"/>
  <c r="J11" i="11"/>
  <c r="K10" i="11"/>
  <c r="J10" i="11"/>
  <c r="K9" i="11"/>
  <c r="J9" i="11"/>
  <c r="K8" i="11"/>
  <c r="J8" i="11"/>
  <c r="K7" i="11"/>
  <c r="J7" i="11"/>
  <c r="K6" i="11"/>
  <c r="J6" i="11"/>
  <c r="K5" i="11"/>
  <c r="J5" i="11"/>
  <c r="K4" i="11"/>
  <c r="J4" i="11"/>
  <c r="K3" i="11"/>
  <c r="J3" i="11"/>
  <c r="K2" i="11"/>
  <c r="J2" i="11"/>
  <c r="K19" i="10"/>
  <c r="J19" i="10"/>
  <c r="K18" i="10"/>
  <c r="J18" i="10"/>
  <c r="K17" i="10"/>
  <c r="J17" i="10"/>
  <c r="K16" i="10"/>
  <c r="J16" i="10"/>
  <c r="K15" i="10"/>
  <c r="J15" i="10"/>
  <c r="K14" i="10"/>
  <c r="J14" i="10"/>
  <c r="K13" i="10"/>
  <c r="J13" i="10"/>
  <c r="K12" i="10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K2" i="10"/>
  <c r="J2" i="10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2" i="9"/>
  <c r="J2" i="9"/>
  <c r="A6" i="11" l="1"/>
  <c r="B5" i="11"/>
  <c r="B4" i="10"/>
  <c r="A7" i="10"/>
  <c r="B6" i="10"/>
  <c r="A7" i="9"/>
  <c r="B6" i="9"/>
  <c r="A7" i="11" l="1"/>
  <c r="B6" i="11"/>
  <c r="B7" i="10"/>
  <c r="A8" i="10"/>
  <c r="B7" i="9"/>
  <c r="A8" i="9"/>
  <c r="B7" i="11" l="1"/>
  <c r="A8" i="11"/>
  <c r="B8" i="10"/>
  <c r="A9" i="10"/>
  <c r="B8" i="9"/>
  <c r="A9" i="9"/>
  <c r="B8" i="11" l="1"/>
  <c r="A9" i="11"/>
  <c r="A10" i="10"/>
  <c r="B9" i="10"/>
  <c r="A10" i="9"/>
  <c r="B9" i="9"/>
  <c r="A10" i="11" l="1"/>
  <c r="B9" i="11"/>
  <c r="B10" i="10"/>
  <c r="A11" i="10"/>
  <c r="A11" i="9"/>
  <c r="B10" i="9"/>
  <c r="A11" i="11" l="1"/>
  <c r="B10" i="11"/>
  <c r="B11" i="10"/>
  <c r="A12" i="10"/>
  <c r="B11" i="9"/>
  <c r="A12" i="9"/>
  <c r="B11" i="11" l="1"/>
  <c r="A12" i="11"/>
  <c r="B12" i="10"/>
  <c r="A13" i="10"/>
  <c r="A13" i="9"/>
  <c r="B12" i="9"/>
  <c r="B12" i="11" l="1"/>
  <c r="A13" i="11"/>
  <c r="A14" i="10"/>
  <c r="B13" i="10"/>
  <c r="A14" i="9"/>
  <c r="B13" i="9"/>
  <c r="A14" i="11" l="1"/>
  <c r="B13" i="11"/>
  <c r="A15" i="10"/>
  <c r="B14" i="10"/>
  <c r="A15" i="9"/>
  <c r="B14" i="9"/>
  <c r="A15" i="11" l="1"/>
  <c r="B14" i="11"/>
  <c r="B15" i="10"/>
  <c r="A16" i="10"/>
  <c r="B15" i="9"/>
  <c r="A16" i="9"/>
  <c r="B15" i="11" l="1"/>
  <c r="A16" i="11"/>
  <c r="B16" i="10"/>
  <c r="A17" i="10"/>
  <c r="A17" i="9"/>
  <c r="B16" i="9"/>
  <c r="B16" i="11" l="1"/>
  <c r="A17" i="11"/>
  <c r="A18" i="10"/>
  <c r="B17" i="10"/>
  <c r="A18" i="9"/>
  <c r="B17" i="9"/>
  <c r="A18" i="11" l="1"/>
  <c r="B17" i="11"/>
  <c r="A19" i="10"/>
  <c r="B19" i="10" s="1"/>
  <c r="B18" i="10"/>
  <c r="A19" i="9"/>
  <c r="B19" i="9" s="1"/>
  <c r="B18" i="9"/>
  <c r="A19" i="11" l="1"/>
  <c r="B19" i="11" s="1"/>
  <c r="B18" i="11"/>
</calcChain>
</file>

<file path=xl/sharedStrings.xml><?xml version="1.0" encoding="utf-8"?>
<sst xmlns="http://schemas.openxmlformats.org/spreadsheetml/2006/main" count="75" uniqueCount="43">
  <si>
    <t>Monday</t>
  </si>
  <si>
    <t>Tuesday</t>
  </si>
  <si>
    <t>Wednesday</t>
  </si>
  <si>
    <t>Thursday</t>
  </si>
  <si>
    <t>Friday</t>
  </si>
  <si>
    <t>Saturday</t>
  </si>
  <si>
    <t>Sunday</t>
  </si>
  <si>
    <t>Week total</t>
  </si>
  <si>
    <t>Total Mean</t>
  </si>
  <si>
    <t>Objective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</si>
  <si>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</si>
  <si>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</si>
  <si>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</si>
  <si>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</si>
  <si>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</si>
  <si>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</si>
  <si>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</si>
  <si>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</si>
  <si>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Week</t>
  </si>
  <si>
    <t>You can annotate the plot with comments as you wish to explain potential variations in hours worked by selecting a text box, and then typing CTR+C and CTR+V.</t>
  </si>
  <si>
    <t>You can change your weekly objective (the green and red lines) by changing the top numbers on the right of the graph (the correct cells are highlighted in grey).</t>
  </si>
  <si>
    <t>How to use this time-management self-monitoring system (for keeping track of your weekly worked hours)</t>
  </si>
  <si>
    <t>Change the date at the top left to the first Monday of the new semester (the correct cell is highlighted in grey). The other cells will update automatically.</t>
  </si>
  <si>
    <t>Date (Fall 2019)</t>
  </si>
  <si>
    <t>You can also delete existing annotations on the graph if they do not apply to you.</t>
  </si>
  <si>
    <t>x</t>
  </si>
  <si>
    <t>Minimum</t>
  </si>
  <si>
    <t xml:space="preserve">To copy a sheet, right-click on it, then click "Move or Copy...", check the box "Create a copy", select "(move to end)", then OK. </t>
  </si>
  <si>
    <t>Repeat for the following weeks. The graph (on the right) will update automatically with your weekly averages across the semester.</t>
  </si>
  <si>
    <t>You can rename the existing sheets to your current semesters. After your first year, you can copy the sheets as needed for future semesters.</t>
  </si>
  <si>
    <t>https://remi-theriault.com</t>
  </si>
  <si>
    <t>Rémi Thériault (2021)</t>
  </si>
  <si>
    <t>Credit:</t>
  </si>
  <si>
    <t>Note: Some semesters have only 17 weeks, not 18! So we put x's and don’t fill it to preserve the general formatting.</t>
  </si>
  <si>
    <t>Date (Summer 2020)</t>
  </si>
  <si>
    <t>Date (Winter 2020)</t>
  </si>
  <si>
    <t>https://cppastudents.medium.com/time-management-the-importance-of-self-monitoring-c9dfff241af1</t>
  </si>
  <si>
    <t>Please see the full Medium blog explaining the scientific basis behind self-monitoring and the complete rationale behind this system:</t>
  </si>
  <si>
    <t>After getting the idea, you can erase the existing example data (the sample hours worked, not the rest) before you start tracking your own hours.</t>
  </si>
  <si>
    <t>Blog post:</t>
  </si>
  <si>
    <t>At the end of your work week, add your total daily hours worked for each day of that week in the appropriate cells (Monday to Sunday).</t>
  </si>
  <si>
    <t>Objective: 40 hrs/week (5 day x 8 hrs)</t>
  </si>
  <si>
    <t>The summary box (white background) will update automatically with your current number of hours worked and objective.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</si>
</sst>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43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1" fillId="0" borderId="0" xfId="0" applyFont="1" applyFill="1" applyBorder="1"/>
    <xf numFmtId="2" fontId="1" fillId="0" borderId="0" xfId="0" applyNumberFormat="1" applyFont="1" applyFill="1" applyBorder="1"/>
    <xf numFmtId="0" fontId="3" fillId="0" borderId="0" xfId="0" applyFont="1"/>
    <xf numFmtId="164" fontId="0" fillId="3" borderId="1" xfId="0" applyNumberFormat="1" applyFill="1" applyBorder="1"/>
    <xf numFmtId="164" fontId="0" fillId="0" borderId="0" xfId="0" applyNumberFormat="1"/>
    <xf numFmtId="0" fontId="0" fillId="3" borderId="1" xfId="0" applyFill="1" applyBorder="1"/>
    <xf numFmtId="0" fontId="1" fillId="4" borderId="1" xfId="0" applyFont="1" applyFill="1" applyBorder="1"/>
    <xf numFmtId="2" fontId="1" fillId="5" borderId="1" xfId="0" applyNumberFormat="1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0" fillId="0" borderId="3" xfId="0" applyBorder="1"/>
    <xf numFmtId="0" fontId="0" fillId="2" borderId="0" xfId="0" applyFill="1"/>
    <xf numFmtId="0" fontId="0" fillId="6" borderId="0" xfId="0" applyFill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4343"/>
      <color rgb="FFB07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Number of hours worked per week (FALL 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'Fall 2019'!$J$1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2019'!$J$2:$J$19</c:f>
              <c:numCache>
                <c:formatCode>General</c:formatCode>
                <c:ptCount val="18"/>
                <c:pt idx="0">
                  <c:v>16.5</c:v>
                </c:pt>
                <c:pt idx="1">
                  <c:v>48</c:v>
                </c:pt>
                <c:pt idx="2">
                  <c:v>50.5</c:v>
                </c:pt>
                <c:pt idx="3">
                  <c:v>45</c:v>
                </c:pt>
                <c:pt idx="4">
                  <c:v>36</c:v>
                </c:pt>
                <c:pt idx="5">
                  <c:v>60.5</c:v>
                </c:pt>
                <c:pt idx="6">
                  <c:v>46.5</c:v>
                </c:pt>
                <c:pt idx="7">
                  <c:v>45</c:v>
                </c:pt>
                <c:pt idx="8">
                  <c:v>50.5</c:v>
                </c:pt>
                <c:pt idx="9">
                  <c:v>34.5</c:v>
                </c:pt>
                <c:pt idx="10">
                  <c:v>31.5</c:v>
                </c:pt>
                <c:pt idx="11">
                  <c:v>52</c:v>
                </c:pt>
                <c:pt idx="12">
                  <c:v>29</c:v>
                </c:pt>
                <c:pt idx="13">
                  <c:v>39.5</c:v>
                </c:pt>
                <c:pt idx="14">
                  <c:v>43</c:v>
                </c:pt>
                <c:pt idx="15">
                  <c:v>33.5</c:v>
                </c:pt>
                <c:pt idx="16">
                  <c:v>36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4-4C6A-AB9B-7F17DF94E064}"/>
            </c:ext>
          </c:extLst>
        </c:ser>
        <c:ser>
          <c:idx val="1"/>
          <c:order val="1"/>
          <c:tx>
            <c:strRef>
              <c:f>'Fall 2019'!$K$1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2019'!$K$2:$K$19</c:f>
              <c:numCache>
                <c:formatCode>0.00</c:formatCode>
                <c:ptCount val="18"/>
                <c:pt idx="0">
                  <c:v>16.5</c:v>
                </c:pt>
                <c:pt idx="1">
                  <c:v>32.25</c:v>
                </c:pt>
                <c:pt idx="2">
                  <c:v>38.333333333333336</c:v>
                </c:pt>
                <c:pt idx="3">
                  <c:v>40</c:v>
                </c:pt>
                <c:pt idx="4">
                  <c:v>39.200000000000003</c:v>
                </c:pt>
                <c:pt idx="5">
                  <c:v>42.75</c:v>
                </c:pt>
                <c:pt idx="6">
                  <c:v>43.285714285714285</c:v>
                </c:pt>
                <c:pt idx="7">
                  <c:v>43.5</c:v>
                </c:pt>
                <c:pt idx="8">
                  <c:v>44.277777777777779</c:v>
                </c:pt>
                <c:pt idx="9">
                  <c:v>43.3</c:v>
                </c:pt>
                <c:pt idx="10">
                  <c:v>42.227272727272727</c:v>
                </c:pt>
                <c:pt idx="11">
                  <c:v>43.041666666666664</c:v>
                </c:pt>
                <c:pt idx="12">
                  <c:v>41.96153846153846</c:v>
                </c:pt>
                <c:pt idx="13">
                  <c:v>41.785714285714285</c:v>
                </c:pt>
                <c:pt idx="14">
                  <c:v>41.866666666666667</c:v>
                </c:pt>
                <c:pt idx="15">
                  <c:v>41.34375</c:v>
                </c:pt>
                <c:pt idx="16">
                  <c:v>41.029411764705884</c:v>
                </c:pt>
                <c:pt idx="17">
                  <c:v>38.75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4-4C6A-AB9B-7F17DF94E064}"/>
            </c:ext>
          </c:extLst>
        </c:ser>
        <c:ser>
          <c:idx val="2"/>
          <c:order val="2"/>
          <c:tx>
            <c:strRef>
              <c:f>'Fall 2019'!$Z$1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2019'!$Z$2:$Z$19</c:f>
              <c:numCache>
                <c:formatCode>General</c:formatCode>
                <c:ptCount val="1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14-4C6A-AB9B-7F17DF94E064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2019'!$AA$2:$AA$19</c:f>
              <c:numCache>
                <c:formatCode>General</c:formatCode>
                <c:ptCount val="18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14-4C6A-AB9B-7F17DF94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51539907124273665"/>
          <c:h val="3.9198873458096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Number of hours worked per week (WINTER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'Winter 2020'!$J$1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2020'!$J$2:$J$18</c:f>
              <c:numCache>
                <c:formatCode>General</c:formatCode>
                <c:ptCount val="17"/>
                <c:pt idx="0">
                  <c:v>4</c:v>
                </c:pt>
                <c:pt idx="1">
                  <c:v>36.5</c:v>
                </c:pt>
                <c:pt idx="2">
                  <c:v>35.5</c:v>
                </c:pt>
                <c:pt idx="3">
                  <c:v>39.5</c:v>
                </c:pt>
                <c:pt idx="4">
                  <c:v>40</c:v>
                </c:pt>
                <c:pt idx="5">
                  <c:v>31</c:v>
                </c:pt>
                <c:pt idx="6">
                  <c:v>42</c:v>
                </c:pt>
                <c:pt idx="7">
                  <c:v>37.5</c:v>
                </c:pt>
                <c:pt idx="8">
                  <c:v>42.5</c:v>
                </c:pt>
                <c:pt idx="9">
                  <c:v>33</c:v>
                </c:pt>
                <c:pt idx="10">
                  <c:v>22.5</c:v>
                </c:pt>
                <c:pt idx="11">
                  <c:v>8.5</c:v>
                </c:pt>
                <c:pt idx="12">
                  <c:v>21</c:v>
                </c:pt>
                <c:pt idx="13">
                  <c:v>26</c:v>
                </c:pt>
                <c:pt idx="14">
                  <c:v>25.5</c:v>
                </c:pt>
                <c:pt idx="15">
                  <c:v>14.5</c:v>
                </c:pt>
                <c:pt idx="16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7-4DC8-82E0-7C73007A4FBC}"/>
            </c:ext>
          </c:extLst>
        </c:ser>
        <c:ser>
          <c:idx val="1"/>
          <c:order val="1"/>
          <c:tx>
            <c:strRef>
              <c:f>'Winter 2020'!$K$1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2020'!$K$2:$K$18</c:f>
              <c:numCache>
                <c:formatCode>0.00</c:formatCode>
                <c:ptCount val="17"/>
                <c:pt idx="0">
                  <c:v>4</c:v>
                </c:pt>
                <c:pt idx="1">
                  <c:v>20.25</c:v>
                </c:pt>
                <c:pt idx="2">
                  <c:v>25.333333333333332</c:v>
                </c:pt>
                <c:pt idx="3">
                  <c:v>28.875</c:v>
                </c:pt>
                <c:pt idx="4">
                  <c:v>31.1</c:v>
                </c:pt>
                <c:pt idx="5">
                  <c:v>31.083333333333332</c:v>
                </c:pt>
                <c:pt idx="6">
                  <c:v>32.642857142857146</c:v>
                </c:pt>
                <c:pt idx="7">
                  <c:v>33.25</c:v>
                </c:pt>
                <c:pt idx="8">
                  <c:v>34.277777777777779</c:v>
                </c:pt>
                <c:pt idx="9">
                  <c:v>34.15</c:v>
                </c:pt>
                <c:pt idx="10">
                  <c:v>33.090909090909093</c:v>
                </c:pt>
                <c:pt idx="11">
                  <c:v>31.041666666666668</c:v>
                </c:pt>
                <c:pt idx="12">
                  <c:v>30.26923076923077</c:v>
                </c:pt>
                <c:pt idx="13">
                  <c:v>29.964285714285715</c:v>
                </c:pt>
                <c:pt idx="14">
                  <c:v>29.666666666666668</c:v>
                </c:pt>
                <c:pt idx="15">
                  <c:v>28.71875</c:v>
                </c:pt>
                <c:pt idx="16">
                  <c:v>28.470588235294116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7-4DC8-82E0-7C73007A4FBC}"/>
            </c:ext>
          </c:extLst>
        </c:ser>
        <c:ser>
          <c:idx val="2"/>
          <c:order val="2"/>
          <c:tx>
            <c:strRef>
              <c:f>'Winter 2020'!$Z$1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2020'!$Z$2:$Z$18</c:f>
              <c:numCache>
                <c:formatCode>General</c:formatCode>
                <c:ptCount val="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7-4DC8-82E0-7C73007A4FBC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2020'!$AA$2:$AA$18</c:f>
              <c:numCache>
                <c:formatCode>General</c:formatCode>
                <c:ptCount val="1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D7-4DC8-82E0-7C73007A4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68735400672160518"/>
          <c:h val="4.3774616506915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 sz="1600" b="1" i="0" u="none" strike="noStrike" cap="none" normalizeH="0" baseline="0">
                <a:effectLst/>
              </a:rPr>
              <a:t>Number of hours worked per week (SUMMER </a:t>
            </a:r>
            <a:r>
              <a:rPr lang="en-US"/>
              <a:t>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'Summer 2020'!$J$1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2020'!$J$2:$J$18</c:f>
              <c:numCache>
                <c:formatCode>General</c:formatCode>
                <c:ptCount val="17"/>
                <c:pt idx="0">
                  <c:v>36</c:v>
                </c:pt>
                <c:pt idx="1">
                  <c:v>29</c:v>
                </c:pt>
                <c:pt idx="2">
                  <c:v>54.5</c:v>
                </c:pt>
                <c:pt idx="3">
                  <c:v>47.5</c:v>
                </c:pt>
                <c:pt idx="4">
                  <c:v>33.5</c:v>
                </c:pt>
                <c:pt idx="5">
                  <c:v>48</c:v>
                </c:pt>
                <c:pt idx="6">
                  <c:v>37.5</c:v>
                </c:pt>
                <c:pt idx="7">
                  <c:v>36</c:v>
                </c:pt>
                <c:pt idx="8">
                  <c:v>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7-46D1-B491-1EA3F68368AC}"/>
            </c:ext>
          </c:extLst>
        </c:ser>
        <c:ser>
          <c:idx val="1"/>
          <c:order val="1"/>
          <c:tx>
            <c:strRef>
              <c:f>'Summer 2020'!$K$1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name>Trend</c:nam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2020'!$K$2:$K$18</c:f>
              <c:numCache>
                <c:formatCode>0.00</c:formatCode>
                <c:ptCount val="17"/>
                <c:pt idx="0">
                  <c:v>36</c:v>
                </c:pt>
                <c:pt idx="1">
                  <c:v>32.5</c:v>
                </c:pt>
                <c:pt idx="2">
                  <c:v>39.833333333333336</c:v>
                </c:pt>
                <c:pt idx="3">
                  <c:v>41.75</c:v>
                </c:pt>
                <c:pt idx="4">
                  <c:v>40.1</c:v>
                </c:pt>
                <c:pt idx="5">
                  <c:v>41.416666666666664</c:v>
                </c:pt>
                <c:pt idx="6">
                  <c:v>40.857142857142854</c:v>
                </c:pt>
                <c:pt idx="7">
                  <c:v>40.25</c:v>
                </c:pt>
                <c:pt idx="8">
                  <c:v>39.777777777777779</c:v>
                </c:pt>
                <c:pt idx="9">
                  <c:v>35.799999999999997</c:v>
                </c:pt>
                <c:pt idx="10">
                  <c:v>32.545454545454547</c:v>
                </c:pt>
                <c:pt idx="11">
                  <c:v>29.833333333333332</c:v>
                </c:pt>
                <c:pt idx="12">
                  <c:v>27.53846153846154</c:v>
                </c:pt>
                <c:pt idx="13">
                  <c:v>25.571428571428573</c:v>
                </c:pt>
                <c:pt idx="14">
                  <c:v>23.866666666666667</c:v>
                </c:pt>
                <c:pt idx="15">
                  <c:v>22.375</c:v>
                </c:pt>
                <c:pt idx="16">
                  <c:v>21.058823529411764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7-46D1-B491-1EA3F68368AC}"/>
            </c:ext>
          </c:extLst>
        </c:ser>
        <c:ser>
          <c:idx val="2"/>
          <c:order val="2"/>
          <c:tx>
            <c:strRef>
              <c:f>'Summer 2020'!$Z$1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2020'!$Z$2:$Z$18</c:f>
              <c:numCache>
                <c:formatCode>General</c:formatCode>
                <c:ptCount val="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7-46D1-B491-1EA3F68368AC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2020'!$AA$2:$AA$18</c:f>
              <c:numCache>
                <c:formatCode>General</c:formatCode>
                <c:ptCount val="1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C7-46D1-B491-1EA3F683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68735400672160518"/>
          <c:h val="4.3774616506915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479425</xdr:colOff>
      <xdr:row>0</xdr:row>
      <xdr:rowOff>127000</xdr:rowOff>
    </xdr:from>
    <xdr:to>
      <xdr:col>23</xdr:col>
      <xdr:colOff>425824</xdr:colOff>
      <xdr:row>29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70DA58-C8ED-4826-BE98-B4FAF16A5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0.36422</cdr:x>
      <cdr:y>0.72341</cdr:y>
    </cdr:from>
    <cdr:to>
      <cdr:x>0.63767</cdr:x>
      <cdr:y>0.80921</cdr:y>
    </cdr:to>
    <cdr:sp macro="" textlink="'Fall 2019'!$W$4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F6B7AB-0B5B-496F-A9B8-0F323E62C359}"/>
            </a:ext>
          </a:extLst>
        </cdr:cNvPr>
        <cdr:cNvSpPr txBox="1"/>
      </cdr:nvSpPr>
      <cdr:spPr>
        <a:xfrm xmlns:a="http://schemas.openxmlformats.org/drawingml/2006/main">
          <a:off x="3454629" y="3955143"/>
          <a:ext cx="2593675" cy="4690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C4B9791-3BAC-4824-99C4-05005AA4E0DE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Average: 38.75 hrs/week
Objective: 40 hrs/week (5 day x 8 hrs)</a:t>
          </a:fld>
          <a:endParaRPr lang="en-CA" sz="1100" b="1"/>
        </a:p>
      </cdr:txBody>
    </cdr:sp>
  </cdr:relSizeAnchor>
  <cdr:relSizeAnchor xmlns:cdr="http://schemas.openxmlformats.org/drawingml/2006/chartDrawing">
    <cdr:from>
      <cdr:x>0.06905</cdr:x>
      <cdr:y>0.69163</cdr:y>
    </cdr:from>
    <cdr:to>
      <cdr:x>0.20317</cdr:x>
      <cdr:y>0.77152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3434D7E-89DB-4C3F-9C67-A17ADB81A4BB}"/>
            </a:ext>
          </a:extLst>
        </cdr:cNvPr>
        <cdr:cNvSpPr txBox="1"/>
      </cdr:nvSpPr>
      <cdr:spPr>
        <a:xfrm xmlns:a="http://schemas.openxmlformats.org/drawingml/2006/main">
          <a:off x="654919" y="3781403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(Personal</a:t>
          </a:r>
          <a:r>
            <a:rPr lang="en-CA" sz="1100" baseline="0"/>
            <a:t> event 1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0.23363</cdr:x>
      <cdr:y>0.50374</cdr:y>
    </cdr:from>
    <cdr:to>
      <cdr:x>0.36775</cdr:x>
      <cdr:y>0.58363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8A2EB03-65EF-413E-995E-37DED22B93C4}"/>
            </a:ext>
          </a:extLst>
        </cdr:cNvPr>
        <cdr:cNvSpPr txBox="1"/>
      </cdr:nvSpPr>
      <cdr:spPr>
        <a:xfrm xmlns:a="http://schemas.openxmlformats.org/drawingml/2006/main">
          <a:off x="2215982" y="2754123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(Special event)</a:t>
          </a:r>
        </a:p>
      </cdr:txBody>
    </cdr:sp>
  </cdr:relSizeAnchor>
  <cdr:relSizeAnchor xmlns:cdr="http://schemas.openxmlformats.org/drawingml/2006/chartDrawing">
    <cdr:from>
      <cdr:x>0.8135</cdr:x>
      <cdr:y>0.55051</cdr:y>
    </cdr:from>
    <cdr:to>
      <cdr:x>0.94762</cdr:x>
      <cdr:y>0.6304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974D9AE-947B-4BC0-89FA-A1ED0772CBAA}"/>
            </a:ext>
          </a:extLst>
        </cdr:cNvPr>
        <cdr:cNvSpPr txBox="1"/>
      </cdr:nvSpPr>
      <cdr:spPr>
        <a:xfrm xmlns:a="http://schemas.openxmlformats.org/drawingml/2006/main">
          <a:off x="7716008" y="3009806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(Holidays)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479425</xdr:colOff>
      <xdr:row>0</xdr:row>
      <xdr:rowOff>127000</xdr:rowOff>
    </xdr:from>
    <xdr:to>
      <xdr:col>23</xdr:col>
      <xdr:colOff>425824</xdr:colOff>
      <xdr:row>29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0E1FDD-160E-44F3-A2BE-5A977BBDC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0.29519</cdr:x>
      <cdr:y>0.64626</cdr:y>
    </cdr:from>
    <cdr:to>
      <cdr:x>0.56913</cdr:x>
      <cdr:y>0.73377</cdr:y>
    </cdr:to>
    <cdr:sp macro="" textlink="'Winter 2020'!$W$4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F6B7AB-0B5B-496F-A9B8-0F323E62C359}"/>
            </a:ext>
          </a:extLst>
        </cdr:cNvPr>
        <cdr:cNvSpPr txBox="1"/>
      </cdr:nvSpPr>
      <cdr:spPr>
        <a:xfrm xmlns:a="http://schemas.openxmlformats.org/drawingml/2006/main">
          <a:off x="2799898" y="3533320"/>
          <a:ext cx="2598311" cy="47845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31EDC80-FAF2-4CF9-BA31-0B6B1413961A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Average: 28.06 hrs/week
Objective: 40 hrs/week (5 day x 8 hrs)</a:t>
          </a:fld>
          <a:endParaRPr lang="en-CA" sz="1100" b="1"/>
        </a:p>
      </cdr:txBody>
    </cdr:sp>
  </cdr:relSizeAnchor>
  <cdr:relSizeAnchor xmlns:cdr="http://schemas.openxmlformats.org/drawingml/2006/chartDrawing">
    <cdr:from>
      <cdr:x>0.09682</cdr:x>
      <cdr:y>0.67306</cdr:y>
    </cdr:from>
    <cdr:to>
      <cdr:x>0.23094</cdr:x>
      <cdr:y>0.78445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6ABC506-CFDA-4865-BBC9-A34D72B098DE}"/>
            </a:ext>
          </a:extLst>
        </cdr:cNvPr>
        <cdr:cNvSpPr txBox="1"/>
      </cdr:nvSpPr>
      <cdr:spPr>
        <a:xfrm xmlns:a="http://schemas.openxmlformats.org/drawingml/2006/main">
          <a:off x="918376" y="3679871"/>
          <a:ext cx="1272129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(Beginning of term)</a:t>
          </a:r>
        </a:p>
      </cdr:txBody>
    </cdr:sp>
  </cdr:relSizeAnchor>
  <cdr:relSizeAnchor xmlns:cdr="http://schemas.openxmlformats.org/drawingml/2006/chartDrawing">
    <cdr:from>
      <cdr:x>0.29733</cdr:x>
      <cdr:y>0.35639</cdr:y>
    </cdr:from>
    <cdr:to>
      <cdr:x>0.43145</cdr:x>
      <cdr:y>0.43628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255A765-B497-4954-B4ED-08BC66E940DD}"/>
            </a:ext>
          </a:extLst>
        </cdr:cNvPr>
        <cdr:cNvSpPr txBox="1"/>
      </cdr:nvSpPr>
      <cdr:spPr>
        <a:xfrm xmlns:a="http://schemas.openxmlformats.org/drawingml/2006/main">
          <a:off x="2820154" y="1948536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(Got sick)</a:t>
          </a:r>
        </a:p>
      </cdr:txBody>
    </cdr:sp>
  </cdr:relSizeAnchor>
  <cdr:relSizeAnchor xmlns:cdr="http://schemas.openxmlformats.org/drawingml/2006/chartDrawing">
    <cdr:from>
      <cdr:x>0.54429</cdr:x>
      <cdr:y>0.47161</cdr:y>
    </cdr:from>
    <cdr:to>
      <cdr:x>0.62792</cdr:x>
      <cdr:y>0.5515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6E5D4FB-DB39-41A3-A96D-B8349BBB8CA6}"/>
            </a:ext>
          </a:extLst>
        </cdr:cNvPr>
        <cdr:cNvSpPr txBox="1"/>
      </cdr:nvSpPr>
      <cdr:spPr>
        <a:xfrm xmlns:a="http://schemas.openxmlformats.org/drawingml/2006/main">
          <a:off x="5130815" y="2578475"/>
          <a:ext cx="788344" cy="4367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(Event)</a:t>
          </a:r>
        </a:p>
      </cdr:txBody>
    </cdr:sp>
  </cdr:relSizeAnchor>
  <cdr:relSizeAnchor xmlns:cdr="http://schemas.openxmlformats.org/drawingml/2006/chartDrawing">
    <cdr:from>
      <cdr:x>0.61705</cdr:x>
      <cdr:y>0.73483</cdr:y>
    </cdr:from>
    <cdr:to>
      <cdr:x>0.75117</cdr:x>
      <cdr:y>0.81472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2A9DB0E-70F2-4C9A-B051-7307BB704C47}"/>
            </a:ext>
          </a:extLst>
        </cdr:cNvPr>
        <cdr:cNvSpPr txBox="1"/>
      </cdr:nvSpPr>
      <cdr:spPr>
        <a:xfrm xmlns:a="http://schemas.openxmlformats.org/drawingml/2006/main">
          <a:off x="5852766" y="4017597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(Personal</a:t>
          </a:r>
          <a:r>
            <a:rPr lang="en-CA" sz="1100" baseline="0"/>
            <a:t> event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0.78152</cdr:x>
      <cdr:y>0.6303</cdr:y>
    </cdr:from>
    <cdr:to>
      <cdr:x>0.97782</cdr:x>
      <cdr:y>0.71024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4AF1C40E-9E31-46F6-8E72-F427E5FD83E3}"/>
            </a:ext>
          </a:extLst>
        </cdr:cNvPr>
        <cdr:cNvSpPr txBox="1"/>
      </cdr:nvSpPr>
      <cdr:spPr>
        <a:xfrm xmlns:a="http://schemas.openxmlformats.org/drawingml/2006/main">
          <a:off x="7412718" y="3446062"/>
          <a:ext cx="1861941" cy="4370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_____________________</a:t>
          </a:r>
        </a:p>
        <a:p xmlns:a="http://schemas.openxmlformats.org/drawingml/2006/main">
          <a:pPr algn="ctr"/>
          <a:r>
            <a:rPr lang="en-CA" sz="1100"/>
            <a:t>(Coronavirus chaos)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479425</xdr:colOff>
      <xdr:row>0</xdr:row>
      <xdr:rowOff>127000</xdr:rowOff>
    </xdr:from>
    <xdr:to>
      <xdr:col>23</xdr:col>
      <xdr:colOff>425824</xdr:colOff>
      <xdr:row>28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B3FF8D-8A73-449E-B9D2-B654BA17B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0.24585</cdr:x>
      <cdr:y>0.63091</cdr:y>
    </cdr:from>
    <cdr:to>
      <cdr:x>0.5193</cdr:x>
      <cdr:y>0.72272</cdr:y>
    </cdr:to>
    <cdr:sp macro="" textlink="'Summer 2020'!$W$4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F6B7AB-0B5B-496F-A9B8-0F323E62C359}"/>
            </a:ext>
          </a:extLst>
        </cdr:cNvPr>
        <cdr:cNvSpPr txBox="1"/>
      </cdr:nvSpPr>
      <cdr:spPr>
        <a:xfrm xmlns:a="http://schemas.openxmlformats.org/drawingml/2006/main">
          <a:off x="2331929" y="3329214"/>
          <a:ext cx="2593675" cy="4844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C15B898-325F-4C4E-A3A0-6A7982899CDA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Average: 39.78 hrs/week
Objective: 40 hrs/week (5 day x 8 hrs)</a:t>
          </a:fld>
          <a:endParaRPr lang="en-CA" sz="1100" b="1"/>
        </a:p>
      </cdr:txBody>
    </cdr:sp>
  </cdr:relSizeAnchor>
  <cdr:relSizeAnchor xmlns:cdr="http://schemas.openxmlformats.org/drawingml/2006/chartDrawing">
    <cdr:from>
      <cdr:x>0.08236</cdr:x>
      <cdr:y>0.54682</cdr:y>
    </cdr:from>
    <cdr:to>
      <cdr:x>0.21648</cdr:x>
      <cdr:y>0.66223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6ABC506-CFDA-4865-BBC9-A34D72B098DE}"/>
            </a:ext>
          </a:extLst>
        </cdr:cNvPr>
        <cdr:cNvSpPr txBox="1"/>
      </cdr:nvSpPr>
      <cdr:spPr>
        <a:xfrm xmlns:a="http://schemas.openxmlformats.org/drawingml/2006/main">
          <a:off x="781146" y="2885488"/>
          <a:ext cx="1272129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(Beginning</a:t>
          </a:r>
          <a:r>
            <a:rPr lang="en-CA" sz="1100" baseline="0"/>
            <a:t> of semester</a:t>
          </a:r>
          <a:r>
            <a:rPr lang="en-CA" sz="1100"/>
            <a:t>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ppastudents.medium.com/time-management-the-importance-of-self-monitoring-c9dfff241af1" TargetMode="External"/><Relationship Id="rId1" Type="http://schemas.openxmlformats.org/officeDocument/2006/relationships/hyperlink" Target="https://remi-theriaul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FE27-0780-44AF-82FB-9A1F916D752A}">
  <dimension ref="A1:B18"/>
  <sheetViews>
    <sheetView tabSelected="1" workbookViewId="0">
      <selection activeCell="B10" sqref="B10"/>
    </sheetView>
  </sheetViews>
  <sheetFormatPr defaultRowHeight="15" x14ac:dyDescent="0.25"/>
  <cols>
    <col min="1" max="1" width="10.5703125" customWidth="1"/>
  </cols>
  <sheetData>
    <row r="1" spans="1:2" ht="23.25" x14ac:dyDescent="0.35">
      <c r="A1" s="9" t="s">
        <v>21</v>
      </c>
    </row>
    <row r="3" spans="1:2" x14ac:dyDescent="0.25">
      <c r="A3" s="3" t="s">
        <v>10</v>
      </c>
      <c r="B3" s="3" t="s">
        <v>38</v>
      </c>
    </row>
    <row r="4" spans="1:2" x14ac:dyDescent="0.25">
      <c r="A4" s="3" t="s">
        <v>11</v>
      </c>
      <c r="B4" s="3" t="s">
        <v>22</v>
      </c>
    </row>
    <row r="5" spans="1:2" x14ac:dyDescent="0.25">
      <c r="A5" s="3" t="s">
        <v>12</v>
      </c>
      <c r="B5" s="3" t="s">
        <v>40</v>
      </c>
    </row>
    <row r="6" spans="1:2" x14ac:dyDescent="0.25">
      <c r="B6" t="s">
        <v>28</v>
      </c>
    </row>
    <row r="7" spans="1:2" x14ac:dyDescent="0.25">
      <c r="A7" s="3" t="s">
        <v>13</v>
      </c>
      <c r="B7" t="s">
        <v>20</v>
      </c>
    </row>
    <row r="8" spans="1:2" x14ac:dyDescent="0.25">
      <c r="A8" s="3" t="s">
        <v>14</v>
      </c>
      <c r="B8" t="s">
        <v>19</v>
      </c>
    </row>
    <row r="9" spans="1:2" x14ac:dyDescent="0.25">
      <c r="A9" s="3" t="s">
        <v>15</v>
      </c>
      <c r="B9" t="s">
        <v>24</v>
      </c>
    </row>
    <row r="10" spans="1:2" x14ac:dyDescent="0.25">
      <c r="A10" s="3" t="s">
        <v>16</v>
      </c>
      <c r="B10" t="s">
        <v>42</v>
      </c>
    </row>
    <row r="11" spans="1:2" x14ac:dyDescent="0.25">
      <c r="A11" s="3" t="s">
        <v>17</v>
      </c>
      <c r="B11" t="s">
        <v>29</v>
      </c>
    </row>
    <row r="12" spans="1:2" x14ac:dyDescent="0.25">
      <c r="A12" s="3"/>
      <c r="B12" t="s">
        <v>27</v>
      </c>
    </row>
    <row r="14" spans="1:2" x14ac:dyDescent="0.25">
      <c r="A14" s="3" t="s">
        <v>39</v>
      </c>
      <c r="B14" t="s">
        <v>37</v>
      </c>
    </row>
    <row r="15" spans="1:2" x14ac:dyDescent="0.25">
      <c r="B15" s="20" t="s">
        <v>36</v>
      </c>
    </row>
    <row r="17" spans="1:2" x14ac:dyDescent="0.25">
      <c r="A17" s="3" t="s">
        <v>32</v>
      </c>
      <c r="B17" t="s">
        <v>31</v>
      </c>
    </row>
    <row r="18" spans="1:2" x14ac:dyDescent="0.25">
      <c r="B18" s="20" t="s">
        <v>30</v>
      </c>
    </row>
  </sheetData>
  <phoneticPr fontId="2" type="noConversion"/>
  <hyperlinks>
    <hyperlink ref="B18" r:id="rId1" xr:uid="{314D6972-3250-4FEF-B5CD-2CCACECC16A6}"/>
    <hyperlink ref="B15" r:id="rId2" xr:uid="{7E55B120-D59B-4470-BCE1-3264B9806DA8}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3EC7-E9DA-4693-BC09-732742EBE1D6}">
  <dimension ref="A1:AA78"/>
  <sheetViews>
    <sheetView zoomScale="85" zoomScaleNormal="85" workbookViewId="0">
      <selection activeCell="R35" sqref="R35"/>
    </sheetView>
  </sheetViews>
  <sheetFormatPr defaultRowHeight="15" x14ac:dyDescent="0.25"/>
  <cols>
    <col min="1" max="1" width="18.5703125" bestFit="1" customWidth="1"/>
    <col min="2" max="2" width="16.7109375" bestFit="1" customWidth="1"/>
    <col min="10" max="10" width="10.7109375" bestFit="1" customWidth="1"/>
    <col min="11" max="11" width="12" bestFit="1" customWidth="1"/>
    <col min="12" max="12" width="10.85546875" bestFit="1" customWidth="1"/>
    <col min="23" max="23" width="40.42578125" customWidth="1"/>
    <col min="24" max="24" width="8.28515625" customWidth="1"/>
    <col min="25" max="25" width="6" customWidth="1"/>
    <col min="26" max="26" width="9.5703125" bestFit="1" customWidth="1"/>
    <col min="27" max="27" width="9.85546875" bestFit="1" customWidth="1"/>
  </cols>
  <sheetData>
    <row r="1" spans="1:27" x14ac:dyDescent="0.25">
      <c r="A1" s="3" t="s">
        <v>23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5" t="s">
        <v>7</v>
      </c>
      <c r="K1" s="16" t="s">
        <v>8</v>
      </c>
      <c r="Z1" s="18" t="s">
        <v>9</v>
      </c>
      <c r="AA1" s="19" t="s">
        <v>26</v>
      </c>
    </row>
    <row r="2" spans="1:27" x14ac:dyDescent="0.25">
      <c r="A2" s="10">
        <v>43703</v>
      </c>
      <c r="B2" s="17" t="str">
        <f>CONCATENATE("Week 1 (", TEXT(A2,"MMM D"), ")")</f>
        <v>Week 1 (Aug 26)</v>
      </c>
      <c r="C2" s="17">
        <v>5.5</v>
      </c>
      <c r="D2" s="17">
        <v>8</v>
      </c>
      <c r="E2" s="17">
        <v>0.5</v>
      </c>
      <c r="F2" s="17">
        <v>0</v>
      </c>
      <c r="G2" s="17">
        <v>0</v>
      </c>
      <c r="H2" s="17">
        <v>0</v>
      </c>
      <c r="I2" s="17">
        <v>2.5</v>
      </c>
      <c r="J2" s="13">
        <f t="shared" ref="J2:J18" si="0">SUM(C2:I2)</f>
        <v>16.5</v>
      </c>
      <c r="K2" s="14">
        <f>AVERAGE(J2:J2)</f>
        <v>16.5</v>
      </c>
      <c r="L2" s="1"/>
      <c r="Z2" s="12">
        <v>45</v>
      </c>
      <c r="AA2" s="12">
        <v>35</v>
      </c>
    </row>
    <row r="3" spans="1:27" x14ac:dyDescent="0.25">
      <c r="A3" s="11">
        <f>A2+7</f>
        <v>43710</v>
      </c>
      <c r="B3" t="str">
        <f>CONCATENATE("Week 2 (", TEXT(A3,"MMM D"), ")")</f>
        <v>Week 2 (Sep 2)</v>
      </c>
      <c r="C3">
        <v>0</v>
      </c>
      <c r="D3">
        <v>7</v>
      </c>
      <c r="E3">
        <v>8.5</v>
      </c>
      <c r="F3">
        <v>9</v>
      </c>
      <c r="G3">
        <v>12</v>
      </c>
      <c r="H3">
        <v>8</v>
      </c>
      <c r="I3">
        <v>3.5</v>
      </c>
      <c r="J3" s="13">
        <f t="shared" si="0"/>
        <v>48</v>
      </c>
      <c r="K3" s="14">
        <f>AVERAGE(J$2:J3)</f>
        <v>32.25</v>
      </c>
      <c r="L3" s="1"/>
      <c r="Z3" s="18">
        <f>Z2</f>
        <v>45</v>
      </c>
      <c r="AA3" s="19">
        <f>AA2</f>
        <v>35</v>
      </c>
    </row>
    <row r="4" spans="1:27" x14ac:dyDescent="0.25">
      <c r="A4" s="11">
        <f t="shared" ref="A4:A19" si="1">A3+7</f>
        <v>43717</v>
      </c>
      <c r="B4" t="str">
        <f>CONCATENATE("Week 3 (", TEXT(A4,"MMM D"), ")")</f>
        <v>Week 3 (Sep 9)</v>
      </c>
      <c r="C4">
        <v>6</v>
      </c>
      <c r="D4">
        <v>13</v>
      </c>
      <c r="E4">
        <v>5.5</v>
      </c>
      <c r="F4">
        <v>7</v>
      </c>
      <c r="G4">
        <v>10</v>
      </c>
      <c r="H4">
        <v>3</v>
      </c>
      <c r="I4">
        <v>6</v>
      </c>
      <c r="J4" s="13">
        <f t="shared" si="0"/>
        <v>50.5</v>
      </c>
      <c r="K4" s="14">
        <f>AVERAGE(J$2:J4)</f>
        <v>38.333333333333336</v>
      </c>
      <c r="L4" s="1"/>
      <c r="Z4" s="18">
        <f t="shared" ref="Z4:Z29" si="2">Z3</f>
        <v>45</v>
      </c>
      <c r="AA4" s="19">
        <f t="shared" ref="AA4:AA29" si="3">AA3</f>
        <v>35</v>
      </c>
    </row>
    <row r="5" spans="1:27" x14ac:dyDescent="0.25">
      <c r="A5" s="11">
        <f t="shared" si="1"/>
        <v>43724</v>
      </c>
      <c r="B5" t="str">
        <f>CONCATENATE("Week 4 (", TEXT(A5,"MMM D"), ")")</f>
        <v>Week 4 (Sep 16)</v>
      </c>
      <c r="C5">
        <v>7</v>
      </c>
      <c r="D5">
        <v>10.5</v>
      </c>
      <c r="E5">
        <v>7.5</v>
      </c>
      <c r="F5">
        <v>8.5</v>
      </c>
      <c r="G5">
        <v>11.5</v>
      </c>
      <c r="H5">
        <v>0</v>
      </c>
      <c r="I5">
        <v>0</v>
      </c>
      <c r="J5" s="13">
        <f t="shared" si="0"/>
        <v>45</v>
      </c>
      <c r="K5" s="14">
        <f>AVERAGE(J$2:J5)</f>
        <v>40</v>
      </c>
      <c r="L5" s="1"/>
      <c r="Z5" s="18">
        <f t="shared" si="2"/>
        <v>45</v>
      </c>
      <c r="AA5" s="19">
        <f t="shared" si="3"/>
        <v>35</v>
      </c>
    </row>
    <row r="6" spans="1:27" x14ac:dyDescent="0.25">
      <c r="A6" s="11">
        <f t="shared" si="1"/>
        <v>43731</v>
      </c>
      <c r="B6" t="str">
        <f>CONCATENATE("Week 5 (", TEXT(A6,"MMM D"), ")")</f>
        <v>Week 5 (Sep 23)</v>
      </c>
      <c r="C6">
        <v>8.5</v>
      </c>
      <c r="D6">
        <v>9.5</v>
      </c>
      <c r="E6">
        <v>7.5</v>
      </c>
      <c r="F6">
        <v>5.5</v>
      </c>
      <c r="G6">
        <v>1</v>
      </c>
      <c r="H6">
        <v>3</v>
      </c>
      <c r="I6">
        <v>1</v>
      </c>
      <c r="J6" s="13">
        <f t="shared" si="0"/>
        <v>36</v>
      </c>
      <c r="K6" s="14">
        <f>AVERAGE(J$2:J6)</f>
        <v>39.200000000000003</v>
      </c>
      <c r="L6" s="1"/>
      <c r="Z6" s="18">
        <f t="shared" si="2"/>
        <v>45</v>
      </c>
      <c r="AA6" s="19">
        <f t="shared" si="3"/>
        <v>35</v>
      </c>
    </row>
    <row r="7" spans="1:27" x14ac:dyDescent="0.25">
      <c r="A7" s="11">
        <f t="shared" si="1"/>
        <v>43738</v>
      </c>
      <c r="B7" t="str">
        <f>CONCATENATE("Week 6 (", TEXT(A7,"MMM D"), ")")</f>
        <v>Week 6 (Sep 30)</v>
      </c>
      <c r="C7">
        <v>7.5</v>
      </c>
      <c r="D7">
        <v>10</v>
      </c>
      <c r="E7">
        <v>7.5</v>
      </c>
      <c r="F7">
        <v>8</v>
      </c>
      <c r="G7">
        <v>12.5</v>
      </c>
      <c r="H7">
        <v>12.5</v>
      </c>
      <c r="I7">
        <v>2.5</v>
      </c>
      <c r="J7" s="13">
        <f t="shared" si="0"/>
        <v>60.5</v>
      </c>
      <c r="K7" s="14">
        <f>AVERAGE(J$2:J7)</f>
        <v>42.75</v>
      </c>
      <c r="L7" s="1"/>
      <c r="Z7" s="18">
        <f t="shared" si="2"/>
        <v>45</v>
      </c>
      <c r="AA7" s="19">
        <f t="shared" si="3"/>
        <v>35</v>
      </c>
    </row>
    <row r="8" spans="1:27" x14ac:dyDescent="0.25">
      <c r="A8" s="11">
        <f t="shared" si="1"/>
        <v>43745</v>
      </c>
      <c r="B8" t="str">
        <f>CONCATENATE("Week 7 (", TEXT(A8,"MMM D"), ")")</f>
        <v>Week 7 (Oct 7)</v>
      </c>
      <c r="C8">
        <v>4</v>
      </c>
      <c r="D8">
        <v>10</v>
      </c>
      <c r="E8">
        <v>9</v>
      </c>
      <c r="F8">
        <v>9</v>
      </c>
      <c r="G8">
        <v>9</v>
      </c>
      <c r="H8">
        <v>1</v>
      </c>
      <c r="I8">
        <v>4.5</v>
      </c>
      <c r="J8" s="13">
        <f t="shared" si="0"/>
        <v>46.5</v>
      </c>
      <c r="K8" s="14">
        <f>AVERAGE(J$2:J8)</f>
        <v>43.285714285714285</v>
      </c>
      <c r="L8" s="1"/>
      <c r="Z8" s="18">
        <f t="shared" si="2"/>
        <v>45</v>
      </c>
      <c r="AA8" s="19">
        <f t="shared" si="3"/>
        <v>35</v>
      </c>
    </row>
    <row r="9" spans="1:27" x14ac:dyDescent="0.25">
      <c r="A9" s="11">
        <f t="shared" si="1"/>
        <v>43752</v>
      </c>
      <c r="B9" t="str">
        <f>CONCATENATE("Week 8 (", TEXT(A9,"MMM D"), ")")</f>
        <v>Week 8 (Oct 14)</v>
      </c>
      <c r="C9">
        <v>4.5</v>
      </c>
      <c r="D9">
        <v>10.5</v>
      </c>
      <c r="E9">
        <v>7.5</v>
      </c>
      <c r="F9">
        <v>10</v>
      </c>
      <c r="G9">
        <v>10.5</v>
      </c>
      <c r="H9">
        <v>2</v>
      </c>
      <c r="I9">
        <v>0</v>
      </c>
      <c r="J9" s="13">
        <f t="shared" si="0"/>
        <v>45</v>
      </c>
      <c r="K9" s="14">
        <f>AVERAGE(J$2:J9)</f>
        <v>43.5</v>
      </c>
      <c r="L9" s="1"/>
      <c r="Z9" s="18">
        <f t="shared" si="2"/>
        <v>45</v>
      </c>
      <c r="AA9" s="19">
        <f t="shared" si="3"/>
        <v>35</v>
      </c>
    </row>
    <row r="10" spans="1:27" x14ac:dyDescent="0.25">
      <c r="A10" s="11">
        <f t="shared" si="1"/>
        <v>43759</v>
      </c>
      <c r="B10" t="str">
        <f>CONCATENATE("Week 9 (", TEXT(A10,"MMM D"), ")")</f>
        <v>Week 9 (Oct 21)</v>
      </c>
      <c r="C10">
        <v>6</v>
      </c>
      <c r="D10">
        <v>10.5</v>
      </c>
      <c r="E10">
        <v>4</v>
      </c>
      <c r="F10">
        <v>11</v>
      </c>
      <c r="G10">
        <v>7</v>
      </c>
      <c r="H10">
        <v>12</v>
      </c>
      <c r="I10">
        <v>0</v>
      </c>
      <c r="J10" s="13">
        <f t="shared" si="0"/>
        <v>50.5</v>
      </c>
      <c r="K10" s="14">
        <f>AVERAGE(J$2:J10)</f>
        <v>44.277777777777779</v>
      </c>
      <c r="L10" s="1"/>
      <c r="Z10" s="18">
        <f t="shared" si="2"/>
        <v>45</v>
      </c>
      <c r="AA10" s="19">
        <f t="shared" si="3"/>
        <v>35</v>
      </c>
    </row>
    <row r="11" spans="1:27" x14ac:dyDescent="0.25">
      <c r="A11" s="11">
        <f t="shared" si="1"/>
        <v>43766</v>
      </c>
      <c r="B11" t="str">
        <f>CONCATENATE("Week 10 (", TEXT(A11,"MMM D"), ")")</f>
        <v>Week 10 (Oct 28)</v>
      </c>
      <c r="C11">
        <v>0</v>
      </c>
      <c r="D11">
        <v>8</v>
      </c>
      <c r="E11">
        <v>4</v>
      </c>
      <c r="F11">
        <v>7</v>
      </c>
      <c r="G11">
        <v>10</v>
      </c>
      <c r="H11">
        <v>4.5</v>
      </c>
      <c r="I11">
        <v>1</v>
      </c>
      <c r="J11" s="13">
        <f t="shared" si="0"/>
        <v>34.5</v>
      </c>
      <c r="K11" s="14">
        <f>AVERAGE(J$2:J11)</f>
        <v>43.3</v>
      </c>
      <c r="L11" s="1"/>
      <c r="Z11" s="18">
        <f t="shared" si="2"/>
        <v>45</v>
      </c>
      <c r="AA11" s="19">
        <f t="shared" si="3"/>
        <v>35</v>
      </c>
    </row>
    <row r="12" spans="1:27" x14ac:dyDescent="0.25">
      <c r="A12" s="11">
        <f t="shared" si="1"/>
        <v>43773</v>
      </c>
      <c r="B12" t="str">
        <f>CONCATENATE("Week 11 (", TEXT(A12,"MMM D"), ")")</f>
        <v>Week 11 (Nov 4)</v>
      </c>
      <c r="C12">
        <v>2</v>
      </c>
      <c r="D12">
        <v>9.5</v>
      </c>
      <c r="E12">
        <v>5</v>
      </c>
      <c r="F12">
        <v>8</v>
      </c>
      <c r="G12">
        <v>7</v>
      </c>
      <c r="H12">
        <v>0</v>
      </c>
      <c r="I12">
        <v>0</v>
      </c>
      <c r="J12" s="13">
        <f t="shared" si="0"/>
        <v>31.5</v>
      </c>
      <c r="K12" s="14">
        <f>AVERAGE(J$2:J12)</f>
        <v>42.227272727272727</v>
      </c>
      <c r="L12" s="1"/>
      <c r="Z12" s="18">
        <f t="shared" si="2"/>
        <v>45</v>
      </c>
      <c r="AA12" s="19">
        <f t="shared" si="3"/>
        <v>35</v>
      </c>
    </row>
    <row r="13" spans="1:27" x14ac:dyDescent="0.25">
      <c r="A13" s="11">
        <f t="shared" si="1"/>
        <v>43780</v>
      </c>
      <c r="B13" t="str">
        <f>CONCATENATE("Week 12 (", TEXT(A13,"MMM D"), ")")</f>
        <v>Week 12 (Nov 11)</v>
      </c>
      <c r="C13">
        <v>6</v>
      </c>
      <c r="D13">
        <v>10.5</v>
      </c>
      <c r="E13">
        <v>5</v>
      </c>
      <c r="F13">
        <v>10.5</v>
      </c>
      <c r="G13">
        <v>12</v>
      </c>
      <c r="H13">
        <v>4</v>
      </c>
      <c r="I13">
        <v>4</v>
      </c>
      <c r="J13" s="13">
        <f t="shared" si="0"/>
        <v>52</v>
      </c>
      <c r="K13" s="14">
        <f>AVERAGE(J$2:J13)</f>
        <v>43.041666666666664</v>
      </c>
      <c r="L13" s="1"/>
      <c r="Z13" s="18">
        <f t="shared" si="2"/>
        <v>45</v>
      </c>
      <c r="AA13" s="19">
        <f t="shared" si="3"/>
        <v>35</v>
      </c>
    </row>
    <row r="14" spans="1:27" x14ac:dyDescent="0.25">
      <c r="A14" s="11">
        <f t="shared" si="1"/>
        <v>43787</v>
      </c>
      <c r="B14" t="str">
        <f>CONCATENATE("Week 13 (", TEXT(A14,"MMM D"), ")")</f>
        <v>Week 13 (Nov 18)</v>
      </c>
      <c r="C14">
        <v>4</v>
      </c>
      <c r="D14">
        <v>7</v>
      </c>
      <c r="E14">
        <v>5.5</v>
      </c>
      <c r="F14">
        <v>3.5</v>
      </c>
      <c r="G14">
        <v>9</v>
      </c>
      <c r="H14">
        <v>0</v>
      </c>
      <c r="I14">
        <v>0</v>
      </c>
      <c r="J14" s="13">
        <f t="shared" si="0"/>
        <v>29</v>
      </c>
      <c r="K14" s="14">
        <f>AVERAGE(J$2:J14)</f>
        <v>41.96153846153846</v>
      </c>
      <c r="L14" s="1"/>
      <c r="Z14" s="18">
        <f t="shared" si="2"/>
        <v>45</v>
      </c>
      <c r="AA14" s="19">
        <f t="shared" si="3"/>
        <v>35</v>
      </c>
    </row>
    <row r="15" spans="1:27" x14ac:dyDescent="0.25">
      <c r="A15" s="11">
        <f t="shared" si="1"/>
        <v>43794</v>
      </c>
      <c r="B15" t="str">
        <f>CONCATENATE("Week 14 (", TEXT(A15,"MMM D"), ")")</f>
        <v>Week 14 (Nov 25)</v>
      </c>
      <c r="C15">
        <v>8</v>
      </c>
      <c r="D15">
        <v>6.5</v>
      </c>
      <c r="E15">
        <v>5.5</v>
      </c>
      <c r="F15">
        <v>12</v>
      </c>
      <c r="G15">
        <v>6.5</v>
      </c>
      <c r="H15">
        <v>0</v>
      </c>
      <c r="I15">
        <v>1</v>
      </c>
      <c r="J15" s="13">
        <f t="shared" si="0"/>
        <v>39.5</v>
      </c>
      <c r="K15" s="14">
        <f>AVERAGE(J$2:J15)</f>
        <v>41.785714285714285</v>
      </c>
      <c r="L15" s="1"/>
      <c r="Z15" s="18">
        <f t="shared" si="2"/>
        <v>45</v>
      </c>
      <c r="AA15" s="19">
        <f t="shared" si="3"/>
        <v>35</v>
      </c>
    </row>
    <row r="16" spans="1:27" x14ac:dyDescent="0.25">
      <c r="A16" s="11">
        <f t="shared" si="1"/>
        <v>43801</v>
      </c>
      <c r="B16" t="str">
        <f>CONCATENATE("Week 15 (", TEXT(A16,"MMM D"), ")")</f>
        <v>Week 15 (Dec 2)</v>
      </c>
      <c r="C16">
        <v>7.5</v>
      </c>
      <c r="D16">
        <v>9.5</v>
      </c>
      <c r="E16">
        <v>5</v>
      </c>
      <c r="F16">
        <v>11</v>
      </c>
      <c r="G16">
        <v>10</v>
      </c>
      <c r="H16">
        <v>0</v>
      </c>
      <c r="I16">
        <v>0</v>
      </c>
      <c r="J16" s="13">
        <f t="shared" si="0"/>
        <v>43</v>
      </c>
      <c r="K16" s="14">
        <f>AVERAGE(J$2:J16)</f>
        <v>41.866666666666667</v>
      </c>
      <c r="L16" s="1"/>
      <c r="Z16" s="18">
        <f t="shared" si="2"/>
        <v>45</v>
      </c>
      <c r="AA16" s="19">
        <f t="shared" si="3"/>
        <v>35</v>
      </c>
    </row>
    <row r="17" spans="1:27" x14ac:dyDescent="0.25">
      <c r="A17" s="11">
        <f t="shared" si="1"/>
        <v>43808</v>
      </c>
      <c r="B17" t="str">
        <f>CONCATENATE("Week 16 (", TEXT(A17,"MMM D"), ")")</f>
        <v>Week 16 (Dec 9)</v>
      </c>
      <c r="C17">
        <v>6</v>
      </c>
      <c r="D17">
        <v>5.5</v>
      </c>
      <c r="E17">
        <v>7.5</v>
      </c>
      <c r="F17">
        <v>9</v>
      </c>
      <c r="G17">
        <v>5.5</v>
      </c>
      <c r="H17">
        <v>0</v>
      </c>
      <c r="I17">
        <v>0</v>
      </c>
      <c r="J17" s="13">
        <f t="shared" si="0"/>
        <v>33.5</v>
      </c>
      <c r="K17" s="14">
        <f>AVERAGE(J$2:J17)</f>
        <v>41.34375</v>
      </c>
      <c r="L17" s="1"/>
      <c r="Z17" s="18">
        <f t="shared" si="2"/>
        <v>45</v>
      </c>
      <c r="AA17" s="19">
        <f t="shared" si="3"/>
        <v>35</v>
      </c>
    </row>
    <row r="18" spans="1:27" x14ac:dyDescent="0.25">
      <c r="A18" s="11">
        <f t="shared" si="1"/>
        <v>43815</v>
      </c>
      <c r="B18" t="str">
        <f>CONCATENATE("Week 17 (", TEXT(A18,"MMM D"), ")")</f>
        <v>Week 17 (Dec 16)</v>
      </c>
      <c r="C18">
        <v>2.5</v>
      </c>
      <c r="D18">
        <v>7</v>
      </c>
      <c r="E18">
        <v>6.5</v>
      </c>
      <c r="F18">
        <v>10</v>
      </c>
      <c r="G18">
        <v>10</v>
      </c>
      <c r="H18">
        <v>0</v>
      </c>
      <c r="I18">
        <v>0</v>
      </c>
      <c r="J18" s="13">
        <f t="shared" si="0"/>
        <v>36</v>
      </c>
      <c r="K18" s="14">
        <f>AVERAGE(J$2:J18)</f>
        <v>41.029411764705884</v>
      </c>
      <c r="L18" s="1"/>
      <c r="Z18" s="18">
        <f t="shared" si="2"/>
        <v>45</v>
      </c>
      <c r="AA18" s="19">
        <f t="shared" si="3"/>
        <v>35</v>
      </c>
    </row>
    <row r="19" spans="1:27" x14ac:dyDescent="0.25">
      <c r="A19" s="11">
        <f t="shared" si="1"/>
        <v>43822</v>
      </c>
      <c r="B19" t="str">
        <f>CONCATENATE("Week 18 (", TEXT(A19,"MMM D"), ")")</f>
        <v>Week 18 (Dec 23)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13">
        <f>SUM(C19:I19)</f>
        <v>0</v>
      </c>
      <c r="K19" s="14">
        <f>AVERAGE(J$2:J19)</f>
        <v>38.75</v>
      </c>
      <c r="L19" s="1"/>
      <c r="Z19" s="18">
        <f t="shared" si="2"/>
        <v>45</v>
      </c>
      <c r="AA19" s="19">
        <f t="shared" si="3"/>
        <v>35</v>
      </c>
    </row>
    <row r="20" spans="1:27" x14ac:dyDescent="0.25">
      <c r="B20" s="2"/>
      <c r="J20" s="7"/>
      <c r="K20" s="8"/>
      <c r="L20" s="1"/>
      <c r="Z20" s="18">
        <f t="shared" si="2"/>
        <v>45</v>
      </c>
      <c r="AA20" s="19">
        <f t="shared" si="3"/>
        <v>35</v>
      </c>
    </row>
    <row r="21" spans="1:27" x14ac:dyDescent="0.25">
      <c r="B21" s="3"/>
      <c r="C21" s="3"/>
      <c r="D21" s="3"/>
      <c r="E21" s="3"/>
      <c r="F21" s="3"/>
      <c r="G21" s="3"/>
      <c r="H21" s="3"/>
      <c r="I21" s="3"/>
      <c r="K21" s="1"/>
      <c r="L21" s="1"/>
      <c r="Z21" s="18">
        <f t="shared" si="2"/>
        <v>45</v>
      </c>
      <c r="AA21" s="19">
        <f t="shared" si="3"/>
        <v>35</v>
      </c>
    </row>
    <row r="22" spans="1:27" x14ac:dyDescent="0.25">
      <c r="B22" s="5"/>
      <c r="C22" s="6"/>
      <c r="D22" s="6"/>
      <c r="E22" s="6"/>
      <c r="F22" s="6"/>
      <c r="G22" s="6"/>
      <c r="H22" s="6"/>
      <c r="I22" s="6"/>
      <c r="K22" s="1"/>
      <c r="L22" s="1"/>
      <c r="Z22" s="18">
        <f t="shared" si="2"/>
        <v>45</v>
      </c>
      <c r="AA22" s="19">
        <f t="shared" si="3"/>
        <v>35</v>
      </c>
    </row>
    <row r="23" spans="1:27" x14ac:dyDescent="0.25">
      <c r="K23" s="1"/>
      <c r="L23" s="1"/>
      <c r="Z23" s="18">
        <f t="shared" si="2"/>
        <v>45</v>
      </c>
      <c r="AA23" s="19">
        <f t="shared" si="3"/>
        <v>35</v>
      </c>
    </row>
    <row r="24" spans="1:27" x14ac:dyDescent="0.25">
      <c r="L24" s="1"/>
      <c r="Z24" s="18">
        <f t="shared" si="2"/>
        <v>45</v>
      </c>
      <c r="AA24" s="19">
        <f t="shared" si="3"/>
        <v>35</v>
      </c>
    </row>
    <row r="25" spans="1:27" x14ac:dyDescent="0.25">
      <c r="L25" s="1"/>
      <c r="Z25" s="18">
        <f t="shared" si="2"/>
        <v>45</v>
      </c>
      <c r="AA25" s="19">
        <f t="shared" si="3"/>
        <v>35</v>
      </c>
    </row>
    <row r="26" spans="1:27" x14ac:dyDescent="0.25">
      <c r="L26" s="1"/>
      <c r="Z26" s="18">
        <f t="shared" si="2"/>
        <v>45</v>
      </c>
      <c r="AA26" s="19">
        <f t="shared" si="3"/>
        <v>35</v>
      </c>
    </row>
    <row r="27" spans="1:27" ht="15" customHeight="1" x14ac:dyDescent="0.25">
      <c r="L27" s="1"/>
      <c r="Z27" s="18">
        <f t="shared" si="2"/>
        <v>45</v>
      </c>
      <c r="AA27" s="19">
        <f t="shared" si="3"/>
        <v>35</v>
      </c>
    </row>
    <row r="28" spans="1:27" ht="15" customHeight="1" x14ac:dyDescent="0.25">
      <c r="L28" s="1"/>
      <c r="Z28" s="18">
        <f t="shared" si="2"/>
        <v>45</v>
      </c>
      <c r="AA28" s="19">
        <f t="shared" si="3"/>
        <v>35</v>
      </c>
    </row>
    <row r="29" spans="1:27" x14ac:dyDescent="0.25">
      <c r="L29" s="1"/>
      <c r="Z29" s="18">
        <f t="shared" si="2"/>
        <v>45</v>
      </c>
      <c r="AA29" s="19">
        <f t="shared" si="3"/>
        <v>35</v>
      </c>
    </row>
    <row r="30" spans="1:27" x14ac:dyDescent="0.25">
      <c r="L30" s="1"/>
    </row>
    <row r="38" spans="2:23" x14ac:dyDescent="0.25">
      <c r="W38" t="str">
        <f>_xlfn.CONCAT("Average: ", ROUND(INDEX(K2:K19,MATCH(1E+100,I2:I19,1)), 2), " hrs/week")</f>
        <v>Average: 38.75 hrs/week</v>
      </c>
    </row>
    <row r="39" spans="2:23" x14ac:dyDescent="0.25">
      <c r="W39" t="s">
        <v>41</v>
      </c>
    </row>
    <row r="43" spans="2:23" ht="30" x14ac:dyDescent="0.25">
      <c r="W43" s="2" t="str">
        <f>_xlfn.TEXTJOIN(CHAR(10), FALSE, W38:W39)</f>
        <v>Average: 38.75 hrs/week
Objective: 40 hrs/week (5 day x 8 hrs)</v>
      </c>
    </row>
    <row r="46" spans="2:23" x14ac:dyDescent="0.25">
      <c r="B46" s="3"/>
      <c r="J46" s="3"/>
    </row>
    <row r="47" spans="2:23" x14ac:dyDescent="0.25">
      <c r="B47" s="3"/>
    </row>
    <row r="48" spans="2:23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CE8E-79C9-4031-AEC0-0D5175012249}">
  <dimension ref="A1:AA43"/>
  <sheetViews>
    <sheetView topLeftCell="A4" zoomScale="85" zoomScaleNormal="85" workbookViewId="0">
      <selection activeCell="J22" sqref="J22"/>
    </sheetView>
  </sheetViews>
  <sheetFormatPr defaultRowHeight="15" x14ac:dyDescent="0.25"/>
  <cols>
    <col min="1" max="1" width="19" bestFit="1" customWidth="1"/>
    <col min="2" max="2" width="17" bestFit="1" customWidth="1"/>
    <col min="10" max="10" width="10.7109375" bestFit="1" customWidth="1"/>
    <col min="11" max="11" width="12" bestFit="1" customWidth="1"/>
    <col min="12" max="12" width="10.85546875" bestFit="1" customWidth="1"/>
    <col min="23" max="23" width="40.42578125" customWidth="1"/>
    <col min="24" max="24" width="8.28515625" customWidth="1"/>
    <col min="25" max="25" width="6" customWidth="1"/>
    <col min="26" max="26" width="9.5703125" bestFit="1" customWidth="1"/>
    <col min="27" max="27" width="9.85546875" bestFit="1" customWidth="1"/>
  </cols>
  <sheetData>
    <row r="1" spans="1:27" s="3" customFormat="1" x14ac:dyDescent="0.25">
      <c r="A1" s="3" t="s">
        <v>35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5" t="s">
        <v>7</v>
      </c>
      <c r="K1" s="16" t="s">
        <v>8</v>
      </c>
      <c r="Z1" s="18" t="s">
        <v>9</v>
      </c>
      <c r="AA1" s="19" t="s">
        <v>26</v>
      </c>
    </row>
    <row r="2" spans="1:27" x14ac:dyDescent="0.25">
      <c r="A2" s="10">
        <v>43829</v>
      </c>
      <c r="B2" s="17" t="str">
        <f>CONCATENATE("Week 1 (", TEXT(A2,"MMM D"), ")")</f>
        <v>Week 1 (Dec 30)</v>
      </c>
      <c r="C2" s="17">
        <v>0</v>
      </c>
      <c r="D2" s="17">
        <v>0</v>
      </c>
      <c r="E2" s="17">
        <v>0</v>
      </c>
      <c r="F2" s="17">
        <v>0</v>
      </c>
      <c r="G2" s="17">
        <v>4</v>
      </c>
      <c r="H2" s="17">
        <v>0</v>
      </c>
      <c r="I2" s="17">
        <v>0</v>
      </c>
      <c r="J2" s="13">
        <f t="shared" ref="J2:J18" si="0">SUM(C2:I2)</f>
        <v>4</v>
      </c>
      <c r="K2" s="14">
        <f>AVERAGE(J2:J2)</f>
        <v>4</v>
      </c>
      <c r="L2" s="1"/>
      <c r="Z2" s="12">
        <v>45</v>
      </c>
      <c r="AA2" s="12">
        <v>35</v>
      </c>
    </row>
    <row r="3" spans="1:27" x14ac:dyDescent="0.25">
      <c r="A3" s="11">
        <f>A2+7</f>
        <v>43836</v>
      </c>
      <c r="B3" t="str">
        <f>CONCATENATE("Week 2 (", TEXT(A3,"MMM D"), ")")</f>
        <v>Week 2 (Jan 6)</v>
      </c>
      <c r="C3">
        <v>8.5</v>
      </c>
      <c r="D3">
        <v>6.5</v>
      </c>
      <c r="E3">
        <v>6.5</v>
      </c>
      <c r="F3">
        <v>9</v>
      </c>
      <c r="G3">
        <v>6</v>
      </c>
      <c r="H3">
        <v>0</v>
      </c>
      <c r="I3">
        <v>0</v>
      </c>
      <c r="J3" s="13">
        <f t="shared" si="0"/>
        <v>36.5</v>
      </c>
      <c r="K3" s="14">
        <f>AVERAGE(J$2:J3)</f>
        <v>20.25</v>
      </c>
      <c r="L3" s="1"/>
      <c r="Z3" s="18">
        <f>Z2</f>
        <v>45</v>
      </c>
      <c r="AA3" s="19">
        <f>AA2</f>
        <v>35</v>
      </c>
    </row>
    <row r="4" spans="1:27" x14ac:dyDescent="0.25">
      <c r="A4" s="11">
        <f t="shared" ref="A4:A19" si="1">A3+7</f>
        <v>43843</v>
      </c>
      <c r="B4" t="str">
        <f>CONCATENATE("Week 3 (", TEXT(A4,"MMM D"), ")")</f>
        <v>Week 3 (Jan 13)</v>
      </c>
      <c r="C4">
        <v>0</v>
      </c>
      <c r="D4">
        <v>10</v>
      </c>
      <c r="E4">
        <v>9</v>
      </c>
      <c r="F4">
        <v>7.5</v>
      </c>
      <c r="G4">
        <v>9</v>
      </c>
      <c r="H4">
        <v>0</v>
      </c>
      <c r="I4">
        <v>0</v>
      </c>
      <c r="J4" s="13">
        <f t="shared" si="0"/>
        <v>35.5</v>
      </c>
      <c r="K4" s="14">
        <f>AVERAGE(J$2:J4)</f>
        <v>25.333333333333332</v>
      </c>
      <c r="L4" s="1"/>
      <c r="Z4" s="18">
        <f t="shared" ref="Z4:AA29" si="2">Z3</f>
        <v>45</v>
      </c>
      <c r="AA4" s="19">
        <f t="shared" si="2"/>
        <v>35</v>
      </c>
    </row>
    <row r="5" spans="1:27" x14ac:dyDescent="0.25">
      <c r="A5" s="11">
        <f t="shared" si="1"/>
        <v>43850</v>
      </c>
      <c r="B5" t="str">
        <f>CONCATENATE("Week 4 (", TEXT(A5,"MMM D"), ")")</f>
        <v>Week 4 (Jan 20)</v>
      </c>
      <c r="C5">
        <v>9</v>
      </c>
      <c r="D5">
        <v>10</v>
      </c>
      <c r="E5">
        <v>6</v>
      </c>
      <c r="F5">
        <v>7.5</v>
      </c>
      <c r="G5">
        <v>7</v>
      </c>
      <c r="H5">
        <v>0</v>
      </c>
      <c r="I5">
        <v>0</v>
      </c>
      <c r="J5" s="13">
        <f t="shared" si="0"/>
        <v>39.5</v>
      </c>
      <c r="K5" s="14">
        <f>AVERAGE(J$2:J5)</f>
        <v>28.875</v>
      </c>
      <c r="L5" s="1"/>
      <c r="Z5" s="18">
        <f t="shared" si="2"/>
        <v>45</v>
      </c>
      <c r="AA5" s="19">
        <f t="shared" si="2"/>
        <v>35</v>
      </c>
    </row>
    <row r="6" spans="1:27" x14ac:dyDescent="0.25">
      <c r="A6" s="11">
        <f t="shared" si="1"/>
        <v>43857</v>
      </c>
      <c r="B6" t="str">
        <f>CONCATENATE("Week 5 (", TEXT(A6,"MMM D"), ")")</f>
        <v>Week 5 (Jan 27)</v>
      </c>
      <c r="C6">
        <v>7.5</v>
      </c>
      <c r="D6">
        <v>7</v>
      </c>
      <c r="E6">
        <v>8.5</v>
      </c>
      <c r="F6">
        <v>12</v>
      </c>
      <c r="G6">
        <v>5</v>
      </c>
      <c r="H6">
        <v>0</v>
      </c>
      <c r="I6">
        <v>0</v>
      </c>
      <c r="J6" s="13">
        <f t="shared" si="0"/>
        <v>40</v>
      </c>
      <c r="K6" s="14">
        <f>AVERAGE(J$2:J6)</f>
        <v>31.1</v>
      </c>
      <c r="L6" s="1"/>
      <c r="Z6" s="18">
        <f t="shared" si="2"/>
        <v>45</v>
      </c>
      <c r="AA6" s="19">
        <f t="shared" si="2"/>
        <v>35</v>
      </c>
    </row>
    <row r="7" spans="1:27" x14ac:dyDescent="0.25">
      <c r="A7" s="11">
        <f t="shared" si="1"/>
        <v>43864</v>
      </c>
      <c r="B7" t="str">
        <f>CONCATENATE("Week 6 (", TEXT(A7,"MMM D"), ")")</f>
        <v>Week 6 (Feb 3)</v>
      </c>
      <c r="C7">
        <v>1.5</v>
      </c>
      <c r="D7">
        <v>7.5</v>
      </c>
      <c r="E7">
        <v>5</v>
      </c>
      <c r="F7">
        <v>10</v>
      </c>
      <c r="G7">
        <v>7</v>
      </c>
      <c r="H7">
        <v>0</v>
      </c>
      <c r="I7">
        <v>0</v>
      </c>
      <c r="J7" s="13">
        <f t="shared" si="0"/>
        <v>31</v>
      </c>
      <c r="K7" s="14">
        <f>AVERAGE(J$2:J7)</f>
        <v>31.083333333333332</v>
      </c>
      <c r="L7" s="1"/>
      <c r="Z7" s="18">
        <f t="shared" si="2"/>
        <v>45</v>
      </c>
      <c r="AA7" s="19">
        <f t="shared" si="2"/>
        <v>35</v>
      </c>
    </row>
    <row r="8" spans="1:27" x14ac:dyDescent="0.25">
      <c r="A8" s="11">
        <f t="shared" si="1"/>
        <v>43871</v>
      </c>
      <c r="B8" t="str">
        <f>CONCATENATE("Week 7 (", TEXT(A8,"MMM D"), ")")</f>
        <v>Week 7 (Feb 10)</v>
      </c>
      <c r="C8">
        <v>6.5</v>
      </c>
      <c r="D8">
        <v>11</v>
      </c>
      <c r="E8">
        <v>9</v>
      </c>
      <c r="F8">
        <v>8</v>
      </c>
      <c r="G8">
        <v>7.5</v>
      </c>
      <c r="H8">
        <v>0</v>
      </c>
      <c r="I8">
        <v>0</v>
      </c>
      <c r="J8" s="13">
        <f t="shared" si="0"/>
        <v>42</v>
      </c>
      <c r="K8" s="14">
        <f>AVERAGE(J$2:J8)</f>
        <v>32.642857142857146</v>
      </c>
      <c r="L8" s="1"/>
      <c r="Z8" s="18">
        <f t="shared" si="2"/>
        <v>45</v>
      </c>
      <c r="AA8" s="19">
        <f t="shared" si="2"/>
        <v>35</v>
      </c>
    </row>
    <row r="9" spans="1:27" x14ac:dyDescent="0.25">
      <c r="A9" s="11">
        <f t="shared" si="1"/>
        <v>43878</v>
      </c>
      <c r="B9" t="str">
        <f>CONCATENATE("Week 8 (", TEXT(A9,"MMM D"), ")")</f>
        <v>Week 8 (Feb 17)</v>
      </c>
      <c r="C9">
        <v>5.5</v>
      </c>
      <c r="D9">
        <v>8</v>
      </c>
      <c r="E9">
        <v>7</v>
      </c>
      <c r="F9">
        <v>11</v>
      </c>
      <c r="G9">
        <v>6</v>
      </c>
      <c r="H9">
        <v>0</v>
      </c>
      <c r="I9">
        <v>0</v>
      </c>
      <c r="J9" s="13">
        <f t="shared" si="0"/>
        <v>37.5</v>
      </c>
      <c r="K9" s="14">
        <f>AVERAGE(J$2:J9)</f>
        <v>33.25</v>
      </c>
      <c r="L9" s="1"/>
      <c r="Z9" s="18">
        <f t="shared" si="2"/>
        <v>45</v>
      </c>
      <c r="AA9" s="19">
        <f t="shared" si="2"/>
        <v>35</v>
      </c>
    </row>
    <row r="10" spans="1:27" x14ac:dyDescent="0.25">
      <c r="A10" s="11">
        <f t="shared" si="1"/>
        <v>43885</v>
      </c>
      <c r="B10" t="str">
        <f>CONCATENATE("Week 9 (", TEXT(A10,"MMM D"), ")")</f>
        <v>Week 9 (Feb 24)</v>
      </c>
      <c r="C10">
        <v>5.5</v>
      </c>
      <c r="D10">
        <v>11</v>
      </c>
      <c r="E10">
        <v>6.5</v>
      </c>
      <c r="F10">
        <v>10.5</v>
      </c>
      <c r="G10">
        <v>9</v>
      </c>
      <c r="H10">
        <v>0</v>
      </c>
      <c r="I10">
        <v>0</v>
      </c>
      <c r="J10" s="13">
        <f t="shared" si="0"/>
        <v>42.5</v>
      </c>
      <c r="K10" s="14">
        <f>AVERAGE(J$2:J10)</f>
        <v>34.277777777777779</v>
      </c>
      <c r="L10" s="1"/>
      <c r="Z10" s="18">
        <f t="shared" si="2"/>
        <v>45</v>
      </c>
      <c r="AA10" s="19">
        <f t="shared" si="2"/>
        <v>35</v>
      </c>
    </row>
    <row r="11" spans="1:27" x14ac:dyDescent="0.25">
      <c r="A11" s="11">
        <f t="shared" si="1"/>
        <v>43892</v>
      </c>
      <c r="B11" t="str">
        <f>CONCATENATE("Week 10 (", TEXT(A11,"MMM D"), ")")</f>
        <v>Week 10 (Mar 2)</v>
      </c>
      <c r="C11">
        <v>3</v>
      </c>
      <c r="D11">
        <v>9</v>
      </c>
      <c r="E11">
        <v>4</v>
      </c>
      <c r="F11">
        <v>8</v>
      </c>
      <c r="G11">
        <v>9</v>
      </c>
      <c r="H11">
        <v>0</v>
      </c>
      <c r="I11">
        <v>0</v>
      </c>
      <c r="J11" s="13">
        <f t="shared" si="0"/>
        <v>33</v>
      </c>
      <c r="K11" s="14">
        <f>AVERAGE(J$2:J11)</f>
        <v>34.15</v>
      </c>
      <c r="L11" s="1"/>
      <c r="Z11" s="18">
        <f t="shared" si="2"/>
        <v>45</v>
      </c>
      <c r="AA11" s="19">
        <f t="shared" si="2"/>
        <v>35</v>
      </c>
    </row>
    <row r="12" spans="1:27" x14ac:dyDescent="0.25">
      <c r="A12" s="11">
        <f t="shared" si="1"/>
        <v>43899</v>
      </c>
      <c r="B12" t="str">
        <f>CONCATENATE("Week 11 (", TEXT(A12,"MMM D"), ")")</f>
        <v>Week 11 (Mar 9)</v>
      </c>
      <c r="C12">
        <v>2</v>
      </c>
      <c r="D12">
        <v>7.5</v>
      </c>
      <c r="E12">
        <v>6</v>
      </c>
      <c r="F12">
        <v>7</v>
      </c>
      <c r="G12">
        <v>0</v>
      </c>
      <c r="H12">
        <v>0</v>
      </c>
      <c r="I12">
        <v>0</v>
      </c>
      <c r="J12" s="13">
        <f t="shared" si="0"/>
        <v>22.5</v>
      </c>
      <c r="K12" s="14">
        <f>AVERAGE(J$2:J12)</f>
        <v>33.090909090909093</v>
      </c>
      <c r="L12" s="1"/>
      <c r="Z12" s="18">
        <f t="shared" si="2"/>
        <v>45</v>
      </c>
      <c r="AA12" s="19">
        <f t="shared" si="2"/>
        <v>35</v>
      </c>
    </row>
    <row r="13" spans="1:27" x14ac:dyDescent="0.25">
      <c r="A13" s="11">
        <f t="shared" si="1"/>
        <v>43906</v>
      </c>
      <c r="B13" t="str">
        <f>CONCATENATE("Week 12 (", TEXT(A13,"MMM D"), ")")</f>
        <v>Week 12 (Mar 16)</v>
      </c>
      <c r="C13">
        <v>2</v>
      </c>
      <c r="D13">
        <v>0</v>
      </c>
      <c r="E13">
        <v>0</v>
      </c>
      <c r="F13">
        <v>0</v>
      </c>
      <c r="G13">
        <v>6.5</v>
      </c>
      <c r="H13">
        <v>0</v>
      </c>
      <c r="I13">
        <v>0</v>
      </c>
      <c r="J13" s="13">
        <f t="shared" si="0"/>
        <v>8.5</v>
      </c>
      <c r="K13" s="14">
        <f>AVERAGE(J$2:J13)</f>
        <v>31.041666666666668</v>
      </c>
      <c r="L13" s="1"/>
      <c r="Z13" s="18">
        <f t="shared" si="2"/>
        <v>45</v>
      </c>
      <c r="AA13" s="19">
        <f t="shared" si="2"/>
        <v>35</v>
      </c>
    </row>
    <row r="14" spans="1:27" x14ac:dyDescent="0.25">
      <c r="A14" s="11">
        <f t="shared" si="1"/>
        <v>43913</v>
      </c>
      <c r="B14" t="str">
        <f>CONCATENATE("Week 13 (", TEXT(A14,"MMM D"), ")")</f>
        <v>Week 13 (Mar 23)</v>
      </c>
      <c r="C14">
        <v>3</v>
      </c>
      <c r="D14">
        <v>4.5</v>
      </c>
      <c r="E14">
        <v>4</v>
      </c>
      <c r="F14">
        <v>1.5</v>
      </c>
      <c r="G14">
        <v>7</v>
      </c>
      <c r="H14">
        <v>1</v>
      </c>
      <c r="I14">
        <v>0</v>
      </c>
      <c r="J14" s="13">
        <f t="shared" si="0"/>
        <v>21</v>
      </c>
      <c r="K14" s="14">
        <f>AVERAGE(J$2:J14)</f>
        <v>30.26923076923077</v>
      </c>
      <c r="L14" s="1"/>
      <c r="Z14" s="18">
        <f t="shared" si="2"/>
        <v>45</v>
      </c>
      <c r="AA14" s="19">
        <f t="shared" si="2"/>
        <v>35</v>
      </c>
    </row>
    <row r="15" spans="1:27" x14ac:dyDescent="0.25">
      <c r="A15" s="11">
        <f t="shared" si="1"/>
        <v>43920</v>
      </c>
      <c r="B15" t="str">
        <f>CONCATENATE("Week 14 (", TEXT(A15,"MMM D"), ")")</f>
        <v>Week 14 (Mar 30)</v>
      </c>
      <c r="C15">
        <v>4.5</v>
      </c>
      <c r="D15">
        <v>7</v>
      </c>
      <c r="E15">
        <v>2</v>
      </c>
      <c r="F15">
        <v>8</v>
      </c>
      <c r="G15">
        <v>4.5</v>
      </c>
      <c r="H15">
        <v>0</v>
      </c>
      <c r="I15">
        <v>0</v>
      </c>
      <c r="J15" s="13">
        <f t="shared" si="0"/>
        <v>26</v>
      </c>
      <c r="K15" s="14">
        <f>AVERAGE(J$2:J15)</f>
        <v>29.964285714285715</v>
      </c>
      <c r="L15" s="1"/>
      <c r="Z15" s="18">
        <f t="shared" si="2"/>
        <v>45</v>
      </c>
      <c r="AA15" s="19">
        <f t="shared" si="2"/>
        <v>35</v>
      </c>
    </row>
    <row r="16" spans="1:27" x14ac:dyDescent="0.25">
      <c r="A16" s="11">
        <f t="shared" si="1"/>
        <v>43927</v>
      </c>
      <c r="B16" t="str">
        <f>CONCATENATE("Week 15 (", TEXT(A16,"MMM D"), ")")</f>
        <v>Week 15 (Apr 6)</v>
      </c>
      <c r="C16">
        <v>2.5</v>
      </c>
      <c r="D16">
        <v>5</v>
      </c>
      <c r="E16">
        <v>4</v>
      </c>
      <c r="F16">
        <v>6.5</v>
      </c>
      <c r="G16">
        <v>7.5</v>
      </c>
      <c r="H16">
        <v>0</v>
      </c>
      <c r="I16">
        <v>0</v>
      </c>
      <c r="J16" s="13">
        <f t="shared" si="0"/>
        <v>25.5</v>
      </c>
      <c r="K16" s="14">
        <f>AVERAGE(J$2:J16)</f>
        <v>29.666666666666668</v>
      </c>
      <c r="L16" s="1"/>
      <c r="Z16" s="18">
        <f t="shared" si="2"/>
        <v>45</v>
      </c>
      <c r="AA16" s="19">
        <f t="shared" si="2"/>
        <v>35</v>
      </c>
    </row>
    <row r="17" spans="1:27" x14ac:dyDescent="0.25">
      <c r="A17" s="11">
        <f t="shared" si="1"/>
        <v>43934</v>
      </c>
      <c r="B17" t="str">
        <f>CONCATENATE("Week 16 (", TEXT(A17,"MMM D"), ")")</f>
        <v>Week 16 (Apr 13)</v>
      </c>
      <c r="C17">
        <v>3</v>
      </c>
      <c r="D17">
        <v>3.5</v>
      </c>
      <c r="E17">
        <v>1.5</v>
      </c>
      <c r="F17">
        <v>4</v>
      </c>
      <c r="G17">
        <v>2.5</v>
      </c>
      <c r="H17">
        <v>0</v>
      </c>
      <c r="I17">
        <v>0</v>
      </c>
      <c r="J17" s="13">
        <f t="shared" si="0"/>
        <v>14.5</v>
      </c>
      <c r="K17" s="14">
        <f>AVERAGE(J$2:J17)</f>
        <v>28.71875</v>
      </c>
      <c r="L17" s="1"/>
      <c r="Z17" s="18">
        <f t="shared" si="2"/>
        <v>45</v>
      </c>
      <c r="AA17" s="19">
        <f t="shared" si="2"/>
        <v>35</v>
      </c>
    </row>
    <row r="18" spans="1:27" x14ac:dyDescent="0.25">
      <c r="A18" s="11">
        <f t="shared" si="1"/>
        <v>43941</v>
      </c>
      <c r="B18" t="str">
        <f>CONCATENATE("Week 17 (", TEXT(A18,"MMM D"), ")")</f>
        <v>Week 17 (Apr 20)</v>
      </c>
      <c r="C18">
        <v>6</v>
      </c>
      <c r="D18">
        <v>3</v>
      </c>
      <c r="E18">
        <v>8</v>
      </c>
      <c r="F18">
        <v>3</v>
      </c>
      <c r="G18">
        <v>4.5</v>
      </c>
      <c r="H18">
        <v>0</v>
      </c>
      <c r="I18">
        <v>0</v>
      </c>
      <c r="J18" s="13">
        <f t="shared" si="0"/>
        <v>24.5</v>
      </c>
      <c r="K18" s="14">
        <f>AVERAGE(J$2:J18)</f>
        <v>28.470588235294116</v>
      </c>
      <c r="L18" s="1"/>
      <c r="Z18" s="18">
        <f t="shared" si="2"/>
        <v>45</v>
      </c>
      <c r="AA18" s="19">
        <f t="shared" si="2"/>
        <v>35</v>
      </c>
    </row>
    <row r="19" spans="1:27" x14ac:dyDescent="0.25">
      <c r="A19" s="11">
        <f t="shared" si="1"/>
        <v>43948</v>
      </c>
      <c r="B19" t="str">
        <f>CONCATENATE("Week 18 (", TEXT(A19,"MMM D"), ")")</f>
        <v>Week 18 (Apr 27)</v>
      </c>
      <c r="C19">
        <v>5.5</v>
      </c>
      <c r="D19">
        <v>4</v>
      </c>
      <c r="E19">
        <v>1</v>
      </c>
      <c r="F19">
        <v>4.5</v>
      </c>
      <c r="G19">
        <v>6</v>
      </c>
      <c r="H19">
        <v>0</v>
      </c>
      <c r="I19">
        <v>0</v>
      </c>
      <c r="J19" s="13">
        <f>SUM(C19:I19)</f>
        <v>21</v>
      </c>
      <c r="K19" s="14">
        <f>AVERAGE(J$2:J19)</f>
        <v>28.055555555555557</v>
      </c>
      <c r="L19" s="1"/>
      <c r="Z19" s="18">
        <f t="shared" si="2"/>
        <v>45</v>
      </c>
      <c r="AA19" s="19">
        <f t="shared" si="2"/>
        <v>35</v>
      </c>
    </row>
    <row r="20" spans="1:27" x14ac:dyDescent="0.25">
      <c r="B20" s="2"/>
      <c r="J20" s="3"/>
      <c r="K20" s="4"/>
      <c r="L20" s="1"/>
      <c r="Z20" s="18">
        <f t="shared" si="2"/>
        <v>45</v>
      </c>
      <c r="AA20" s="19">
        <f t="shared" si="2"/>
        <v>35</v>
      </c>
    </row>
    <row r="21" spans="1:27" x14ac:dyDescent="0.25">
      <c r="K21" s="1"/>
      <c r="L21" s="1"/>
      <c r="Z21" s="18">
        <f t="shared" si="2"/>
        <v>45</v>
      </c>
      <c r="AA21" s="19">
        <f t="shared" si="2"/>
        <v>35</v>
      </c>
    </row>
    <row r="22" spans="1:27" x14ac:dyDescent="0.25">
      <c r="B22" s="5"/>
      <c r="C22" s="6"/>
      <c r="D22" s="6"/>
      <c r="E22" s="6"/>
      <c r="F22" s="6"/>
      <c r="G22" s="6"/>
      <c r="H22" s="6"/>
      <c r="I22" s="6"/>
      <c r="K22" s="1"/>
      <c r="L22" s="1"/>
      <c r="Z22" s="18">
        <f t="shared" si="2"/>
        <v>45</v>
      </c>
      <c r="AA22" s="19">
        <f t="shared" si="2"/>
        <v>35</v>
      </c>
    </row>
    <row r="23" spans="1:27" x14ac:dyDescent="0.25">
      <c r="K23" s="1"/>
      <c r="L23" s="1"/>
      <c r="Z23" s="18">
        <f t="shared" si="2"/>
        <v>45</v>
      </c>
      <c r="AA23" s="19">
        <f t="shared" si="2"/>
        <v>35</v>
      </c>
    </row>
    <row r="24" spans="1:27" x14ac:dyDescent="0.25">
      <c r="L24" s="1"/>
      <c r="Z24" s="18">
        <f t="shared" si="2"/>
        <v>45</v>
      </c>
      <c r="AA24" s="19">
        <f t="shared" si="2"/>
        <v>35</v>
      </c>
    </row>
    <row r="25" spans="1:27" x14ac:dyDescent="0.25">
      <c r="L25" s="1"/>
      <c r="Z25" s="18">
        <f t="shared" si="2"/>
        <v>45</v>
      </c>
      <c r="AA25" s="19">
        <f t="shared" si="2"/>
        <v>35</v>
      </c>
    </row>
    <row r="26" spans="1:27" x14ac:dyDescent="0.25">
      <c r="L26" s="1"/>
      <c r="Z26" s="18">
        <f t="shared" si="2"/>
        <v>45</v>
      </c>
      <c r="AA26" s="19">
        <f t="shared" si="2"/>
        <v>35</v>
      </c>
    </row>
    <row r="27" spans="1:27" ht="15" customHeight="1" x14ac:dyDescent="0.25">
      <c r="L27" s="1"/>
      <c r="Z27" s="18">
        <f t="shared" si="2"/>
        <v>45</v>
      </c>
      <c r="AA27" s="19">
        <f t="shared" si="2"/>
        <v>35</v>
      </c>
    </row>
    <row r="28" spans="1:27" ht="15" customHeight="1" x14ac:dyDescent="0.25">
      <c r="L28" s="1"/>
      <c r="Z28" s="18">
        <f t="shared" si="2"/>
        <v>45</v>
      </c>
      <c r="AA28" s="19">
        <f t="shared" si="2"/>
        <v>35</v>
      </c>
    </row>
    <row r="29" spans="1:27" x14ac:dyDescent="0.25">
      <c r="L29" s="1"/>
      <c r="Z29" s="18">
        <f t="shared" si="2"/>
        <v>45</v>
      </c>
      <c r="AA29" s="19">
        <f t="shared" si="2"/>
        <v>35</v>
      </c>
    </row>
    <row r="30" spans="1:27" x14ac:dyDescent="0.25">
      <c r="L30" s="1"/>
    </row>
    <row r="38" spans="23:23" x14ac:dyDescent="0.25">
      <c r="W38" t="str">
        <f>_xlfn.CONCAT("Average: ", ROUND(INDEX(K2:K19,MATCH(1E+100,I2:I19,1)), 2), " hrs/week")</f>
        <v>Average: 28.06 hrs/week</v>
      </c>
    </row>
    <row r="39" spans="23:23" x14ac:dyDescent="0.25">
      <c r="W39" t="s">
        <v>41</v>
      </c>
    </row>
    <row r="43" spans="23:23" ht="30" x14ac:dyDescent="0.25">
      <c r="W43" s="2" t="str">
        <f>_xlfn.TEXTJOIN(CHAR(10), FALSE, W38:W39)</f>
        <v>Average: 28.06 hrs/week
Objective: 40 hrs/week (5 day x 8 hrs)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39E8-15A8-49BB-845D-CC0815CA17CA}">
  <dimension ref="A1:AA43"/>
  <sheetViews>
    <sheetView zoomScale="85" zoomScaleNormal="85" zoomScalePageLayoutView="55" workbookViewId="0">
      <selection activeCell="L42" sqref="L42"/>
    </sheetView>
  </sheetViews>
  <sheetFormatPr defaultRowHeight="15" x14ac:dyDescent="0.25"/>
  <cols>
    <col min="1" max="1" width="19" bestFit="1" customWidth="1"/>
    <col min="2" max="2" width="17" bestFit="1" customWidth="1"/>
    <col min="10" max="10" width="10.7109375" bestFit="1" customWidth="1"/>
    <col min="11" max="11" width="12" bestFit="1" customWidth="1"/>
    <col min="12" max="12" width="10.85546875" bestFit="1" customWidth="1"/>
    <col min="23" max="23" width="40.42578125" customWidth="1"/>
    <col min="24" max="24" width="8.28515625" customWidth="1"/>
    <col min="25" max="25" width="6" customWidth="1"/>
    <col min="26" max="26" width="9.5703125" bestFit="1" customWidth="1"/>
    <col min="27" max="27" width="9.85546875" bestFit="1" customWidth="1"/>
  </cols>
  <sheetData>
    <row r="1" spans="1:27" s="3" customFormat="1" x14ac:dyDescent="0.25">
      <c r="A1" s="3" t="s">
        <v>34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5" t="s">
        <v>7</v>
      </c>
      <c r="K1" s="16" t="s">
        <v>8</v>
      </c>
      <c r="Z1" s="18" t="s">
        <v>9</v>
      </c>
      <c r="AA1" s="19" t="s">
        <v>26</v>
      </c>
    </row>
    <row r="2" spans="1:27" x14ac:dyDescent="0.25">
      <c r="A2" s="10">
        <v>43955</v>
      </c>
      <c r="B2" s="17" t="str">
        <f>CONCATENATE("Week 1 (", TEXT(A2,"MMM D"), ")")</f>
        <v>Week 1 (May 4)</v>
      </c>
      <c r="C2" s="17">
        <v>7</v>
      </c>
      <c r="D2" s="17">
        <v>5.5</v>
      </c>
      <c r="E2" s="17">
        <v>9</v>
      </c>
      <c r="F2" s="17">
        <v>7</v>
      </c>
      <c r="G2" s="17">
        <v>7.5</v>
      </c>
      <c r="H2" s="17">
        <v>0</v>
      </c>
      <c r="I2" s="17">
        <v>0</v>
      </c>
      <c r="J2" s="13">
        <f t="shared" ref="J2:J19" si="0">SUM(C2:I2)</f>
        <v>36</v>
      </c>
      <c r="K2" s="14">
        <f>AVERAGE(J2:J2)</f>
        <v>36</v>
      </c>
      <c r="L2" s="1"/>
      <c r="Z2" s="12">
        <v>45</v>
      </c>
      <c r="AA2" s="12">
        <v>35</v>
      </c>
    </row>
    <row r="3" spans="1:27" x14ac:dyDescent="0.25">
      <c r="A3" s="11">
        <f>A2+7</f>
        <v>43962</v>
      </c>
      <c r="B3" t="str">
        <f>CONCATENATE("Week 2 (", TEXT(A3,"MMM D"), ")")</f>
        <v>Week 2 (May 11)</v>
      </c>
      <c r="C3">
        <v>7</v>
      </c>
      <c r="D3">
        <v>6</v>
      </c>
      <c r="E3">
        <v>4.5</v>
      </c>
      <c r="F3">
        <v>3.5</v>
      </c>
      <c r="G3">
        <v>8</v>
      </c>
      <c r="H3">
        <v>0</v>
      </c>
      <c r="I3">
        <v>0</v>
      </c>
      <c r="J3" s="13">
        <f t="shared" si="0"/>
        <v>29</v>
      </c>
      <c r="K3" s="14">
        <f>AVERAGE(J$2:J3)</f>
        <v>32.5</v>
      </c>
      <c r="L3" s="1"/>
      <c r="Z3" s="18">
        <f>Z2</f>
        <v>45</v>
      </c>
      <c r="AA3" s="19">
        <f>AA2</f>
        <v>35</v>
      </c>
    </row>
    <row r="4" spans="1:27" x14ac:dyDescent="0.25">
      <c r="A4" s="11">
        <f t="shared" ref="A4:A19" si="1">A3+7</f>
        <v>43969</v>
      </c>
      <c r="B4" t="str">
        <f>CONCATENATE("Week 3 (", TEXT(A4,"MMM D"), ")")</f>
        <v>Week 3 (May 18)</v>
      </c>
      <c r="C4">
        <v>13.5</v>
      </c>
      <c r="D4">
        <v>10</v>
      </c>
      <c r="E4">
        <v>10.5</v>
      </c>
      <c r="F4">
        <v>11</v>
      </c>
      <c r="G4">
        <v>8.5</v>
      </c>
      <c r="H4">
        <v>0</v>
      </c>
      <c r="I4">
        <v>1</v>
      </c>
      <c r="J4" s="13">
        <f t="shared" si="0"/>
        <v>54.5</v>
      </c>
      <c r="K4" s="14">
        <f>AVERAGE(J$2:J4)</f>
        <v>39.833333333333336</v>
      </c>
      <c r="L4" s="1"/>
      <c r="Z4" s="18">
        <f t="shared" ref="Z4:AA29" si="2">Z3</f>
        <v>45</v>
      </c>
      <c r="AA4" s="19">
        <f t="shared" si="2"/>
        <v>35</v>
      </c>
    </row>
    <row r="5" spans="1:27" x14ac:dyDescent="0.25">
      <c r="A5" s="11">
        <f t="shared" si="1"/>
        <v>43976</v>
      </c>
      <c r="B5" t="str">
        <f>CONCATENATE("Week 4 (", TEXT(A5,"MMM D"), ")")</f>
        <v>Week 4 (May 25)</v>
      </c>
      <c r="C5">
        <v>8.5</v>
      </c>
      <c r="D5">
        <v>9.5</v>
      </c>
      <c r="E5">
        <v>7.5</v>
      </c>
      <c r="F5">
        <v>8.5</v>
      </c>
      <c r="G5">
        <v>10.5</v>
      </c>
      <c r="H5">
        <v>3</v>
      </c>
      <c r="I5">
        <v>0</v>
      </c>
      <c r="J5" s="13">
        <f t="shared" si="0"/>
        <v>47.5</v>
      </c>
      <c r="K5" s="14">
        <f>AVERAGE(J$2:J5)</f>
        <v>41.75</v>
      </c>
      <c r="L5" s="1"/>
      <c r="Z5" s="18">
        <f t="shared" si="2"/>
        <v>45</v>
      </c>
      <c r="AA5" s="19">
        <f t="shared" si="2"/>
        <v>35</v>
      </c>
    </row>
    <row r="6" spans="1:27" x14ac:dyDescent="0.25">
      <c r="A6" s="11">
        <f t="shared" si="1"/>
        <v>43983</v>
      </c>
      <c r="B6" t="str">
        <f>CONCATENATE("Week 5 (", TEXT(A6,"MMM D"), ")")</f>
        <v>Week 5 (Jun 1)</v>
      </c>
      <c r="C6">
        <v>7.5</v>
      </c>
      <c r="D6">
        <v>6.5</v>
      </c>
      <c r="E6">
        <v>2.5</v>
      </c>
      <c r="F6">
        <v>9.5</v>
      </c>
      <c r="G6">
        <v>7.5</v>
      </c>
      <c r="H6">
        <v>0</v>
      </c>
      <c r="I6">
        <v>0</v>
      </c>
      <c r="J6" s="13">
        <f t="shared" si="0"/>
        <v>33.5</v>
      </c>
      <c r="K6" s="14">
        <f>AVERAGE(J$2:J6)</f>
        <v>40.1</v>
      </c>
      <c r="L6" s="1"/>
      <c r="Z6" s="18">
        <f t="shared" si="2"/>
        <v>45</v>
      </c>
      <c r="AA6" s="19">
        <f t="shared" si="2"/>
        <v>35</v>
      </c>
    </row>
    <row r="7" spans="1:27" x14ac:dyDescent="0.25">
      <c r="A7" s="11">
        <f t="shared" si="1"/>
        <v>43990</v>
      </c>
      <c r="B7" t="str">
        <f>CONCATENATE("Week 6 (", TEXT(A7,"MMM D"), ")")</f>
        <v>Week 6 (Jun 8)</v>
      </c>
      <c r="C7">
        <v>8.5</v>
      </c>
      <c r="D7">
        <v>10.5</v>
      </c>
      <c r="E7">
        <v>7</v>
      </c>
      <c r="F7">
        <v>10.5</v>
      </c>
      <c r="G7">
        <v>11.5</v>
      </c>
      <c r="H7">
        <v>0</v>
      </c>
      <c r="I7">
        <v>0</v>
      </c>
      <c r="J7" s="13">
        <f t="shared" si="0"/>
        <v>48</v>
      </c>
      <c r="K7" s="14">
        <f>AVERAGE(J$2:J7)</f>
        <v>41.416666666666664</v>
      </c>
      <c r="L7" s="1"/>
      <c r="Z7" s="18">
        <f t="shared" si="2"/>
        <v>45</v>
      </c>
      <c r="AA7" s="19">
        <f t="shared" si="2"/>
        <v>35</v>
      </c>
    </row>
    <row r="8" spans="1:27" x14ac:dyDescent="0.25">
      <c r="A8" s="11">
        <f t="shared" si="1"/>
        <v>43997</v>
      </c>
      <c r="B8" t="str">
        <f>CONCATENATE("Week 7 (", TEXT(A8,"MMM D"), ")")</f>
        <v>Week 7 (Jun 15)</v>
      </c>
      <c r="C8">
        <v>8.5</v>
      </c>
      <c r="D8">
        <v>8.5</v>
      </c>
      <c r="E8">
        <v>6.5</v>
      </c>
      <c r="F8">
        <v>7.5</v>
      </c>
      <c r="G8">
        <v>6.5</v>
      </c>
      <c r="H8">
        <v>0</v>
      </c>
      <c r="I8">
        <v>0</v>
      </c>
      <c r="J8" s="13">
        <f t="shared" si="0"/>
        <v>37.5</v>
      </c>
      <c r="K8" s="14">
        <f>AVERAGE(J$2:J8)</f>
        <v>40.857142857142854</v>
      </c>
      <c r="L8" s="1"/>
      <c r="Z8" s="18">
        <f t="shared" si="2"/>
        <v>45</v>
      </c>
      <c r="AA8" s="19">
        <f t="shared" si="2"/>
        <v>35</v>
      </c>
    </row>
    <row r="9" spans="1:27" x14ac:dyDescent="0.25">
      <c r="A9" s="11">
        <f t="shared" si="1"/>
        <v>44004</v>
      </c>
      <c r="B9" t="str">
        <f>CONCATENATE("Week 8 (", TEXT(A9,"MMM D"), ")")</f>
        <v>Week 8 (Jun 22)</v>
      </c>
      <c r="C9">
        <v>6.5</v>
      </c>
      <c r="D9">
        <v>5.5</v>
      </c>
      <c r="E9">
        <v>7.5</v>
      </c>
      <c r="F9">
        <v>7.5</v>
      </c>
      <c r="G9">
        <v>9</v>
      </c>
      <c r="H9">
        <v>0</v>
      </c>
      <c r="I9">
        <v>0</v>
      </c>
      <c r="J9" s="13">
        <f t="shared" si="0"/>
        <v>36</v>
      </c>
      <c r="K9" s="14">
        <f>AVERAGE(J$2:J9)</f>
        <v>40.25</v>
      </c>
      <c r="L9" s="1"/>
      <c r="Z9" s="18">
        <f t="shared" si="2"/>
        <v>45</v>
      </c>
      <c r="AA9" s="19">
        <f t="shared" si="2"/>
        <v>35</v>
      </c>
    </row>
    <row r="10" spans="1:27" x14ac:dyDescent="0.25">
      <c r="A10" s="11">
        <f t="shared" si="1"/>
        <v>44011</v>
      </c>
      <c r="B10" t="str">
        <f>CONCATENATE("Week 9 (", TEXT(A10,"MMM D"), ")")</f>
        <v>Week 9 (Jun 29)</v>
      </c>
      <c r="C10">
        <v>9.5</v>
      </c>
      <c r="D10">
        <v>8</v>
      </c>
      <c r="E10">
        <v>1</v>
      </c>
      <c r="F10">
        <v>8.5</v>
      </c>
      <c r="G10">
        <v>9</v>
      </c>
      <c r="H10">
        <v>0</v>
      </c>
      <c r="I10">
        <v>0</v>
      </c>
      <c r="J10" s="13">
        <f t="shared" si="0"/>
        <v>36</v>
      </c>
      <c r="K10" s="14">
        <f>AVERAGE(J$2:J10)</f>
        <v>39.777777777777779</v>
      </c>
      <c r="L10" s="1"/>
      <c r="Z10" s="18">
        <f t="shared" si="2"/>
        <v>45</v>
      </c>
      <c r="AA10" s="19">
        <f t="shared" si="2"/>
        <v>35</v>
      </c>
    </row>
    <row r="11" spans="1:27" x14ac:dyDescent="0.25">
      <c r="A11" s="11">
        <f t="shared" si="1"/>
        <v>44018</v>
      </c>
      <c r="B11" t="str">
        <f>CONCATENATE("Week 10 (", TEXT(A11,"MMM D"), ")")</f>
        <v>Week 10 (Jul 6)</v>
      </c>
      <c r="J11" s="13">
        <f t="shared" si="0"/>
        <v>0</v>
      </c>
      <c r="K11" s="14">
        <f>AVERAGE(J$2:J11)</f>
        <v>35.799999999999997</v>
      </c>
      <c r="L11" s="1"/>
      <c r="Z11" s="18">
        <f t="shared" si="2"/>
        <v>45</v>
      </c>
      <c r="AA11" s="19">
        <f t="shared" si="2"/>
        <v>35</v>
      </c>
    </row>
    <row r="12" spans="1:27" x14ac:dyDescent="0.25">
      <c r="A12" s="11">
        <f t="shared" si="1"/>
        <v>44025</v>
      </c>
      <c r="B12" t="str">
        <f>CONCATENATE("Week 11 (", TEXT(A12,"MMM D"), ")")</f>
        <v>Week 11 (Jul 13)</v>
      </c>
      <c r="J12" s="13">
        <f t="shared" si="0"/>
        <v>0</v>
      </c>
      <c r="K12" s="14">
        <f>AVERAGE(J$2:J12)</f>
        <v>32.545454545454547</v>
      </c>
      <c r="L12" s="1"/>
      <c r="Z12" s="18">
        <f t="shared" si="2"/>
        <v>45</v>
      </c>
      <c r="AA12" s="19">
        <f t="shared" si="2"/>
        <v>35</v>
      </c>
    </row>
    <row r="13" spans="1:27" x14ac:dyDescent="0.25">
      <c r="A13" s="11">
        <f t="shared" si="1"/>
        <v>44032</v>
      </c>
      <c r="B13" t="str">
        <f>CONCATENATE("Week 12 (", TEXT(A13,"MMM D"), ")")</f>
        <v>Week 12 (Jul 20)</v>
      </c>
      <c r="J13" s="13">
        <f t="shared" si="0"/>
        <v>0</v>
      </c>
      <c r="K13" s="14">
        <f>AVERAGE(J$2:J13)</f>
        <v>29.833333333333332</v>
      </c>
      <c r="L13" s="1"/>
      <c r="Z13" s="18">
        <f t="shared" si="2"/>
        <v>45</v>
      </c>
      <c r="AA13" s="19">
        <f t="shared" si="2"/>
        <v>35</v>
      </c>
    </row>
    <row r="14" spans="1:27" x14ac:dyDescent="0.25">
      <c r="A14" s="11">
        <f t="shared" si="1"/>
        <v>44039</v>
      </c>
      <c r="B14" t="str">
        <f>CONCATENATE("Week 13 (", TEXT(A14,"MMM D"), ")")</f>
        <v>Week 13 (Jul 27)</v>
      </c>
      <c r="J14" s="13">
        <f t="shared" si="0"/>
        <v>0</v>
      </c>
      <c r="K14" s="14">
        <f>AVERAGE(J$2:J14)</f>
        <v>27.53846153846154</v>
      </c>
      <c r="L14" s="1"/>
      <c r="Z14" s="18">
        <f t="shared" si="2"/>
        <v>45</v>
      </c>
      <c r="AA14" s="19">
        <f t="shared" si="2"/>
        <v>35</v>
      </c>
    </row>
    <row r="15" spans="1:27" x14ac:dyDescent="0.25">
      <c r="A15" s="11">
        <f t="shared" si="1"/>
        <v>44046</v>
      </c>
      <c r="B15" t="str">
        <f>CONCATENATE("Week 14 (", TEXT(A15,"MMM D"), ")")</f>
        <v>Week 14 (Aug 3)</v>
      </c>
      <c r="J15" s="13">
        <f t="shared" si="0"/>
        <v>0</v>
      </c>
      <c r="K15" s="14">
        <f>AVERAGE(J$2:J15)</f>
        <v>25.571428571428573</v>
      </c>
      <c r="L15" s="1"/>
      <c r="Z15" s="18">
        <f t="shared" si="2"/>
        <v>45</v>
      </c>
      <c r="AA15" s="19">
        <f t="shared" si="2"/>
        <v>35</v>
      </c>
    </row>
    <row r="16" spans="1:27" x14ac:dyDescent="0.25">
      <c r="A16" s="11">
        <f t="shared" si="1"/>
        <v>44053</v>
      </c>
      <c r="B16" t="str">
        <f>CONCATENATE("Week 15 (", TEXT(A16,"MMM D"), ")")</f>
        <v>Week 15 (Aug 10)</v>
      </c>
      <c r="J16" s="13">
        <f t="shared" si="0"/>
        <v>0</v>
      </c>
      <c r="K16" s="14">
        <f>AVERAGE(J$2:J16)</f>
        <v>23.866666666666667</v>
      </c>
      <c r="L16" s="1"/>
      <c r="Z16" s="18">
        <f t="shared" si="2"/>
        <v>45</v>
      </c>
      <c r="AA16" s="19">
        <f t="shared" si="2"/>
        <v>35</v>
      </c>
    </row>
    <row r="17" spans="1:27" x14ac:dyDescent="0.25">
      <c r="A17" s="11">
        <f t="shared" si="1"/>
        <v>44060</v>
      </c>
      <c r="B17" t="str">
        <f>CONCATENATE("Week 16 (", TEXT(A17,"MMM D"), ")")</f>
        <v>Week 16 (Aug 17)</v>
      </c>
      <c r="J17" s="13">
        <f t="shared" si="0"/>
        <v>0</v>
      </c>
      <c r="K17" s="14">
        <f>AVERAGE(J$2:J17)</f>
        <v>22.375</v>
      </c>
      <c r="L17" s="1"/>
      <c r="Z17" s="18">
        <f t="shared" si="2"/>
        <v>45</v>
      </c>
      <c r="AA17" s="19">
        <f t="shared" si="2"/>
        <v>35</v>
      </c>
    </row>
    <row r="18" spans="1:27" x14ac:dyDescent="0.25">
      <c r="A18" s="11">
        <f t="shared" si="1"/>
        <v>44067</v>
      </c>
      <c r="B18" t="str">
        <f>CONCATENATE("Week 17 (", TEXT(A18,"MMM D"), ")")</f>
        <v>Week 17 (Aug 24)</v>
      </c>
      <c r="J18" s="13">
        <f t="shared" si="0"/>
        <v>0</v>
      </c>
      <c r="K18" s="14">
        <f>AVERAGE(J$2:J18)</f>
        <v>21.058823529411764</v>
      </c>
      <c r="L18" s="1"/>
      <c r="Z18" s="18">
        <f t="shared" si="2"/>
        <v>45</v>
      </c>
      <c r="AA18" s="19">
        <f t="shared" si="2"/>
        <v>35</v>
      </c>
    </row>
    <row r="19" spans="1:27" x14ac:dyDescent="0.25">
      <c r="A19" s="11">
        <f t="shared" si="1"/>
        <v>44074</v>
      </c>
      <c r="B19" t="str">
        <f>CONCATENATE("Week 18 (", TEXT(A19,"MMM D"), ")")</f>
        <v>Week 18 (Aug 31)</v>
      </c>
      <c r="C19" t="s">
        <v>25</v>
      </c>
      <c r="D19" t="s">
        <v>25</v>
      </c>
      <c r="E19" t="s">
        <v>25</v>
      </c>
      <c r="F19" t="s">
        <v>25</v>
      </c>
      <c r="G19" t="s">
        <v>25</v>
      </c>
      <c r="H19" t="s">
        <v>25</v>
      </c>
      <c r="I19" t="s">
        <v>25</v>
      </c>
      <c r="J19" s="13">
        <f t="shared" si="0"/>
        <v>0</v>
      </c>
      <c r="K19" s="14">
        <f>AVERAGE(J$2:J19)</f>
        <v>19.888888888888889</v>
      </c>
      <c r="L19" s="1"/>
      <c r="Z19" s="18">
        <f t="shared" si="2"/>
        <v>45</v>
      </c>
      <c r="AA19" s="19">
        <f t="shared" si="2"/>
        <v>35</v>
      </c>
    </row>
    <row r="20" spans="1:27" x14ac:dyDescent="0.25">
      <c r="B20" s="2"/>
      <c r="K20" s="1"/>
      <c r="L20" s="1"/>
      <c r="Z20" s="18">
        <f t="shared" si="2"/>
        <v>45</v>
      </c>
      <c r="AA20" s="19">
        <f t="shared" si="2"/>
        <v>35</v>
      </c>
    </row>
    <row r="21" spans="1:27" x14ac:dyDescent="0.25">
      <c r="A21" t="s">
        <v>33</v>
      </c>
      <c r="C21" s="6"/>
      <c r="D21" s="6"/>
      <c r="E21" s="6"/>
      <c r="F21" s="6"/>
      <c r="G21" s="6"/>
      <c r="H21" s="6"/>
      <c r="I21" s="6"/>
      <c r="K21" s="1"/>
      <c r="L21" s="1"/>
      <c r="Z21" s="18">
        <f t="shared" si="2"/>
        <v>45</v>
      </c>
      <c r="AA21" s="19">
        <f t="shared" si="2"/>
        <v>35</v>
      </c>
    </row>
    <row r="22" spans="1:27" x14ac:dyDescent="0.25">
      <c r="B22" s="5"/>
      <c r="K22" s="1"/>
      <c r="L22" s="1"/>
      <c r="Z22" s="18">
        <f t="shared" si="2"/>
        <v>45</v>
      </c>
      <c r="AA22" s="19">
        <f t="shared" si="2"/>
        <v>35</v>
      </c>
    </row>
    <row r="23" spans="1:27" x14ac:dyDescent="0.25">
      <c r="L23" s="1"/>
      <c r="Z23" s="18">
        <f t="shared" si="2"/>
        <v>45</v>
      </c>
      <c r="AA23" s="19">
        <f t="shared" si="2"/>
        <v>35</v>
      </c>
    </row>
    <row r="24" spans="1:27" x14ac:dyDescent="0.25">
      <c r="L24" s="1"/>
      <c r="Z24" s="18">
        <f t="shared" si="2"/>
        <v>45</v>
      </c>
      <c r="AA24" s="19">
        <f t="shared" si="2"/>
        <v>35</v>
      </c>
    </row>
    <row r="25" spans="1:27" x14ac:dyDescent="0.25">
      <c r="L25" s="1"/>
      <c r="Z25" s="18">
        <f t="shared" si="2"/>
        <v>45</v>
      </c>
      <c r="AA25" s="19">
        <f t="shared" si="2"/>
        <v>35</v>
      </c>
    </row>
    <row r="26" spans="1:27" ht="15" customHeight="1" x14ac:dyDescent="0.25">
      <c r="L26" s="1"/>
      <c r="Z26" s="18">
        <f t="shared" si="2"/>
        <v>45</v>
      </c>
      <c r="AA26" s="19">
        <f t="shared" si="2"/>
        <v>35</v>
      </c>
    </row>
    <row r="27" spans="1:27" ht="15" customHeight="1" x14ac:dyDescent="0.25">
      <c r="L27" s="1"/>
      <c r="Z27" s="18">
        <f t="shared" si="2"/>
        <v>45</v>
      </c>
      <c r="AA27" s="19">
        <f t="shared" si="2"/>
        <v>35</v>
      </c>
    </row>
    <row r="28" spans="1:27" x14ac:dyDescent="0.25">
      <c r="L28" s="1"/>
      <c r="Z28" s="18">
        <f t="shared" si="2"/>
        <v>45</v>
      </c>
      <c r="AA28" s="19">
        <f t="shared" si="2"/>
        <v>35</v>
      </c>
    </row>
    <row r="29" spans="1:27" x14ac:dyDescent="0.25">
      <c r="L29" s="1"/>
      <c r="Z29" s="18">
        <f t="shared" si="2"/>
        <v>45</v>
      </c>
      <c r="AA29" s="19">
        <f t="shared" si="2"/>
        <v>35</v>
      </c>
    </row>
    <row r="38" spans="23:23" x14ac:dyDescent="0.25">
      <c r="W38" t="str">
        <f>_xlfn.CONCAT("Average: ", ROUND(INDEX(K2:K19,MATCH(1E+100,I2:I19,1)), 2), " hrs/week")</f>
        <v>Average: 39.78 hrs/week</v>
      </c>
    </row>
    <row r="39" spans="23:23" x14ac:dyDescent="0.25">
      <c r="W39" t="s">
        <v>41</v>
      </c>
    </row>
    <row r="43" spans="23:23" ht="30" x14ac:dyDescent="0.25">
      <c r="W43" s="2" t="str">
        <f>_xlfn.TEXTJOIN(CHAR(10), FALSE, W38:W39)</f>
        <v>Average: 39.78 hrs/week
Objective: 40 hrs/week (5 day x 8 hrs)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Fall 2019</vt:lpstr>
      <vt:lpstr>Winter 2020</vt:lpstr>
      <vt:lpstr>Summer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Thériault</dc:creator>
  <cp:lastModifiedBy>rempsyc</cp:lastModifiedBy>
  <dcterms:created xsi:type="dcterms:W3CDTF">2017-12-07T17:53:41Z</dcterms:created>
  <dcterms:modified xsi:type="dcterms:W3CDTF">2022-04-07T18:32:24Z</dcterms:modified>
</cp:coreProperties>
</file>