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6100" yWindow="0" windowWidth="25600" windowHeight="14840" tabRatio="500" activeTab="2"/>
  </bookViews>
  <sheets>
    <sheet name="commodities" sheetId="1" r:id="rId1"/>
    <sheet name="bulk" sheetId="2" r:id="rId2"/>
    <sheet name="c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3" l="1"/>
  <c r="I77" i="3"/>
  <c r="I78" i="3"/>
  <c r="D73" i="3"/>
  <c r="D74" i="3"/>
  <c r="D75" i="3"/>
  <c r="D72" i="3"/>
  <c r="C56" i="3"/>
  <c r="I61" i="3"/>
  <c r="I82" i="3"/>
  <c r="I33" i="3"/>
  <c r="I81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C72" i="3"/>
  <c r="C73" i="3"/>
  <c r="C74" i="3"/>
  <c r="C75" i="3"/>
  <c r="I75" i="3"/>
  <c r="I79" i="3"/>
  <c r="I19" i="3"/>
  <c r="C42" i="3"/>
  <c r="I47" i="3"/>
  <c r="E13" i="3"/>
  <c r="E14" i="3"/>
  <c r="E4" i="3"/>
  <c r="E5" i="3"/>
  <c r="E6" i="3"/>
  <c r="E7" i="3"/>
  <c r="E8" i="3"/>
  <c r="E9" i="3"/>
  <c r="E10" i="3"/>
  <c r="E11" i="3"/>
  <c r="E12" i="3"/>
  <c r="E2" i="3"/>
  <c r="E3" i="3"/>
  <c r="G14" i="3"/>
  <c r="D2" i="3"/>
  <c r="E56" i="3"/>
  <c r="D56" i="3"/>
  <c r="E28" i="3"/>
  <c r="D28" i="3"/>
  <c r="C28" i="3"/>
  <c r="D14" i="3"/>
  <c r="C14" i="3"/>
  <c r="D13" i="3"/>
  <c r="D12" i="3"/>
  <c r="D11" i="3"/>
  <c r="D10" i="3"/>
  <c r="D9" i="3"/>
  <c r="D8" i="3"/>
  <c r="D7" i="3"/>
  <c r="D6" i="3"/>
  <c r="D5" i="3"/>
  <c r="D4" i="3"/>
  <c r="D3" i="3"/>
  <c r="B105" i="1"/>
  <c r="B104" i="1"/>
  <c r="G105" i="1"/>
  <c r="E105" i="1"/>
  <c r="B106" i="1"/>
  <c r="G106" i="1"/>
  <c r="E106" i="1"/>
  <c r="G107" i="1"/>
  <c r="E107" i="1"/>
  <c r="G108" i="1"/>
  <c r="E108" i="1"/>
  <c r="G109" i="1"/>
  <c r="E109" i="1"/>
  <c r="G110" i="1"/>
  <c r="E110" i="1"/>
  <c r="G111" i="1"/>
  <c r="E111" i="1"/>
  <c r="G112" i="1"/>
  <c r="E112" i="1"/>
  <c r="G113" i="1"/>
  <c r="E113" i="1"/>
  <c r="G114" i="1"/>
  <c r="E114" i="1"/>
  <c r="G115" i="1"/>
  <c r="E115" i="1"/>
  <c r="G116" i="1"/>
  <c r="E116" i="1"/>
  <c r="E118" i="1"/>
  <c r="B118" i="1"/>
  <c r="G118" i="1"/>
  <c r="D118" i="1"/>
  <c r="C118" i="1"/>
  <c r="E101" i="1"/>
  <c r="B101" i="1"/>
  <c r="G101" i="1"/>
  <c r="D101" i="1"/>
  <c r="C101" i="1"/>
  <c r="B87" i="1"/>
  <c r="B88" i="1"/>
  <c r="B89" i="1"/>
  <c r="G90" i="1"/>
  <c r="G89" i="1"/>
  <c r="G88" i="1"/>
  <c r="E67" i="1"/>
  <c r="B67" i="1"/>
  <c r="G67" i="1"/>
  <c r="D67" i="1"/>
  <c r="C67" i="1"/>
  <c r="B55" i="1"/>
  <c r="B54" i="1"/>
  <c r="B53" i="1"/>
  <c r="G56" i="1"/>
  <c r="G55" i="1"/>
  <c r="G54" i="1"/>
  <c r="E84" i="1"/>
  <c r="B84" i="1"/>
  <c r="G84" i="1"/>
  <c r="D84" i="1"/>
  <c r="C84" i="1"/>
  <c r="G82" i="1"/>
  <c r="G81" i="1"/>
  <c r="G80" i="1"/>
  <c r="G79" i="1"/>
  <c r="G78" i="1"/>
  <c r="G77" i="1"/>
  <c r="G76" i="1"/>
  <c r="G75" i="1"/>
  <c r="G74" i="1"/>
  <c r="G73" i="1"/>
  <c r="G72" i="1"/>
  <c r="G71" i="1"/>
  <c r="E71" i="1"/>
  <c r="E72" i="1"/>
  <c r="E73" i="1"/>
  <c r="E74" i="1"/>
  <c r="E75" i="1"/>
  <c r="E76" i="1"/>
  <c r="E77" i="1"/>
  <c r="E78" i="1"/>
  <c r="E79" i="1"/>
  <c r="E80" i="1"/>
  <c r="E81" i="1"/>
  <c r="E82" i="1"/>
  <c r="B77" i="1"/>
  <c r="B76" i="1"/>
  <c r="B75" i="1"/>
  <c r="B74" i="1"/>
  <c r="B73" i="1"/>
  <c r="B72" i="1"/>
  <c r="B71" i="1"/>
  <c r="B70" i="1"/>
  <c r="G99" i="1"/>
  <c r="E88" i="1"/>
  <c r="E89" i="1"/>
  <c r="E90" i="1"/>
  <c r="G91" i="1"/>
  <c r="E91" i="1"/>
  <c r="G92" i="1"/>
  <c r="E92" i="1"/>
  <c r="G93" i="1"/>
  <c r="E93" i="1"/>
  <c r="G94" i="1"/>
  <c r="E94" i="1"/>
  <c r="G95" i="1"/>
  <c r="E95" i="1"/>
  <c r="G96" i="1"/>
  <c r="E96" i="1"/>
  <c r="G97" i="1"/>
  <c r="E97" i="1"/>
  <c r="G98" i="1"/>
  <c r="E98" i="1"/>
  <c r="E99" i="1"/>
  <c r="B38" i="1"/>
  <c r="B37" i="1"/>
  <c r="B36" i="1"/>
  <c r="G39" i="1"/>
  <c r="G38" i="1"/>
  <c r="G37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B50" i="1"/>
  <c r="G50" i="1"/>
  <c r="D50" i="1"/>
  <c r="C50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B16" i="1"/>
  <c r="G16" i="1"/>
  <c r="D16" i="1"/>
  <c r="C16" i="1"/>
  <c r="G33" i="1"/>
  <c r="C33" i="1"/>
  <c r="D33" i="1"/>
  <c r="E33" i="1"/>
  <c r="B33" i="1"/>
  <c r="B21" i="1"/>
  <c r="B20" i="1"/>
  <c r="B19" i="1"/>
  <c r="G22" i="1"/>
  <c r="G21" i="1"/>
  <c r="G20" i="1"/>
  <c r="B4" i="1"/>
  <c r="B3" i="1"/>
  <c r="G5" i="1"/>
  <c r="G4" i="1"/>
  <c r="G3" i="1"/>
  <c r="B2" i="1"/>
  <c r="E54" i="1"/>
  <c r="E55" i="1"/>
  <c r="E56" i="1"/>
  <c r="G57" i="1"/>
  <c r="E57" i="1"/>
  <c r="G58" i="1"/>
  <c r="E58" i="1"/>
  <c r="G59" i="1"/>
  <c r="E59" i="1"/>
  <c r="G60" i="1"/>
  <c r="E60" i="1"/>
  <c r="G61" i="1"/>
  <c r="E61" i="1"/>
  <c r="G62" i="1"/>
  <c r="E62" i="1"/>
  <c r="G63" i="1"/>
  <c r="E63" i="1"/>
  <c r="G64" i="1"/>
  <c r="E64" i="1"/>
  <c r="G65" i="1"/>
  <c r="E65" i="1"/>
  <c r="G48" i="1"/>
  <c r="G47" i="1"/>
  <c r="G46" i="1"/>
  <c r="G45" i="1"/>
  <c r="G44" i="1"/>
  <c r="G43" i="1"/>
  <c r="G42" i="1"/>
  <c r="G41" i="1"/>
  <c r="G40" i="1"/>
  <c r="G31" i="1"/>
  <c r="G30" i="1"/>
  <c r="G29" i="1"/>
  <c r="G28" i="1"/>
  <c r="G27" i="1"/>
  <c r="G26" i="1"/>
  <c r="G25" i="1"/>
  <c r="G24" i="1"/>
  <c r="G23" i="1"/>
  <c r="G7" i="1"/>
  <c r="G8" i="1"/>
  <c r="G9" i="1"/>
  <c r="G10" i="1"/>
  <c r="G11" i="1"/>
  <c r="G12" i="1"/>
  <c r="G13" i="1"/>
  <c r="G14" i="1"/>
  <c r="G6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<sst xmlns="http://schemas.openxmlformats.org/spreadsheetml/2006/main" count="262" uniqueCount="65">
  <si>
    <t>Month</t>
  </si>
  <si>
    <t>2013-2014</t>
  </si>
  <si>
    <t>2014-2015</t>
  </si>
  <si>
    <t>2015-2016</t>
  </si>
  <si>
    <t>2016-2017</t>
  </si>
  <si>
    <t>May</t>
  </si>
  <si>
    <t>June</t>
  </si>
  <si>
    <t>July</t>
  </si>
  <si>
    <t>Transport</t>
  </si>
  <si>
    <t>Cooking oil</t>
  </si>
  <si>
    <t>Meat (red &amp; chicken)</t>
  </si>
  <si>
    <t>Bread &amp; cereals</t>
  </si>
  <si>
    <t>Sugar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</si>
  <si>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</si>
  <si>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</si>
  <si>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</si>
  <si>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</si>
  <si>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</si>
  <si>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</si>
  <si>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</si>
  <si>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</si>
  <si>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</si>
  <si>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</si>
  <si>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</si>
  <si>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 avg</t>
  </si>
  <si>
    <t>PS: 16to17/13to14</t>
  </si>
  <si>
    <t>Milk and Dairy</t>
  </si>
  <si>
    <t>Financial Year</t>
  </si>
  <si>
    <t>Local Production Marketed (t)</t>
  </si>
  <si>
    <t>Grain Imports (t)</t>
  </si>
  <si>
    <t>Grain Exports (t)</t>
  </si>
  <si>
    <t>Meal Exports (t)</t>
  </si>
  <si>
    <t>Meal Exports: Equivalent of grain (t)</t>
  </si>
  <si>
    <t>Netto domestic consumption (t)</t>
  </si>
  <si>
    <t>Floor Price Otavi N$ **</t>
  </si>
  <si>
    <t>2007 - 2008</t>
  </si>
  <si>
    <t>2008 - 2009</t>
  </si>
  <si>
    <t>2009 - 2010</t>
  </si>
  <si>
    <t>2010 - 2011</t>
  </si>
  <si>
    <t>-</t>
  </si>
  <si>
    <t>2011 - 2012</t>
  </si>
  <si>
    <t>2012 - 2013</t>
  </si>
  <si>
    <t>2013 - 2014</t>
  </si>
  <si>
    <t>2014 - 2015</t>
  </si>
  <si>
    <t>2015 - 2016</t>
  </si>
  <si>
    <t>2016 - 2017</t>
  </si>
  <si>
    <t>??</t>
  </si>
  <si>
    <t>G29</t>
  </si>
  <si>
    <t>An. Av</t>
  </si>
  <si>
    <t>PS [2013/14 to 2016/17]</t>
  </si>
  <si>
    <t>PS [2012/13 to 2016/17]</t>
  </si>
  <si>
    <t>PS short [2013/14 to 2015/16]</t>
  </si>
  <si>
    <t>PS short [2012/13 to 2015/16]</t>
  </si>
  <si>
    <t>casual labour, remittances</t>
  </si>
  <si>
    <t>purchase prices generally</t>
  </si>
  <si>
    <t>Average</t>
  </si>
  <si>
    <t>annual</t>
  </si>
  <si>
    <t>value</t>
  </si>
  <si>
    <t>Value</t>
  </si>
  <si>
    <t>Annual monthly infl</t>
  </si>
  <si>
    <t>Month-on-month infl</t>
  </si>
  <si>
    <t>(April)</t>
  </si>
  <si>
    <t>PS [2014/15 to 2016/17]</t>
  </si>
  <si>
    <t>F57, F58, …</t>
  </si>
  <si>
    <t>PS short [2014/15 to 2015/16]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</si>
</sst>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7" formatCode="0.0"/>
    <numFmt numFmtId="169" formatCode="0.000%"/>
  </numFmts>
  <fonts count="12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b/>
      <sz val="12"/>
      <color theme="1"/>
      <name val="Helvetica Neue Light"/>
      <family val="2"/>
    </font>
    <font>
      <sz val="9"/>
      <color theme="1"/>
      <name val="ArialMT"/>
    </font>
    <font>
      <b/>
      <sz val="9"/>
      <color theme="1"/>
      <name val="Arial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8"/>
      <name val="Helvetica Neue Light"/>
    </font>
    <font>
      <sz val="11"/>
      <name val="Helvetica Neue Light"/>
    </font>
    <font>
      <sz val="11"/>
      <color theme="1"/>
      <name val="Helvetica Neue Light"/>
    </font>
    <font>
      <sz val="11"/>
      <color theme="0"/>
      <name val="Helvetica Neue Light"/>
    </font>
    <font>
      <sz val="11"/>
      <color rgb="FFFF0000"/>
      <name val="Helvetica Neue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7" fontId="0" fillId="0" borderId="0" xfId="0" applyNumberForma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0" fontId="0" fillId="0" borderId="0" xfId="0" applyFont="1"/>
    <xf numFmtId="17" fontId="0" fillId="0" borderId="0" xfId="0" applyNumberFormat="1" applyFont="1"/>
    <xf numFmtId="17" fontId="2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 applyFont="1"/>
    <xf numFmtId="169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  <xf numFmtId="9" fontId="2" fillId="2" borderId="0" xfId="1" applyFont="1" applyFill="1"/>
    <xf numFmtId="3" fontId="0" fillId="0" borderId="0" xfId="0" applyNumberFormat="1"/>
    <xf numFmtId="4" fontId="0" fillId="0" borderId="0" xfId="0" applyNumberFormat="1"/>
    <xf numFmtId="167" fontId="7" fillId="0" borderId="1" xfId="0" applyNumberFormat="1" applyFont="1" applyBorder="1" applyAlignment="1">
      <alignment horizontal="center"/>
    </xf>
    <xf numFmtId="0" fontId="8" fillId="0" borderId="2" xfId="0" applyNumberFormat="1" applyFont="1" applyBorder="1" applyAlignment="1"/>
    <xf numFmtId="17" fontId="8" fillId="0" borderId="2" xfId="0" applyNumberFormat="1" applyFont="1" applyBorder="1" applyAlignment="1">
      <alignment horizontal="left"/>
    </xf>
    <xf numFmtId="167" fontId="8" fillId="0" borderId="2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9" fillId="0" borderId="0" xfId="0" applyFont="1"/>
    <xf numFmtId="167" fontId="8" fillId="0" borderId="2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/>
    <xf numFmtId="0" fontId="8" fillId="0" borderId="2" xfId="0" applyFont="1" applyBorder="1"/>
    <xf numFmtId="0" fontId="9" fillId="0" borderId="2" xfId="0" applyFont="1" applyBorder="1"/>
    <xf numFmtId="0" fontId="9" fillId="0" borderId="1" xfId="0" applyFont="1" applyBorder="1"/>
    <xf numFmtId="17" fontId="8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/>
    <xf numFmtId="167" fontId="9" fillId="0" borderId="1" xfId="0" applyNumberFormat="1" applyFont="1" applyBorder="1"/>
    <xf numFmtId="167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Border="1"/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center"/>
    </xf>
    <xf numFmtId="167" fontId="11" fillId="0" borderId="2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Border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Red Meat &amp; Chicken</a:t>
            </a:r>
          </a:p>
        </c:rich>
      </c:tx>
      <c:layout>
        <c:manualLayout>
          <c:xMode val="edge"/>
          <c:yMode val="edge"/>
          <c:x val="0.303109881535078"/>
          <c:y val="0.0075901328273244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72554444208"/>
          <c:y val="0.117647058823529"/>
          <c:w val="0.661314109384975"/>
          <c:h val="0.785793900999567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commodities!$B$18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commodities!$B$19:$B$31</c:f>
              <c:numCache>
                <c:formatCode>0.00</c:formatCode>
                <c:ptCount val="13"/>
                <c:pt idx="0">
                  <c:v>99.27826784282277</c:v>
                </c:pt>
                <c:pt idx="1">
                  <c:v>100.1202886928629</c:v>
                </c:pt>
                <c:pt idx="2">
                  <c:v>100.1202886928629</c:v>
                </c:pt>
                <c:pt idx="3">
                  <c:v>102.3</c:v>
                </c:pt>
                <c:pt idx="4">
                  <c:v>101.6</c:v>
                </c:pt>
                <c:pt idx="5">
                  <c:v>102.8</c:v>
                </c:pt>
                <c:pt idx="6">
                  <c:v>103.5</c:v>
                </c:pt>
                <c:pt idx="7">
                  <c:v>105.8</c:v>
                </c:pt>
                <c:pt idx="8">
                  <c:v>107.7127314152324</c:v>
                </c:pt>
                <c:pt idx="9">
                  <c:v>111.3498464957086</c:v>
                </c:pt>
                <c:pt idx="10">
                  <c:v>112.1500664489389</c:v>
                </c:pt>
                <c:pt idx="11">
                  <c:v>113.3825926307581</c:v>
                </c:pt>
                <c:pt idx="12">
                  <c:v>114.8856166345181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commodities!$C$18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commodities!$C$19:$C$31</c:f>
              <c:numCache>
                <c:formatCode>0.00</c:formatCode>
                <c:ptCount val="13"/>
                <c:pt idx="0">
                  <c:v>114.8856166345181</c:v>
                </c:pt>
                <c:pt idx="1">
                  <c:v>115.232269563824</c:v>
                </c:pt>
                <c:pt idx="2">
                  <c:v>115.5462882362209</c:v>
                </c:pt>
                <c:pt idx="3">
                  <c:v>114.1740599702073</c:v>
                </c:pt>
                <c:pt idx="4">
                  <c:v>114.2965153466176</c:v>
                </c:pt>
                <c:pt idx="5">
                  <c:v>115.1418219534154</c:v>
                </c:pt>
                <c:pt idx="6">
                  <c:v>116.343821851256</c:v>
                </c:pt>
                <c:pt idx="7">
                  <c:v>117.5355917986066</c:v>
                </c:pt>
                <c:pt idx="8">
                  <c:v>119.3240695782754</c:v>
                </c:pt>
                <c:pt idx="9">
                  <c:v>122.0647445548395</c:v>
                </c:pt>
                <c:pt idx="10">
                  <c:v>123.3811578674641</c:v>
                </c:pt>
                <c:pt idx="11">
                  <c:v>122.942747185266</c:v>
                </c:pt>
                <c:pt idx="12">
                  <c:v>123.4564661748578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commodities!$D$18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commodities!$D$19:$D$31</c:f>
              <c:numCache>
                <c:formatCode>0.00</c:formatCode>
                <c:ptCount val="13"/>
                <c:pt idx="0">
                  <c:v>123.4564661748578</c:v>
                </c:pt>
                <c:pt idx="1">
                  <c:v>121.8045027148915</c:v>
                </c:pt>
                <c:pt idx="2">
                  <c:v>122.7966269809922</c:v>
                </c:pt>
                <c:pt idx="3">
                  <c:v>121.7588402770159</c:v>
                </c:pt>
                <c:pt idx="4">
                  <c:v>122.8441257785738</c:v>
                </c:pt>
                <c:pt idx="5">
                  <c:v>120.9932590178818</c:v>
                </c:pt>
                <c:pt idx="6">
                  <c:v>124.330394648349</c:v>
                </c:pt>
                <c:pt idx="7">
                  <c:v>124.8915923339443</c:v>
                </c:pt>
                <c:pt idx="8">
                  <c:v>123.9328324189517</c:v>
                </c:pt>
                <c:pt idx="9">
                  <c:v>124.4952263994668</c:v>
                </c:pt>
                <c:pt idx="10">
                  <c:v>126.3494737586707</c:v>
                </c:pt>
                <c:pt idx="11">
                  <c:v>127.8452498069239</c:v>
                </c:pt>
                <c:pt idx="12">
                  <c:v>128.6054642003845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commodities!$E$18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commodities!$A$19:$A$31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commodities!$E$19:$E$31</c:f>
              <c:numCache>
                <c:formatCode>0.00</c:formatCode>
                <c:ptCount val="13"/>
                <c:pt idx="0">
                  <c:v>128.6054642003845</c:v>
                </c:pt>
                <c:pt idx="1">
                  <c:v>128.5247795758312</c:v>
                </c:pt>
                <c:pt idx="2">
                  <c:v>128.9904810388607</c:v>
                </c:pt>
                <c:pt idx="3">
                  <c:v>129.0525536854933</c:v>
                </c:pt>
                <c:pt idx="4">
                  <c:v>129.1877712829964</c:v>
                </c:pt>
                <c:pt idx="5">
                  <c:v>129.3660489661086</c:v>
                </c:pt>
                <c:pt idx="6">
                  <c:v>131.2992006489396</c:v>
                </c:pt>
                <c:pt idx="7">
                  <c:v>132.9176602665793</c:v>
                </c:pt>
                <c:pt idx="8">
                  <c:v>134.0527100973338</c:v>
                </c:pt>
                <c:pt idx="9">
                  <c:v>136.790648856685</c:v>
                </c:pt>
                <c:pt idx="10">
                  <c:v>138.2892000986571</c:v>
                </c:pt>
                <c:pt idx="11">
                  <c:v>139.1777115711235</c:v>
                </c:pt>
                <c:pt idx="12">
                  <c:v>140.2624209462506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54216"/>
        <c:axId val="-2136132984"/>
      </c:lineChart>
      <c:catAx>
        <c:axId val="-2142154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6132984"/>
        <c:crosses val="autoZero"/>
        <c:auto val="1"/>
        <c:lblAlgn val="ctr"/>
        <c:lblOffset val="100"/>
        <c:noMultiLvlLbl val="0"/>
      </c:catAx>
      <c:valAx>
        <c:axId val="-2136132984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42154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Bread &amp; Cereals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commodities!$B$1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commodities!$B$2:$B$14</c:f>
              <c:numCache>
                <c:formatCode>0.00</c:formatCode>
                <c:ptCount val="13"/>
                <c:pt idx="0">
                  <c:v>98.9334470989761</c:v>
                </c:pt>
                <c:pt idx="1">
                  <c:v>98.54948805460751</c:v>
                </c:pt>
                <c:pt idx="2">
                  <c:v>98.37883959044369</c:v>
                </c:pt>
                <c:pt idx="3">
                  <c:v>99.9</c:v>
                </c:pt>
                <c:pt idx="4">
                  <c:v>102.1</c:v>
                </c:pt>
                <c:pt idx="5">
                  <c:v>102.3</c:v>
                </c:pt>
                <c:pt idx="6">
                  <c:v>103.7</c:v>
                </c:pt>
                <c:pt idx="7">
                  <c:v>103.7</c:v>
                </c:pt>
                <c:pt idx="8">
                  <c:v>104.7654459336904</c:v>
                </c:pt>
                <c:pt idx="9">
                  <c:v>105.1045904548002</c:v>
                </c:pt>
                <c:pt idx="10">
                  <c:v>105.8479374361611</c:v>
                </c:pt>
                <c:pt idx="11">
                  <c:v>109.9873659438677</c:v>
                </c:pt>
                <c:pt idx="12">
                  <c:v>109.8927725015238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commodities!$C$1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commodities!$C$2:$C$14</c:f>
              <c:numCache>
                <c:formatCode>0.00</c:formatCode>
                <c:ptCount val="13"/>
                <c:pt idx="0">
                  <c:v>109.8927725015238</c:v>
                </c:pt>
                <c:pt idx="1">
                  <c:v>111.5421400557275</c:v>
                </c:pt>
                <c:pt idx="2">
                  <c:v>112.3058992630234</c:v>
                </c:pt>
                <c:pt idx="3">
                  <c:v>110.4777741869339</c:v>
                </c:pt>
                <c:pt idx="4">
                  <c:v>111.2172456365707</c:v>
                </c:pt>
                <c:pt idx="5">
                  <c:v>110.3961501848219</c:v>
                </c:pt>
                <c:pt idx="6">
                  <c:v>110.3617602257644</c:v>
                </c:pt>
                <c:pt idx="7">
                  <c:v>110.217578862933</c:v>
                </c:pt>
                <c:pt idx="8">
                  <c:v>110.0832679523028</c:v>
                </c:pt>
                <c:pt idx="9">
                  <c:v>108.9187355605166</c:v>
                </c:pt>
                <c:pt idx="10">
                  <c:v>110.0804552069896</c:v>
                </c:pt>
                <c:pt idx="11">
                  <c:v>110.7638299777597</c:v>
                </c:pt>
                <c:pt idx="12">
                  <c:v>111.7847632397118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commodities!$D$1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commodities!$D$2:$D$14</c:f>
              <c:numCache>
                <c:formatCode>0.00</c:formatCode>
                <c:ptCount val="13"/>
                <c:pt idx="0">
                  <c:v>111.7847632397118</c:v>
                </c:pt>
                <c:pt idx="1">
                  <c:v>113.4902632944276</c:v>
                </c:pt>
                <c:pt idx="2">
                  <c:v>113.4494808300039</c:v>
                </c:pt>
                <c:pt idx="3">
                  <c:v>114.90938246198</c:v>
                </c:pt>
                <c:pt idx="4">
                  <c:v>114.9161055627126</c:v>
                </c:pt>
                <c:pt idx="5">
                  <c:v>117.3504965622353</c:v>
                </c:pt>
                <c:pt idx="6">
                  <c:v>117.5043410404656</c:v>
                </c:pt>
                <c:pt idx="7">
                  <c:v>118.4616065925184</c:v>
                </c:pt>
                <c:pt idx="8">
                  <c:v>117.4841383092012</c:v>
                </c:pt>
                <c:pt idx="9">
                  <c:v>117.363477735558</c:v>
                </c:pt>
                <c:pt idx="10">
                  <c:v>121.0249069758661</c:v>
                </c:pt>
                <c:pt idx="11">
                  <c:v>127.6388999130926</c:v>
                </c:pt>
                <c:pt idx="12">
                  <c:v>128.4335421918628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commodities!$E$1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commodities!$A$2:$A$14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commodities!$E$2:$E$14</c:f>
              <c:numCache>
                <c:formatCode>0.00</c:formatCode>
                <c:ptCount val="13"/>
                <c:pt idx="0">
                  <c:v>128.4335421918628</c:v>
                </c:pt>
                <c:pt idx="1">
                  <c:v>129.5631107944998</c:v>
                </c:pt>
                <c:pt idx="2">
                  <c:v>129.7685253801182</c:v>
                </c:pt>
                <c:pt idx="3">
                  <c:v>130.289869720822</c:v>
                </c:pt>
                <c:pt idx="4">
                  <c:v>131.5395200552407</c:v>
                </c:pt>
                <c:pt idx="5">
                  <c:v>132.2305466328484</c:v>
                </c:pt>
                <c:pt idx="6">
                  <c:v>132.8778022943231</c:v>
                </c:pt>
                <c:pt idx="7">
                  <c:v>133.180772398851</c:v>
                </c:pt>
                <c:pt idx="8">
                  <c:v>133.2164808752465</c:v>
                </c:pt>
                <c:pt idx="9">
                  <c:v>132.8448731368009</c:v>
                </c:pt>
                <c:pt idx="10">
                  <c:v>135.0118266801967</c:v>
                </c:pt>
                <c:pt idx="11">
                  <c:v>139.5106511904455</c:v>
                </c:pt>
                <c:pt idx="12">
                  <c:v>140.1888066511953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46200"/>
        <c:axId val="2036679800"/>
      </c:lineChart>
      <c:catAx>
        <c:axId val="-2135746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036679800"/>
        <c:crosses val="autoZero"/>
        <c:auto val="1"/>
        <c:lblAlgn val="ctr"/>
        <c:lblOffset val="100"/>
        <c:noMultiLvlLbl val="0"/>
      </c:catAx>
      <c:valAx>
        <c:axId val="203667980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5746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Cooking Oil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commodities!$B$35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commodities!$B$36:$B$48</c:f>
              <c:numCache>
                <c:formatCode>0.00</c:formatCode>
                <c:ptCount val="13"/>
                <c:pt idx="0">
                  <c:v>101.544050862852</c:v>
                </c:pt>
                <c:pt idx="1">
                  <c:v>100.6357856494096</c:v>
                </c:pt>
                <c:pt idx="2">
                  <c:v>101.9981834695731</c:v>
                </c:pt>
                <c:pt idx="3">
                  <c:v>101.6</c:v>
                </c:pt>
                <c:pt idx="4">
                  <c:v>101.8</c:v>
                </c:pt>
                <c:pt idx="5">
                  <c:v>103.1</c:v>
                </c:pt>
                <c:pt idx="6">
                  <c:v>104.0</c:v>
                </c:pt>
                <c:pt idx="7">
                  <c:v>104.1</c:v>
                </c:pt>
                <c:pt idx="8">
                  <c:v>103.0240521596985</c:v>
                </c:pt>
                <c:pt idx="9">
                  <c:v>104.6649687624313</c:v>
                </c:pt>
                <c:pt idx="10">
                  <c:v>105.057029615438</c:v>
                </c:pt>
                <c:pt idx="11">
                  <c:v>105.7765806525041</c:v>
                </c:pt>
                <c:pt idx="12">
                  <c:v>107.6305873128397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commodities!$C$35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commodities!$C$36:$C$48</c:f>
              <c:numCache>
                <c:formatCode>0.00</c:formatCode>
                <c:ptCount val="13"/>
                <c:pt idx="0">
                  <c:v>107.6305873128397</c:v>
                </c:pt>
                <c:pt idx="1">
                  <c:v>107.7672638985806</c:v>
                </c:pt>
                <c:pt idx="2">
                  <c:v>108.6896718886985</c:v>
                </c:pt>
                <c:pt idx="3">
                  <c:v>107.6739275087485</c:v>
                </c:pt>
                <c:pt idx="4">
                  <c:v>104.930467887813</c:v>
                </c:pt>
                <c:pt idx="5">
                  <c:v>108.1185073241408</c:v>
                </c:pt>
                <c:pt idx="6">
                  <c:v>107.0993465608794</c:v>
                </c:pt>
                <c:pt idx="7">
                  <c:v>106.4067122578531</c:v>
                </c:pt>
                <c:pt idx="8">
                  <c:v>106.9143921744078</c:v>
                </c:pt>
                <c:pt idx="9">
                  <c:v>106.477112256644</c:v>
                </c:pt>
                <c:pt idx="10">
                  <c:v>106.9498743364875</c:v>
                </c:pt>
                <c:pt idx="11">
                  <c:v>108.4356538831935</c:v>
                </c:pt>
                <c:pt idx="12">
                  <c:v>106.5731446621175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commodities!$D$35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commodities!$D$36:$D$48</c:f>
              <c:numCache>
                <c:formatCode>0.00</c:formatCode>
                <c:ptCount val="13"/>
                <c:pt idx="0">
                  <c:v>106.5731446621175</c:v>
                </c:pt>
                <c:pt idx="1">
                  <c:v>108.0991953801808</c:v>
                </c:pt>
                <c:pt idx="2">
                  <c:v>108.2896833612419</c:v>
                </c:pt>
                <c:pt idx="3">
                  <c:v>107.9933525019929</c:v>
                </c:pt>
                <c:pt idx="4">
                  <c:v>110.9734856506536</c:v>
                </c:pt>
                <c:pt idx="5">
                  <c:v>112.4753790664106</c:v>
                </c:pt>
                <c:pt idx="6">
                  <c:v>113.5416994160967</c:v>
                </c:pt>
                <c:pt idx="7">
                  <c:v>114.3265544896847</c:v>
                </c:pt>
                <c:pt idx="8">
                  <c:v>117.4188695722106</c:v>
                </c:pt>
                <c:pt idx="9">
                  <c:v>117.9061504601193</c:v>
                </c:pt>
                <c:pt idx="10">
                  <c:v>119.6070435214613</c:v>
                </c:pt>
                <c:pt idx="11">
                  <c:v>121.5755122693537</c:v>
                </c:pt>
                <c:pt idx="12">
                  <c:v>122.91280971135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commodities!$E$35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commodities!$A$36:$A$48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commodities!$E$36:$E$48</c:f>
              <c:numCache>
                <c:formatCode>0.00</c:formatCode>
                <c:ptCount val="13"/>
                <c:pt idx="0">
                  <c:v>122.91280971135</c:v>
                </c:pt>
                <c:pt idx="1">
                  <c:v>123.1850453546337</c:v>
                </c:pt>
                <c:pt idx="2">
                  <c:v>124.1647493595562</c:v>
                </c:pt>
                <c:pt idx="3">
                  <c:v>123.5031310420063</c:v>
                </c:pt>
                <c:pt idx="4">
                  <c:v>123.6712886684784</c:v>
                </c:pt>
                <c:pt idx="5">
                  <c:v>126.008112970519</c:v>
                </c:pt>
                <c:pt idx="6">
                  <c:v>126.3770452597377</c:v>
                </c:pt>
                <c:pt idx="7">
                  <c:v>126.4363080211672</c:v>
                </c:pt>
                <c:pt idx="8">
                  <c:v>127.3417396627097</c:v>
                </c:pt>
                <c:pt idx="9">
                  <c:v>128.0203627299424</c:v>
                </c:pt>
                <c:pt idx="10">
                  <c:v>128.9852829797408</c:v>
                </c:pt>
                <c:pt idx="11">
                  <c:v>130.5846680160565</c:v>
                </c:pt>
                <c:pt idx="12">
                  <c:v>131.0787624984904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11272"/>
        <c:axId val="-2104616280"/>
      </c:lineChart>
      <c:catAx>
        <c:axId val="-2116211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04616280"/>
        <c:crosses val="autoZero"/>
        <c:auto val="1"/>
        <c:lblAlgn val="ctr"/>
        <c:lblOffset val="100"/>
        <c:noMultiLvlLbl val="0"/>
      </c:catAx>
      <c:valAx>
        <c:axId val="-210461628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16211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commodities!$B$52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commodities!$B$53:$B$65</c:f>
              <c:numCache>
                <c:formatCode>0.00</c:formatCode>
                <c:ptCount val="13"/>
                <c:pt idx="0">
                  <c:v>104.5717035611165</c:v>
                </c:pt>
                <c:pt idx="1">
                  <c:v>105.7747834456208</c:v>
                </c:pt>
                <c:pt idx="2">
                  <c:v>105.822906641001</c:v>
                </c:pt>
                <c:pt idx="3">
                  <c:v>106.2</c:v>
                </c:pt>
                <c:pt idx="4">
                  <c:v>106.7</c:v>
                </c:pt>
                <c:pt idx="5">
                  <c:v>106.9</c:v>
                </c:pt>
                <c:pt idx="6">
                  <c:v>107.8</c:v>
                </c:pt>
                <c:pt idx="7">
                  <c:v>107.1</c:v>
                </c:pt>
                <c:pt idx="8">
                  <c:v>106.3792708169696</c:v>
                </c:pt>
                <c:pt idx="9">
                  <c:v>107.15761659461</c:v>
                </c:pt>
                <c:pt idx="10">
                  <c:v>108.0319232695425</c:v>
                </c:pt>
                <c:pt idx="11">
                  <c:v>108.9254325680345</c:v>
                </c:pt>
                <c:pt idx="12">
                  <c:v>109.7333873493505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commodities!$C$52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commodities!$C$53:$C$65</c:f>
              <c:numCache>
                <c:formatCode>0.00</c:formatCode>
                <c:ptCount val="13"/>
                <c:pt idx="0">
                  <c:v>109.7333873493505</c:v>
                </c:pt>
                <c:pt idx="1">
                  <c:v>111.7306646316983</c:v>
                </c:pt>
                <c:pt idx="2">
                  <c:v>112.2005523572234</c:v>
                </c:pt>
                <c:pt idx="3">
                  <c:v>112.2933214700755</c:v>
                </c:pt>
                <c:pt idx="4">
                  <c:v>113.7372939186143</c:v>
                </c:pt>
                <c:pt idx="5">
                  <c:v>112.6065025361369</c:v>
                </c:pt>
                <c:pt idx="6">
                  <c:v>110.1588715687823</c:v>
                </c:pt>
                <c:pt idx="7">
                  <c:v>111.7545188395328</c:v>
                </c:pt>
                <c:pt idx="8">
                  <c:v>111.7928877492878</c:v>
                </c:pt>
                <c:pt idx="9">
                  <c:v>112.8625107217236</c:v>
                </c:pt>
                <c:pt idx="10">
                  <c:v>112.4673872264847</c:v>
                </c:pt>
                <c:pt idx="11">
                  <c:v>116.1408148327816</c:v>
                </c:pt>
                <c:pt idx="12">
                  <c:v>118.1610603402369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commodities!$D$52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commodities!$D$53:$D$65</c:f>
              <c:numCache>
                <c:formatCode>0.00</c:formatCode>
                <c:ptCount val="13"/>
                <c:pt idx="0" formatCode="0.0000">
                  <c:v>118.1610603402369</c:v>
                </c:pt>
                <c:pt idx="1">
                  <c:v>119.6671049677315</c:v>
                </c:pt>
                <c:pt idx="2">
                  <c:v>119.2276085861299</c:v>
                </c:pt>
                <c:pt idx="3">
                  <c:v>119.5123772634393</c:v>
                </c:pt>
                <c:pt idx="4">
                  <c:v>121.0892776838946</c:v>
                </c:pt>
                <c:pt idx="5">
                  <c:v>120.6968427261101</c:v>
                </c:pt>
                <c:pt idx="6">
                  <c:v>121.694365780276</c:v>
                </c:pt>
                <c:pt idx="7">
                  <c:v>122.4891564553079</c:v>
                </c:pt>
                <c:pt idx="8">
                  <c:v>122.0636158658594</c:v>
                </c:pt>
                <c:pt idx="9">
                  <c:v>122.8317472629758</c:v>
                </c:pt>
                <c:pt idx="10">
                  <c:v>125.6939879001151</c:v>
                </c:pt>
                <c:pt idx="11">
                  <c:v>130.6021234249574</c:v>
                </c:pt>
                <c:pt idx="12">
                  <c:v>131.2314882074047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commodities!$E$52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commodities!$A$53:$A$65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commodities!$E$53:$E$65</c:f>
              <c:numCache>
                <c:formatCode>0.00</c:formatCode>
                <c:ptCount val="13"/>
                <c:pt idx="0">
                  <c:v>131.2314882074047</c:v>
                </c:pt>
                <c:pt idx="1">
                  <c:v>133.0884884190412</c:v>
                </c:pt>
                <c:pt idx="2">
                  <c:v>133.1323118103186</c:v>
                </c:pt>
                <c:pt idx="3">
                  <c:v>133.4331330916592</c:v>
                </c:pt>
                <c:pt idx="4">
                  <c:v>134.8013335356389</c:v>
                </c:pt>
                <c:pt idx="5">
                  <c:v>134.2931957594506</c:v>
                </c:pt>
                <c:pt idx="6">
                  <c:v>134.0670298910233</c:v>
                </c:pt>
                <c:pt idx="7">
                  <c:v>134.7160258842772</c:v>
                </c:pt>
                <c:pt idx="8">
                  <c:v>134.2732469221306</c:v>
                </c:pt>
                <c:pt idx="9">
                  <c:v>135.310618806645</c:v>
                </c:pt>
                <c:pt idx="10">
                  <c:v>136.5717258702263</c:v>
                </c:pt>
                <c:pt idx="11">
                  <c:v>140.2127845174252</c:v>
                </c:pt>
                <c:pt idx="12">
                  <c:v>141.5976776280557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9416"/>
        <c:axId val="-2113996136"/>
      </c:lineChart>
      <c:catAx>
        <c:axId val="-21042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96136"/>
        <c:crosses val="autoZero"/>
        <c:auto val="1"/>
        <c:lblAlgn val="ctr"/>
        <c:lblOffset val="100"/>
        <c:noMultiLvlLbl val="0"/>
      </c:catAx>
      <c:valAx>
        <c:axId val="-211399613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21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&amp; Dairy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commodities!$B$69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commodities!$B$70:$B$82</c:f>
              <c:numCache>
                <c:formatCode>0.00</c:formatCode>
                <c:ptCount val="13"/>
                <c:pt idx="0">
                  <c:v>107.2305593451569</c:v>
                </c:pt>
                <c:pt idx="1">
                  <c:v>110.6412005457026</c:v>
                </c:pt>
                <c:pt idx="2">
                  <c:v>108.1400636653024</c:v>
                </c:pt>
                <c:pt idx="3">
                  <c:v>106.0</c:v>
                </c:pt>
                <c:pt idx="4">
                  <c:v>106.9</c:v>
                </c:pt>
                <c:pt idx="5">
                  <c:v>106.5</c:v>
                </c:pt>
                <c:pt idx="6">
                  <c:v>107.5</c:v>
                </c:pt>
                <c:pt idx="7">
                  <c:v>108.6</c:v>
                </c:pt>
                <c:pt idx="8">
                  <c:v>109.9381533953054</c:v>
                </c:pt>
                <c:pt idx="9">
                  <c:v>109.0141428082831</c:v>
                </c:pt>
                <c:pt idx="10">
                  <c:v>109.6331346724535</c:v>
                </c:pt>
                <c:pt idx="11">
                  <c:v>110.8967356931292</c:v>
                </c:pt>
                <c:pt idx="12">
                  <c:v>112.0347065061466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commodities!$C$69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commodities!$C$70:$C$82</c:f>
              <c:numCache>
                <c:formatCode>0.00</c:formatCode>
                <c:ptCount val="13"/>
                <c:pt idx="0">
                  <c:v>112.0347065061466</c:v>
                </c:pt>
                <c:pt idx="1">
                  <c:v>118.4185870694239</c:v>
                </c:pt>
                <c:pt idx="2">
                  <c:v>119.915745440365</c:v>
                </c:pt>
                <c:pt idx="3">
                  <c:v>120.4350194235718</c:v>
                </c:pt>
                <c:pt idx="4">
                  <c:v>121.2015667684897</c:v>
                </c:pt>
                <c:pt idx="5">
                  <c:v>120.9771323887032</c:v>
                </c:pt>
                <c:pt idx="6">
                  <c:v>120.2919303187796</c:v>
                </c:pt>
                <c:pt idx="7">
                  <c:v>122.3857212666417</c:v>
                </c:pt>
                <c:pt idx="8">
                  <c:v>123.8196908287976</c:v>
                </c:pt>
                <c:pt idx="9">
                  <c:v>125.0808676104376</c:v>
                </c:pt>
                <c:pt idx="10">
                  <c:v>127.0429944164324</c:v>
                </c:pt>
                <c:pt idx="11">
                  <c:v>127.1293699339672</c:v>
                </c:pt>
                <c:pt idx="12">
                  <c:v>125.93803402271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commodities!$D$69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commodities!$D$70:$D$82</c:f>
              <c:numCache>
                <c:formatCode>0.00</c:formatCode>
                <c:ptCount val="13"/>
                <c:pt idx="0">
                  <c:v>125.93803402271</c:v>
                </c:pt>
                <c:pt idx="1">
                  <c:v>124.6958035600499</c:v>
                </c:pt>
                <c:pt idx="2">
                  <c:v>124.099637511649</c:v>
                </c:pt>
                <c:pt idx="3">
                  <c:v>126.0010914361196</c:v>
                </c:pt>
                <c:pt idx="4">
                  <c:v>126.4065262070581</c:v>
                </c:pt>
                <c:pt idx="5">
                  <c:v>126.3377698321528</c:v>
                </c:pt>
                <c:pt idx="6">
                  <c:v>126.8988232128636</c:v>
                </c:pt>
                <c:pt idx="7">
                  <c:v>126.3911434622007</c:v>
                </c:pt>
                <c:pt idx="8">
                  <c:v>126.901073682431</c:v>
                </c:pt>
                <c:pt idx="9">
                  <c:v>128.4554125321161</c:v>
                </c:pt>
                <c:pt idx="10">
                  <c:v>129.0007624845301</c:v>
                </c:pt>
                <c:pt idx="11">
                  <c:v>130.1501706679717</c:v>
                </c:pt>
                <c:pt idx="12">
                  <c:v>135.9663319367222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commodities!$E$69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commodities!$A$70:$A$82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commodities!$E$70:$E$82</c:f>
              <c:numCache>
                <c:formatCode>0.00</c:formatCode>
                <c:ptCount val="13"/>
                <c:pt idx="0">
                  <c:v>135.9663319367222</c:v>
                </c:pt>
                <c:pt idx="1">
                  <c:v>139.5433373316417</c:v>
                </c:pt>
                <c:pt idx="2">
                  <c:v>138.8575345899281</c:v>
                </c:pt>
                <c:pt idx="3">
                  <c:v>138.8511739204165</c:v>
                </c:pt>
                <c:pt idx="4">
                  <c:v>139.6876640948745</c:v>
                </c:pt>
                <c:pt idx="5">
                  <c:v>139.4018868702893</c:v>
                </c:pt>
                <c:pt idx="6">
                  <c:v>139.7813701140086</c:v>
                </c:pt>
                <c:pt idx="7">
                  <c:v>140.8827450932105</c:v>
                </c:pt>
                <c:pt idx="8">
                  <c:v>142.201088237523</c:v>
                </c:pt>
                <c:pt idx="9">
                  <c:v>142.8660773640345</c:v>
                </c:pt>
                <c:pt idx="10">
                  <c:v>144.0856962686148</c:v>
                </c:pt>
                <c:pt idx="11">
                  <c:v>145.0998531532724</c:v>
                </c:pt>
                <c:pt idx="12">
                  <c:v>147.304334140854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68744"/>
        <c:axId val="-2104473496"/>
      </c:lineChart>
      <c:catAx>
        <c:axId val="-20986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73496"/>
        <c:crosses val="autoZero"/>
        <c:auto val="1"/>
        <c:lblAlgn val="ctr"/>
        <c:lblOffset val="100"/>
        <c:noMultiLvlLbl val="0"/>
      </c:catAx>
      <c:valAx>
        <c:axId val="-210447349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866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Public Transport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commodities!$B$86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commodities!$B$87:$B$99</c:f>
              <c:numCache>
                <c:formatCode>0.00</c:formatCode>
                <c:ptCount val="13"/>
                <c:pt idx="0">
                  <c:v>102.4305555555556</c:v>
                </c:pt>
                <c:pt idx="1">
                  <c:v>102.4305555555556</c:v>
                </c:pt>
                <c:pt idx="2">
                  <c:v>102.5607638888889</c:v>
                </c:pt>
                <c:pt idx="3">
                  <c:v>102.3</c:v>
                </c:pt>
                <c:pt idx="4">
                  <c:v>102.3</c:v>
                </c:pt>
                <c:pt idx="5">
                  <c:v>102.3</c:v>
                </c:pt>
                <c:pt idx="6">
                  <c:v>102.3</c:v>
                </c:pt>
                <c:pt idx="7">
                  <c:v>102.4</c:v>
                </c:pt>
                <c:pt idx="8">
                  <c:v>102.4594936638359</c:v>
                </c:pt>
                <c:pt idx="9">
                  <c:v>102.5118814677688</c:v>
                </c:pt>
                <c:pt idx="10">
                  <c:v>102.5133898856276</c:v>
                </c:pt>
                <c:pt idx="11">
                  <c:v>102.4574102221268</c:v>
                </c:pt>
                <c:pt idx="12">
                  <c:v>113.1754939270383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commodities!$C$86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commodities!$C$87:$C$99</c:f>
              <c:numCache>
                <c:formatCode>0.00</c:formatCode>
                <c:ptCount val="13"/>
                <c:pt idx="0">
                  <c:v>113.1754939270383</c:v>
                </c:pt>
                <c:pt idx="1">
                  <c:v>113.5272397243013</c:v>
                </c:pt>
                <c:pt idx="2">
                  <c:v>113.7061192436405</c:v>
                </c:pt>
                <c:pt idx="3">
                  <c:v>113.7023941187002</c:v>
                </c:pt>
                <c:pt idx="4">
                  <c:v>113.7036764440964</c:v>
                </c:pt>
                <c:pt idx="5">
                  <c:v>113.7069461421408</c:v>
                </c:pt>
                <c:pt idx="6">
                  <c:v>113.7306712855294</c:v>
                </c:pt>
                <c:pt idx="7">
                  <c:v>113.7319817442812</c:v>
                </c:pt>
                <c:pt idx="8">
                  <c:v>114.0584344240793</c:v>
                </c:pt>
                <c:pt idx="9">
                  <c:v>114.0653154331575</c:v>
                </c:pt>
                <c:pt idx="10">
                  <c:v>114.0782637843358</c:v>
                </c:pt>
                <c:pt idx="11">
                  <c:v>114.086699787176</c:v>
                </c:pt>
                <c:pt idx="12">
                  <c:v>114.0157104703772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commodities!$D$86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commodities!$D$87:$D$99</c:f>
              <c:numCache>
                <c:formatCode>0.00</c:formatCode>
                <c:ptCount val="13"/>
                <c:pt idx="0">
                  <c:v>114.0157104703772</c:v>
                </c:pt>
                <c:pt idx="1">
                  <c:v>114.0553712061223</c:v>
                </c:pt>
                <c:pt idx="2">
                  <c:v>114.1002701341972</c:v>
                </c:pt>
                <c:pt idx="3">
                  <c:v>114.0991177476814</c:v>
                </c:pt>
                <c:pt idx="4">
                  <c:v>114.0963148568031</c:v>
                </c:pt>
                <c:pt idx="5">
                  <c:v>114.1418657686114</c:v>
                </c:pt>
                <c:pt idx="6">
                  <c:v>114.1793450744536</c:v>
                </c:pt>
                <c:pt idx="7">
                  <c:v>114.2267251578509</c:v>
                </c:pt>
                <c:pt idx="8">
                  <c:v>114.198997631492</c:v>
                </c:pt>
                <c:pt idx="9">
                  <c:v>114.2215599878156</c:v>
                </c:pt>
                <c:pt idx="10">
                  <c:v>114.2401200591033</c:v>
                </c:pt>
                <c:pt idx="11">
                  <c:v>114.205234085121</c:v>
                </c:pt>
                <c:pt idx="12">
                  <c:v>114.2517349081996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commodities!$E$86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commodities!$A$87:$A$99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commodities!$E$87:$E$99</c:f>
              <c:numCache>
                <c:formatCode>0.00</c:formatCode>
                <c:ptCount val="13"/>
                <c:pt idx="0">
                  <c:v>114.2517349081996</c:v>
                </c:pt>
                <c:pt idx="1">
                  <c:v>114.3833460939502</c:v>
                </c:pt>
                <c:pt idx="2">
                  <c:v>114.5068991081946</c:v>
                </c:pt>
                <c:pt idx="3">
                  <c:v>114.4082173892402</c:v>
                </c:pt>
                <c:pt idx="4">
                  <c:v>114.4077106564308</c:v>
                </c:pt>
                <c:pt idx="5">
                  <c:v>114.4240323812569</c:v>
                </c:pt>
                <c:pt idx="6">
                  <c:v>114.4445146218941</c:v>
                </c:pt>
                <c:pt idx="7">
                  <c:v>114.4980747130462</c:v>
                </c:pt>
                <c:pt idx="8">
                  <c:v>114.6205349840498</c:v>
                </c:pt>
                <c:pt idx="9">
                  <c:v>114.6499237625186</c:v>
                </c:pt>
                <c:pt idx="10">
                  <c:v>114.6610342341671</c:v>
                </c:pt>
                <c:pt idx="11">
                  <c:v>114.6313180473086</c:v>
                </c:pt>
                <c:pt idx="12">
                  <c:v>118.6202993738618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7432"/>
        <c:axId val="-2103591016"/>
      </c:lineChart>
      <c:catAx>
        <c:axId val="-2113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91016"/>
        <c:crosses val="autoZero"/>
        <c:auto val="1"/>
        <c:lblAlgn val="ctr"/>
        <c:lblOffset val="100"/>
        <c:noMultiLvlLbl val="0"/>
      </c:catAx>
      <c:valAx>
        <c:axId val="-210359101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39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Public Transport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commodities!$B$103</c:f>
              <c:strCache>
                <c:ptCount val="1"/>
                <c:pt idx="0">
                  <c:v>2013-2014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commodities!$B$104:$B$116</c:f>
              <c:numCache>
                <c:formatCode>0.00</c:formatCode>
                <c:ptCount val="13"/>
                <c:pt idx="0">
                  <c:v>102.4305555555556</c:v>
                </c:pt>
                <c:pt idx="1">
                  <c:v>102.4305555555556</c:v>
                </c:pt>
                <c:pt idx="2">
                  <c:v>102.5607638888889</c:v>
                </c:pt>
                <c:pt idx="3">
                  <c:v>102.3</c:v>
                </c:pt>
                <c:pt idx="4">
                  <c:v>102.3</c:v>
                </c:pt>
                <c:pt idx="5">
                  <c:v>102.3</c:v>
                </c:pt>
                <c:pt idx="6">
                  <c:v>102.3</c:v>
                </c:pt>
                <c:pt idx="7">
                  <c:v>102.4</c:v>
                </c:pt>
                <c:pt idx="8">
                  <c:v>102.4594936638359</c:v>
                </c:pt>
                <c:pt idx="9">
                  <c:v>102.5118814677688</c:v>
                </c:pt>
                <c:pt idx="10">
                  <c:v>102.5133898856276</c:v>
                </c:pt>
                <c:pt idx="11">
                  <c:v>102.4574102221268</c:v>
                </c:pt>
                <c:pt idx="12">
                  <c:v>113.1754939270383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commodities!$C$103</c:f>
              <c:strCache>
                <c:ptCount val="1"/>
                <c:pt idx="0">
                  <c:v>2014-2015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commodities!$C$104:$C$116</c:f>
              <c:numCache>
                <c:formatCode>0.00</c:formatCode>
                <c:ptCount val="13"/>
                <c:pt idx="0">
                  <c:v>113.1754939270383</c:v>
                </c:pt>
                <c:pt idx="1">
                  <c:v>113.5272397243013</c:v>
                </c:pt>
                <c:pt idx="2">
                  <c:v>113.7061192436405</c:v>
                </c:pt>
                <c:pt idx="3">
                  <c:v>113.7023941187002</c:v>
                </c:pt>
                <c:pt idx="4">
                  <c:v>113.7036764440964</c:v>
                </c:pt>
                <c:pt idx="5">
                  <c:v>113.7069461421408</c:v>
                </c:pt>
                <c:pt idx="6">
                  <c:v>113.7306712855294</c:v>
                </c:pt>
                <c:pt idx="7">
                  <c:v>113.7319817442812</c:v>
                </c:pt>
                <c:pt idx="8">
                  <c:v>114.0584344240793</c:v>
                </c:pt>
                <c:pt idx="9">
                  <c:v>114.0653154331575</c:v>
                </c:pt>
                <c:pt idx="10">
                  <c:v>114.0782637843358</c:v>
                </c:pt>
                <c:pt idx="11">
                  <c:v>114.086699787176</c:v>
                </c:pt>
                <c:pt idx="12">
                  <c:v>114.0157104703772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commodities!$D$103</c:f>
              <c:strCache>
                <c:ptCount val="1"/>
                <c:pt idx="0">
                  <c:v>2015-2016</c:v>
                </c:pt>
              </c:strCache>
            </c:strRef>
          </c:tx>
          <c:dPt>
            <c:idx val="12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commodities!$D$104:$D$116</c:f>
              <c:numCache>
                <c:formatCode>0.00</c:formatCode>
                <c:ptCount val="13"/>
                <c:pt idx="0">
                  <c:v>114.0157104703772</c:v>
                </c:pt>
                <c:pt idx="1">
                  <c:v>114.0553712061223</c:v>
                </c:pt>
                <c:pt idx="2">
                  <c:v>114.1002701341972</c:v>
                </c:pt>
                <c:pt idx="3">
                  <c:v>114.0991177476814</c:v>
                </c:pt>
                <c:pt idx="4">
                  <c:v>114.0963148568031</c:v>
                </c:pt>
                <c:pt idx="5">
                  <c:v>114.1418657686114</c:v>
                </c:pt>
                <c:pt idx="6">
                  <c:v>114.1793450744536</c:v>
                </c:pt>
                <c:pt idx="7">
                  <c:v>114.2267251578509</c:v>
                </c:pt>
                <c:pt idx="8">
                  <c:v>114.198997631492</c:v>
                </c:pt>
                <c:pt idx="9">
                  <c:v>114.2215599878156</c:v>
                </c:pt>
                <c:pt idx="10">
                  <c:v>114.2401200591033</c:v>
                </c:pt>
                <c:pt idx="11">
                  <c:v>114.205234085121</c:v>
                </c:pt>
                <c:pt idx="12">
                  <c:v>114.2517349081996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commodities!$E$103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commodities!$E$104:$E$116</c:f>
              <c:numCache>
                <c:formatCode>0.00</c:formatCode>
                <c:ptCount val="13"/>
                <c:pt idx="0">
                  <c:v>114.2517349081996</c:v>
                </c:pt>
                <c:pt idx="1">
                  <c:v>114.3833460939502</c:v>
                </c:pt>
                <c:pt idx="2">
                  <c:v>114.5068991081946</c:v>
                </c:pt>
                <c:pt idx="3">
                  <c:v>114.4082173892402</c:v>
                </c:pt>
                <c:pt idx="4">
                  <c:v>114.4077106564308</c:v>
                </c:pt>
                <c:pt idx="5">
                  <c:v>114.4240323812569</c:v>
                </c:pt>
                <c:pt idx="6">
                  <c:v>114.4445146218941</c:v>
                </c:pt>
                <c:pt idx="7">
                  <c:v>114.4980747130462</c:v>
                </c:pt>
                <c:pt idx="8">
                  <c:v>114.6205349840498</c:v>
                </c:pt>
                <c:pt idx="9">
                  <c:v>114.6499237625186</c:v>
                </c:pt>
                <c:pt idx="10">
                  <c:v>114.6610342341671</c:v>
                </c:pt>
                <c:pt idx="11">
                  <c:v>114.6313180473086</c:v>
                </c:pt>
                <c:pt idx="12">
                  <c:v>118.6202993738618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09640"/>
        <c:axId val="-2095863128"/>
      </c:lineChart>
      <c:catAx>
        <c:axId val="-20912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3128"/>
        <c:crosses val="autoZero"/>
        <c:auto val="1"/>
        <c:lblAlgn val="ctr"/>
        <c:lblOffset val="100"/>
        <c:noMultiLvlLbl val="0"/>
      </c:catAx>
      <c:valAx>
        <c:axId val="-2095863128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120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16</xdr:row>
      <xdr:rowOff>184150</xdr:rowOff>
    </xdr:from>
    <xdr:to>
      <xdr:col>14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76200</xdr:rowOff>
    </xdr:from>
    <xdr:to>
      <xdr:col>14</xdr:col>
      <xdr:colOff>12700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13</xdr:col>
      <xdr:colOff>876300</xdr:colOff>
      <xdr:row>50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876300</xdr:colOff>
      <xdr:row>67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13</xdr:col>
      <xdr:colOff>876300</xdr:colOff>
      <xdr:row>84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13</xdr:col>
      <xdr:colOff>876300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13</xdr:col>
      <xdr:colOff>876300</xdr:colOff>
      <xdr:row>118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B1" zoomScale="125" zoomScaleNormal="125" zoomScalePageLayoutView="125" workbookViewId="0">
      <selection activeCell="G16" sqref="G16"/>
    </sheetView>
  </sheetViews>
  <sheetFormatPr baseColWidth="10" defaultRowHeight="16" x14ac:dyDescent="0"/>
  <cols>
    <col min="2" max="20" width="10.7109375" style="9"/>
  </cols>
  <sheetData>
    <row r="1" spans="1:8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8" t="s">
        <v>11</v>
      </c>
    </row>
    <row r="2" spans="1:8">
      <c r="A2" s="6" t="s">
        <v>13</v>
      </c>
      <c r="B2" s="8">
        <f>100*231.9/234.4</f>
        <v>98.933447098976103</v>
      </c>
      <c r="C2" s="9">
        <v>109.89277250152382</v>
      </c>
      <c r="D2" s="9">
        <v>111.78476323971181</v>
      </c>
      <c r="E2" s="9">
        <v>128.43354219186284</v>
      </c>
      <c r="G2" s="8"/>
    </row>
    <row r="3" spans="1:8">
      <c r="A3" s="6" t="s">
        <v>5</v>
      </c>
      <c r="B3" s="8">
        <f>100*231/234.4</f>
        <v>98.549488054607508</v>
      </c>
      <c r="C3" s="9">
        <v>111.54214005572749</v>
      </c>
      <c r="D3" s="9">
        <v>113.49026329442762</v>
      </c>
      <c r="E3" s="8">
        <f>E2+G3*E2</f>
        <v>129.56311079449981</v>
      </c>
      <c r="G3" s="11">
        <f t="shared" ref="G3:G5" si="0">((B3-B2)/B2+(C3-C2)/C2+(D3-D2)/D2)/3</f>
        <v>8.7949657337142318E-3</v>
      </c>
    </row>
    <row r="4" spans="1:8">
      <c r="A4" s="6" t="s">
        <v>14</v>
      </c>
      <c r="B4" s="8">
        <f>100*230.6/234.4</f>
        <v>98.37883959044369</v>
      </c>
      <c r="C4" s="9">
        <v>112.30589926302338</v>
      </c>
      <c r="D4" s="9">
        <v>113.44948083000392</v>
      </c>
      <c r="E4" s="8">
        <f t="shared" ref="E4:E14" si="1">E3+G4*E3</f>
        <v>129.76852538011818</v>
      </c>
      <c r="G4" s="11">
        <f t="shared" si="0"/>
        <v>1.5854403646126654E-3</v>
      </c>
    </row>
    <row r="5" spans="1:8">
      <c r="A5" s="6" t="s">
        <v>15</v>
      </c>
      <c r="B5" s="8">
        <v>99.9</v>
      </c>
      <c r="C5" s="9">
        <v>110.47777418693394</v>
      </c>
      <c r="D5" s="9">
        <v>114.90938246197999</v>
      </c>
      <c r="E5" s="8">
        <f t="shared" si="1"/>
        <v>130.28986972082197</v>
      </c>
      <c r="G5" s="11">
        <f t="shared" si="0"/>
        <v>4.017494528636068E-3</v>
      </c>
    </row>
    <row r="6" spans="1:8">
      <c r="A6" s="6" t="s">
        <v>16</v>
      </c>
      <c r="B6" s="8">
        <v>102.1</v>
      </c>
      <c r="C6" s="9">
        <v>111.21724563657071</v>
      </c>
      <c r="D6" s="9">
        <v>114.91610556271257</v>
      </c>
      <c r="E6" s="8">
        <f t="shared" si="1"/>
        <v>131.53952005524073</v>
      </c>
      <c r="G6" s="11">
        <f>((B6-B5)/B5+(C6-C5)/C5+(D6-D5)/D5)/3</f>
        <v>9.5913084961743288E-3</v>
      </c>
    </row>
    <row r="7" spans="1:8">
      <c r="A7" s="6" t="s">
        <v>17</v>
      </c>
      <c r="B7" s="8">
        <v>102.3</v>
      </c>
      <c r="C7" s="9">
        <v>110.39615018482191</v>
      </c>
      <c r="D7" s="9">
        <v>117.35049656223526</v>
      </c>
      <c r="E7" s="8">
        <f t="shared" si="1"/>
        <v>132.23054663284842</v>
      </c>
      <c r="G7" s="11">
        <f t="shared" ref="G7:G14" si="2">((B7-B6)/B6+(C7-C6)/C6+(D7-D6)/D6)/3</f>
        <v>5.2533761512699286E-3</v>
      </c>
    </row>
    <row r="8" spans="1:8">
      <c r="A8" s="6" t="s">
        <v>18</v>
      </c>
      <c r="B8" s="8">
        <v>103.7</v>
      </c>
      <c r="C8" s="9">
        <v>110.3617602257644</v>
      </c>
      <c r="D8" s="9">
        <v>117.50434104046562</v>
      </c>
      <c r="E8" s="8">
        <f t="shared" si="1"/>
        <v>132.87780229432312</v>
      </c>
      <c r="G8" s="11">
        <f t="shared" si="2"/>
        <v>4.8949027131519962E-3</v>
      </c>
    </row>
    <row r="9" spans="1:8">
      <c r="A9" s="6" t="s">
        <v>19</v>
      </c>
      <c r="B9" s="8">
        <v>103.7</v>
      </c>
      <c r="C9" s="9">
        <v>110.21757886293304</v>
      </c>
      <c r="D9" s="9">
        <v>118.46160659251839</v>
      </c>
      <c r="E9" s="8">
        <f t="shared" si="1"/>
        <v>133.18077239885105</v>
      </c>
      <c r="G9" s="11">
        <f t="shared" si="2"/>
        <v>2.280065588809685E-3</v>
      </c>
    </row>
    <row r="10" spans="1:8">
      <c r="A10" s="6" t="s">
        <v>20</v>
      </c>
      <c r="B10" s="9">
        <v>104.76544593369044</v>
      </c>
      <c r="C10" s="9">
        <v>110.08326795230278</v>
      </c>
      <c r="D10" s="9">
        <v>117.4841383092012</v>
      </c>
      <c r="E10" s="8">
        <f t="shared" si="1"/>
        <v>133.21648087524648</v>
      </c>
      <c r="G10" s="11">
        <f t="shared" si="2"/>
        <v>2.6812035815858282E-4</v>
      </c>
    </row>
    <row r="11" spans="1:8">
      <c r="A11" s="6" t="s">
        <v>21</v>
      </c>
      <c r="B11" s="9">
        <v>105.1045904548002</v>
      </c>
      <c r="C11" s="9">
        <v>108.91873556051661</v>
      </c>
      <c r="D11" s="9">
        <v>117.36347773555804</v>
      </c>
      <c r="E11" s="8">
        <f t="shared" si="1"/>
        <v>132.84487313680089</v>
      </c>
      <c r="G11" s="11">
        <f t="shared" si="2"/>
        <v>-2.7895027402322775E-3</v>
      </c>
    </row>
    <row r="12" spans="1:8">
      <c r="A12" s="6" t="s">
        <v>22</v>
      </c>
      <c r="B12" s="9">
        <v>105.84793743616106</v>
      </c>
      <c r="C12" s="9">
        <v>110.08045520698957</v>
      </c>
      <c r="D12" s="9">
        <v>121.02490697586612</v>
      </c>
      <c r="E12" s="8">
        <f t="shared" si="1"/>
        <v>135.01182668019669</v>
      </c>
      <c r="G12" s="11">
        <f t="shared" si="2"/>
        <v>1.6311909464238921E-2</v>
      </c>
    </row>
    <row r="13" spans="1:8">
      <c r="A13" s="6" t="s">
        <v>23</v>
      </c>
      <c r="B13" s="9">
        <v>109.9873659438677</v>
      </c>
      <c r="C13" s="9">
        <v>110.76382997775968</v>
      </c>
      <c r="D13" s="9">
        <v>127.63889991309263</v>
      </c>
      <c r="E13" s="8">
        <f t="shared" si="1"/>
        <v>139.51065119044554</v>
      </c>
      <c r="G13" s="11">
        <f t="shared" si="2"/>
        <v>3.3321706852431916E-2</v>
      </c>
    </row>
    <row r="14" spans="1:8">
      <c r="A14" s="6" t="s">
        <v>13</v>
      </c>
      <c r="B14" s="9">
        <v>109.89277250152382</v>
      </c>
      <c r="C14" s="9">
        <v>111.78476323971181</v>
      </c>
      <c r="D14" s="9">
        <v>128.43354219186284</v>
      </c>
      <c r="E14" s="8">
        <f t="shared" si="1"/>
        <v>140.18880665119528</v>
      </c>
      <c r="G14" s="11">
        <f t="shared" si="2"/>
        <v>4.8609583208380257E-3</v>
      </c>
    </row>
    <row r="15" spans="1:8">
      <c r="A15" s="1"/>
    </row>
    <row r="16" spans="1:8">
      <c r="A16" s="7" t="s">
        <v>24</v>
      </c>
      <c r="B16" s="14">
        <f>AVERAGE(B2:B14)</f>
        <v>103.31999130877466</v>
      </c>
      <c r="C16" s="14">
        <f t="shared" ref="C16:E16" si="3">AVERAGE(C2:C14)</f>
        <v>110.61864406573687</v>
      </c>
      <c r="D16" s="14">
        <f t="shared" si="3"/>
        <v>117.98549266997202</v>
      </c>
      <c r="E16" s="14">
        <f t="shared" si="3"/>
        <v>132.97356369249627</v>
      </c>
      <c r="F16" s="15" t="s">
        <v>25</v>
      </c>
      <c r="G16" s="16">
        <f>E16/B16</f>
        <v>1.2870071126419387</v>
      </c>
      <c r="H16" s="9" t="s">
        <v>47</v>
      </c>
    </row>
    <row r="18" spans="1:7">
      <c r="A18" s="5" t="s">
        <v>0</v>
      </c>
      <c r="B18" s="8" t="s">
        <v>1</v>
      </c>
      <c r="C18" s="8" t="s">
        <v>2</v>
      </c>
      <c r="D18" s="8" t="s">
        <v>3</v>
      </c>
      <c r="E18" s="8" t="s">
        <v>4</v>
      </c>
      <c r="G18" s="8" t="s">
        <v>10</v>
      </c>
    </row>
    <row r="19" spans="1:7">
      <c r="A19" s="6" t="s">
        <v>13</v>
      </c>
      <c r="B19" s="9">
        <f>100*247.6/249.4</f>
        <v>99.278267842822771</v>
      </c>
      <c r="C19" s="8">
        <v>114.88561663451813</v>
      </c>
      <c r="D19" s="9">
        <v>123.45646617485775</v>
      </c>
      <c r="E19" s="9">
        <v>128.60546420038446</v>
      </c>
      <c r="F19" s="8"/>
    </row>
    <row r="20" spans="1:7">
      <c r="A20" s="6" t="s">
        <v>5</v>
      </c>
      <c r="B20" s="9">
        <f>100*249.7/249.4</f>
        <v>100.12028869286287</v>
      </c>
      <c r="C20" s="9">
        <v>115.23226956382398</v>
      </c>
      <c r="D20" s="9">
        <v>121.80450271489153</v>
      </c>
      <c r="E20" s="8">
        <f>E19+G20*E19</f>
        <v>128.52477957583122</v>
      </c>
      <c r="G20" s="11">
        <f t="shared" ref="G20:G22" si="4">((B20-B19)/B19+(C20-C19)/C19+(D20-D19)/D19)/3</f>
        <v>-6.2738099858273709E-4</v>
      </c>
    </row>
    <row r="21" spans="1:7">
      <c r="A21" s="6" t="s">
        <v>14</v>
      </c>
      <c r="B21" s="9">
        <f>100*249.7/249.4</f>
        <v>100.12028869286287</v>
      </c>
      <c r="C21" s="9">
        <v>115.54628823622095</v>
      </c>
      <c r="D21" s="9">
        <v>122.79662698099216</v>
      </c>
      <c r="E21" s="8">
        <f t="shared" ref="E21:E31" si="5">E20+G21*E20</f>
        <v>128.99048103886068</v>
      </c>
      <c r="G21" s="11">
        <f t="shared" si="4"/>
        <v>3.6234371657076921E-3</v>
      </c>
    </row>
    <row r="22" spans="1:7">
      <c r="A22" s="6" t="s">
        <v>15</v>
      </c>
      <c r="B22" s="8">
        <v>102.3</v>
      </c>
      <c r="C22" s="8">
        <v>114.17405997020725</v>
      </c>
      <c r="D22" s="9">
        <v>121.75884027701592</v>
      </c>
      <c r="E22" s="8">
        <f t="shared" si="5"/>
        <v>129.05255368549328</v>
      </c>
      <c r="G22" s="11">
        <f t="shared" si="4"/>
        <v>4.8121881655666343E-4</v>
      </c>
    </row>
    <row r="23" spans="1:7">
      <c r="A23" s="6" t="s">
        <v>16</v>
      </c>
      <c r="B23" s="8">
        <v>101.6</v>
      </c>
      <c r="C23" s="8">
        <v>114.29651534661761</v>
      </c>
      <c r="D23" s="9">
        <v>122.84412577857381</v>
      </c>
      <c r="E23" s="8">
        <f t="shared" si="5"/>
        <v>129.18777128299644</v>
      </c>
      <c r="G23" s="11">
        <f>((B23-B22)/B22+(C23-C22)/C22+(D23-D22)/D22)/3</f>
        <v>1.0477715755450774E-3</v>
      </c>
    </row>
    <row r="24" spans="1:7">
      <c r="A24" s="6" t="s">
        <v>17</v>
      </c>
      <c r="B24" s="8">
        <v>102.8</v>
      </c>
      <c r="C24" s="9">
        <v>115.14182195341544</v>
      </c>
      <c r="D24" s="9">
        <v>120.99325901788177</v>
      </c>
      <c r="E24" s="8">
        <f t="shared" si="5"/>
        <v>129.36604896610856</v>
      </c>
      <c r="G24" s="11">
        <f t="shared" ref="G24:G31" si="6">((B24-B23)/B23+(C24-C23)/C23+(D24-D23)/D23)/3</f>
        <v>1.3799888436932285E-3</v>
      </c>
    </row>
    <row r="25" spans="1:7">
      <c r="A25" s="6" t="s">
        <v>18</v>
      </c>
      <c r="B25" s="8">
        <v>103.5</v>
      </c>
      <c r="C25" s="9">
        <v>116.34382185125601</v>
      </c>
      <c r="D25" s="9">
        <v>124.33039464834891</v>
      </c>
      <c r="E25" s="8">
        <f t="shared" si="5"/>
        <v>131.29920064893957</v>
      </c>
      <c r="G25" s="11">
        <f t="shared" si="6"/>
        <v>1.4943269105617116E-2</v>
      </c>
    </row>
    <row r="26" spans="1:7">
      <c r="A26" s="6" t="s">
        <v>19</v>
      </c>
      <c r="B26" s="8">
        <v>105.8</v>
      </c>
      <c r="C26" s="9">
        <v>117.53559179860665</v>
      </c>
      <c r="D26" s="9">
        <v>124.89159233394426</v>
      </c>
      <c r="E26" s="8">
        <f t="shared" si="5"/>
        <v>132.91766026657928</v>
      </c>
      <c r="G26" s="11">
        <f t="shared" si="6"/>
        <v>1.2326500158725641E-2</v>
      </c>
    </row>
    <row r="27" spans="1:7">
      <c r="A27" s="6" t="s">
        <v>20</v>
      </c>
      <c r="B27" s="9">
        <v>107.71273141523243</v>
      </c>
      <c r="C27" s="9">
        <v>119.32406957827544</v>
      </c>
      <c r="D27" s="9">
        <v>123.93283241895173</v>
      </c>
      <c r="E27" s="8">
        <f t="shared" si="5"/>
        <v>134.0527100973338</v>
      </c>
      <c r="G27" s="11">
        <f t="shared" si="6"/>
        <v>8.5394960194007507E-3</v>
      </c>
    </row>
    <row r="28" spans="1:7">
      <c r="A28" s="6" t="s">
        <v>21</v>
      </c>
      <c r="B28" s="9">
        <v>111.34984649570856</v>
      </c>
      <c r="C28" s="9">
        <v>122.06474455483951</v>
      </c>
      <c r="D28" s="9">
        <v>124.49522639946684</v>
      </c>
      <c r="E28" s="8">
        <f t="shared" si="5"/>
        <v>136.79064885668495</v>
      </c>
      <c r="G28" s="11">
        <f t="shared" si="6"/>
        <v>2.0424344702641001E-2</v>
      </c>
    </row>
    <row r="29" spans="1:7">
      <c r="A29" s="6" t="s">
        <v>22</v>
      </c>
      <c r="B29" s="9">
        <v>112.15006644893892</v>
      </c>
      <c r="C29" s="9">
        <v>123.38115786746408</v>
      </c>
      <c r="D29" s="9">
        <v>126.34947375867065</v>
      </c>
      <c r="E29" s="8">
        <f t="shared" si="5"/>
        <v>138.28920009865709</v>
      </c>
      <c r="G29" s="11">
        <f t="shared" si="6"/>
        <v>1.0955070792464478E-2</v>
      </c>
    </row>
    <row r="30" spans="1:7">
      <c r="A30" s="6" t="s">
        <v>23</v>
      </c>
      <c r="B30" s="8">
        <v>113.3825926307581</v>
      </c>
      <c r="C30" s="9">
        <v>122.94274718526604</v>
      </c>
      <c r="D30" s="9">
        <v>127.8452498069239</v>
      </c>
      <c r="E30" s="8">
        <f t="shared" si="5"/>
        <v>139.17771157112352</v>
      </c>
      <c r="F30" s="8"/>
      <c r="G30" s="11">
        <f t="shared" si="6"/>
        <v>6.4250243101598966E-3</v>
      </c>
    </row>
    <row r="31" spans="1:7">
      <c r="A31" s="6" t="s">
        <v>13</v>
      </c>
      <c r="B31" s="8">
        <v>114.88561663451813</v>
      </c>
      <c r="C31" s="9">
        <v>123.45646617485775</v>
      </c>
      <c r="D31" s="9">
        <v>128.60546420038446</v>
      </c>
      <c r="E31" s="8">
        <f t="shared" si="5"/>
        <v>140.26242094625056</v>
      </c>
      <c r="F31" s="8"/>
      <c r="G31" s="11">
        <f t="shared" si="6"/>
        <v>7.7937003194130444E-3</v>
      </c>
    </row>
    <row r="33" spans="1:7">
      <c r="A33" s="7" t="s">
        <v>24</v>
      </c>
      <c r="B33" s="14">
        <f>AVERAGE(B19:B31)</f>
        <v>105.76920760413113</v>
      </c>
      <c r="C33" s="14">
        <f t="shared" ref="C33:E33" si="7">AVERAGE(C19:C31)</f>
        <v>118.02501313195145</v>
      </c>
      <c r="D33" s="14">
        <f t="shared" si="7"/>
        <v>124.16185034699259</v>
      </c>
      <c r="E33" s="14">
        <f t="shared" si="7"/>
        <v>132.80897317194183</v>
      </c>
      <c r="F33" s="15" t="s">
        <v>25</v>
      </c>
      <c r="G33" s="16">
        <f>E33/B33</f>
        <v>1.2556487486321548</v>
      </c>
    </row>
    <row r="35" spans="1:7">
      <c r="A35" s="5" t="s">
        <v>0</v>
      </c>
      <c r="B35" s="8" t="s">
        <v>1</v>
      </c>
      <c r="C35" s="8" t="s">
        <v>2</v>
      </c>
      <c r="D35" s="8" t="s">
        <v>3</v>
      </c>
      <c r="E35" s="8" t="s">
        <v>4</v>
      </c>
      <c r="G35" s="9" t="s">
        <v>9</v>
      </c>
    </row>
    <row r="36" spans="1:7">
      <c r="A36" s="6" t="s">
        <v>13</v>
      </c>
      <c r="B36" s="9">
        <f>223.6*100/220.2</f>
        <v>101.54405086285196</v>
      </c>
      <c r="C36" s="9">
        <v>107.63058731283971</v>
      </c>
      <c r="D36" s="9">
        <v>106.57314466211746</v>
      </c>
      <c r="E36" s="9">
        <v>122.91280971135004</v>
      </c>
      <c r="F36" s="8"/>
    </row>
    <row r="37" spans="1:7">
      <c r="A37" s="6" t="s">
        <v>5</v>
      </c>
      <c r="B37" s="9">
        <f>221.6*100/220.2</f>
        <v>100.63578564940963</v>
      </c>
      <c r="C37" s="9">
        <v>107.76726389858064</v>
      </c>
      <c r="D37" s="9">
        <v>108.09919538018082</v>
      </c>
      <c r="E37" s="8">
        <f>E36+G37*E36</f>
        <v>123.18504535463369</v>
      </c>
      <c r="G37" s="11">
        <f t="shared" ref="G37:G39" si="8">((B37-B36)/B36+(C37-C36)/C36+(D37-D36)/D36)/3</f>
        <v>2.214867953331937E-3</v>
      </c>
    </row>
    <row r="38" spans="1:7">
      <c r="A38" s="6" t="s">
        <v>14</v>
      </c>
      <c r="B38" s="9">
        <f>224.6*100/220.2</f>
        <v>101.99818346957312</v>
      </c>
      <c r="C38" s="9">
        <v>108.68967188869846</v>
      </c>
      <c r="D38" s="9">
        <v>108.28968336124193</v>
      </c>
      <c r="E38" s="8">
        <f t="shared" ref="E38:E48" si="9">E37+G38*E37</f>
        <v>124.16474935955623</v>
      </c>
      <c r="G38" s="11">
        <f t="shared" si="8"/>
        <v>7.9531082860107277E-3</v>
      </c>
    </row>
    <row r="39" spans="1:7">
      <c r="A39" s="6" t="s">
        <v>15</v>
      </c>
      <c r="B39" s="8">
        <v>101.6</v>
      </c>
      <c r="C39" s="8">
        <v>107.67392750874855</v>
      </c>
      <c r="D39" s="9">
        <v>107.99335250199289</v>
      </c>
      <c r="E39" s="8">
        <f t="shared" si="9"/>
        <v>123.50313104200634</v>
      </c>
      <c r="G39" s="11">
        <f t="shared" si="8"/>
        <v>-5.328551951842374E-3</v>
      </c>
    </row>
    <row r="40" spans="1:7">
      <c r="A40" s="6" t="s">
        <v>16</v>
      </c>
      <c r="B40" s="8">
        <v>101.8</v>
      </c>
      <c r="C40" s="9">
        <v>104.93046788781297</v>
      </c>
      <c r="D40" s="9">
        <v>110.9734856506536</v>
      </c>
      <c r="E40" s="8">
        <f t="shared" si="9"/>
        <v>123.67128866847841</v>
      </c>
      <c r="G40" s="11">
        <f>((B40-B39)/B39+(C40-C39)/C39+(D40-D39)/D39)/3</f>
        <v>1.3615656951634577E-3</v>
      </c>
    </row>
    <row r="41" spans="1:7">
      <c r="A41" s="6" t="s">
        <v>17</v>
      </c>
      <c r="B41" s="8">
        <v>103.1</v>
      </c>
      <c r="C41" s="9">
        <v>108.11850732414081</v>
      </c>
      <c r="D41" s="9">
        <v>112.47537906641057</v>
      </c>
      <c r="E41" s="8">
        <f t="shared" si="9"/>
        <v>126.00811297051904</v>
      </c>
      <c r="G41" s="11">
        <f t="shared" ref="G41:G48" si="10">((B41-B40)/B40+(C41-C40)/C40+(D41-D40)/D40)/3</f>
        <v>1.8895447174524637E-2</v>
      </c>
    </row>
    <row r="42" spans="1:7">
      <c r="A42" s="6" t="s">
        <v>18</v>
      </c>
      <c r="B42" s="8">
        <v>104</v>
      </c>
      <c r="C42" s="9">
        <v>107.09934656087944</v>
      </c>
      <c r="D42" s="9">
        <v>113.54169941609673</v>
      </c>
      <c r="E42" s="8">
        <f t="shared" si="9"/>
        <v>126.37704525973768</v>
      </c>
      <c r="G42" s="11">
        <f t="shared" si="10"/>
        <v>2.927845521382982E-3</v>
      </c>
    </row>
    <row r="43" spans="1:7">
      <c r="A43" s="6" t="s">
        <v>19</v>
      </c>
      <c r="B43" s="8">
        <v>104.1</v>
      </c>
      <c r="C43" s="9">
        <v>106.40671225785313</v>
      </c>
      <c r="D43" s="9">
        <v>114.3265544896847</v>
      </c>
      <c r="E43" s="8">
        <f t="shared" si="9"/>
        <v>126.43630802116719</v>
      </c>
      <c r="G43" s="11">
        <f t="shared" si="10"/>
        <v>4.689361213320098E-4</v>
      </c>
    </row>
    <row r="44" spans="1:7">
      <c r="A44" s="6" t="s">
        <v>20</v>
      </c>
      <c r="B44" s="9">
        <v>103.02405215969854</v>
      </c>
      <c r="C44" s="9">
        <v>106.91439217440781</v>
      </c>
      <c r="D44" s="9">
        <v>117.41886957221061</v>
      </c>
      <c r="E44" s="8">
        <f t="shared" si="9"/>
        <v>127.34173966270974</v>
      </c>
      <c r="G44" s="11">
        <f t="shared" si="10"/>
        <v>7.1611679881617984E-3</v>
      </c>
    </row>
    <row r="45" spans="1:7">
      <c r="A45" s="6" t="s">
        <v>21</v>
      </c>
      <c r="B45" s="9">
        <v>104.66496876243131</v>
      </c>
      <c r="C45" s="9">
        <v>106.47711225664396</v>
      </c>
      <c r="D45" s="9">
        <v>117.90615046011932</v>
      </c>
      <c r="E45" s="8">
        <f t="shared" si="9"/>
        <v>128.02036272994238</v>
      </c>
      <c r="G45" s="11">
        <f t="shared" si="10"/>
        <v>5.3291487067013421E-3</v>
      </c>
    </row>
    <row r="46" spans="1:7">
      <c r="A46" s="6" t="s">
        <v>22</v>
      </c>
      <c r="B46" s="9">
        <v>105.05702961543801</v>
      </c>
      <c r="C46" s="9">
        <v>106.94987433648753</v>
      </c>
      <c r="D46" s="9">
        <v>119.60704352146129</v>
      </c>
      <c r="E46" s="8">
        <f t="shared" si="9"/>
        <v>128.98528297974082</v>
      </c>
      <c r="G46" s="11">
        <f t="shared" si="10"/>
        <v>7.5372403984975411E-3</v>
      </c>
    </row>
    <row r="47" spans="1:7">
      <c r="A47" s="6" t="s">
        <v>23</v>
      </c>
      <c r="B47" s="8">
        <v>105.77658065250407</v>
      </c>
      <c r="C47" s="9">
        <v>108.43565388319348</v>
      </c>
      <c r="D47" s="9">
        <v>121.57551226935365</v>
      </c>
      <c r="E47" s="8">
        <f t="shared" si="9"/>
        <v>130.58466801605647</v>
      </c>
      <c r="G47" s="11">
        <f t="shared" si="10"/>
        <v>1.2399748245440212E-2</v>
      </c>
    </row>
    <row r="48" spans="1:7">
      <c r="A48" s="6" t="s">
        <v>13</v>
      </c>
      <c r="B48" s="9">
        <v>107.63058731283971</v>
      </c>
      <c r="C48" s="9">
        <v>106.57314466211746</v>
      </c>
      <c r="D48" s="9">
        <v>122.91280971135004</v>
      </c>
      <c r="E48" s="8">
        <f t="shared" si="9"/>
        <v>131.07876249849045</v>
      </c>
      <c r="F48" s="8"/>
      <c r="G48" s="11">
        <f t="shared" si="10"/>
        <v>3.7837097565943771E-3</v>
      </c>
    </row>
    <row r="50" spans="1:20">
      <c r="A50" s="7" t="s">
        <v>24</v>
      </c>
      <c r="B50" s="14">
        <f>AVERAGE(B36:B48)</f>
        <v>103.45624911421125</v>
      </c>
      <c r="C50" s="14">
        <f t="shared" ref="C50:E50" si="11">AVERAGE(C36:C48)</f>
        <v>107.20512784249262</v>
      </c>
      <c r="D50" s="14">
        <f t="shared" si="11"/>
        <v>113.97637538945182</v>
      </c>
      <c r="E50" s="14">
        <f t="shared" si="11"/>
        <v>126.32840817495295</v>
      </c>
      <c r="F50" s="15" t="s">
        <v>25</v>
      </c>
      <c r="G50" s="16">
        <f>E50/B50</f>
        <v>1.2210804978584893</v>
      </c>
    </row>
    <row r="52" spans="1:20">
      <c r="A52" s="5" t="s">
        <v>0</v>
      </c>
      <c r="B52" s="8" t="s">
        <v>1</v>
      </c>
      <c r="C52" s="8" t="s">
        <v>2</v>
      </c>
      <c r="D52" s="8" t="s">
        <v>3</v>
      </c>
      <c r="E52" s="8" t="s">
        <v>4</v>
      </c>
      <c r="G52" s="9" t="s">
        <v>12</v>
      </c>
    </row>
    <row r="53" spans="1:20">
      <c r="A53" s="6" t="s">
        <v>13</v>
      </c>
      <c r="B53" s="9">
        <f>217.3*100/207.8</f>
        <v>104.57170356111645</v>
      </c>
      <c r="C53" s="9">
        <v>109.73338734935047</v>
      </c>
      <c r="D53" s="13">
        <v>118.16106034023692</v>
      </c>
      <c r="E53" s="9">
        <v>131.23148820740465</v>
      </c>
      <c r="F53" s="8"/>
    </row>
    <row r="54" spans="1:20">
      <c r="A54" s="6" t="s">
        <v>5</v>
      </c>
      <c r="B54" s="9">
        <f>219.8*100/207.8</f>
        <v>105.77478344562078</v>
      </c>
      <c r="C54" s="9">
        <v>111.7306646316983</v>
      </c>
      <c r="D54" s="9">
        <v>119.66710496773153</v>
      </c>
      <c r="E54" s="8">
        <f>E53+G54*E53</f>
        <v>133.0884884190412</v>
      </c>
      <c r="G54" s="11">
        <f t="shared" ref="G54:G56" si="12">((B54-B53)/B53+(C54-C53)/C53+(D54-D53)/D53)/3</f>
        <v>1.4150568868819347E-2</v>
      </c>
      <c r="P54" s="13"/>
      <c r="Q54" s="13"/>
      <c r="R54" s="13"/>
      <c r="S54" s="13"/>
      <c r="T54" s="13"/>
    </row>
    <row r="55" spans="1:20">
      <c r="A55" s="6" t="s">
        <v>14</v>
      </c>
      <c r="B55" s="9">
        <f>219.9*100/207.8</f>
        <v>105.82290664100096</v>
      </c>
      <c r="C55" s="9">
        <v>112.20055235722336</v>
      </c>
      <c r="D55" s="9">
        <v>119.22760858612995</v>
      </c>
      <c r="E55" s="8">
        <f t="shared" ref="E55:E65" si="13">E54+G55*E54</f>
        <v>133.13231181031861</v>
      </c>
      <c r="G55" s="11">
        <f t="shared" si="12"/>
        <v>3.2928010377140547E-4</v>
      </c>
      <c r="P55" s="13"/>
      <c r="Q55" s="13"/>
      <c r="R55" s="13"/>
      <c r="S55" s="13"/>
      <c r="T55" s="13"/>
    </row>
    <row r="56" spans="1:20">
      <c r="A56" s="6" t="s">
        <v>15</v>
      </c>
      <c r="B56" s="8">
        <v>106.2</v>
      </c>
      <c r="C56" s="8">
        <v>112.29332147007545</v>
      </c>
      <c r="D56" s="9">
        <v>119.51237726343932</v>
      </c>
      <c r="E56" s="8">
        <f t="shared" si="13"/>
        <v>133.43313309165916</v>
      </c>
      <c r="G56" s="11">
        <f t="shared" si="12"/>
        <v>2.2595662709527487E-3</v>
      </c>
      <c r="P56" s="13"/>
      <c r="Q56" s="13"/>
      <c r="R56" s="13"/>
      <c r="S56" s="13"/>
      <c r="T56" s="13"/>
    </row>
    <row r="57" spans="1:20">
      <c r="A57" s="6" t="s">
        <v>16</v>
      </c>
      <c r="B57" s="8">
        <v>106.7</v>
      </c>
      <c r="C57" s="9">
        <v>113.73729391861426</v>
      </c>
      <c r="D57" s="9">
        <v>121.08927768389458</v>
      </c>
      <c r="E57" s="8">
        <f t="shared" si="13"/>
        <v>134.80133353563886</v>
      </c>
      <c r="G57" s="11">
        <f>((B57-B56)/B56+(C57-C56)/C56+(D57-D56)/D56)/3</f>
        <v>1.0253828357907486E-2</v>
      </c>
      <c r="P57" s="13"/>
      <c r="Q57" s="13"/>
      <c r="R57" s="13"/>
      <c r="S57" s="13"/>
      <c r="T57" s="13"/>
    </row>
    <row r="58" spans="1:20">
      <c r="A58" s="6" t="s">
        <v>17</v>
      </c>
      <c r="B58" s="8">
        <v>106.9</v>
      </c>
      <c r="C58" s="9">
        <v>112.60650253613693</v>
      </c>
      <c r="D58" s="9">
        <v>120.69684272611015</v>
      </c>
      <c r="E58" s="8">
        <f t="shared" si="13"/>
        <v>134.29319575945058</v>
      </c>
      <c r="G58" s="11">
        <f t="shared" ref="G58:G65" si="14">((B58-B57)/B57+(C58-C57)/C57+(D58-D57)/D57)/3</f>
        <v>-3.7695307817851974E-3</v>
      </c>
      <c r="P58" s="13"/>
      <c r="Q58" s="13"/>
      <c r="R58" s="13"/>
      <c r="S58" s="13"/>
      <c r="T58" s="13"/>
    </row>
    <row r="59" spans="1:20">
      <c r="A59" s="6" t="s">
        <v>18</v>
      </c>
      <c r="B59" s="8">
        <v>107.8</v>
      </c>
      <c r="C59" s="9">
        <v>110.1588715687823</v>
      </c>
      <c r="D59" s="9">
        <v>121.69436578027597</v>
      </c>
      <c r="E59" s="8">
        <f t="shared" si="13"/>
        <v>134.06702989102331</v>
      </c>
      <c r="G59" s="11">
        <f t="shared" si="14"/>
        <v>-1.6841200862655829E-3</v>
      </c>
      <c r="P59" s="13"/>
      <c r="Q59" s="13"/>
      <c r="R59" s="13"/>
      <c r="S59" s="13"/>
      <c r="T59" s="13"/>
    </row>
    <row r="60" spans="1:20">
      <c r="A60" s="6" t="s">
        <v>19</v>
      </c>
      <c r="B60" s="8">
        <v>107.1</v>
      </c>
      <c r="C60" s="9">
        <v>111.75451883953276</v>
      </c>
      <c r="D60" s="9">
        <v>122.48915645530789</v>
      </c>
      <c r="E60" s="8">
        <f t="shared" si="13"/>
        <v>134.71602588427723</v>
      </c>
      <c r="G60" s="11">
        <f t="shared" si="14"/>
        <v>4.8408321850752266E-3</v>
      </c>
      <c r="P60" s="13"/>
      <c r="Q60" s="13"/>
      <c r="R60" s="13"/>
      <c r="S60" s="13"/>
      <c r="T60" s="13"/>
    </row>
    <row r="61" spans="1:20">
      <c r="A61" s="6" t="s">
        <v>20</v>
      </c>
      <c r="B61" s="9">
        <v>106.37927081696961</v>
      </c>
      <c r="C61" s="9">
        <v>111.7928877492878</v>
      </c>
      <c r="D61" s="9">
        <v>122.06361586585945</v>
      </c>
      <c r="E61" s="8">
        <f t="shared" si="13"/>
        <v>134.27324692213057</v>
      </c>
      <c r="G61" s="11">
        <f t="shared" si="14"/>
        <v>-3.2867578986261626E-3</v>
      </c>
      <c r="P61" s="13"/>
      <c r="Q61" s="13"/>
      <c r="R61" s="13"/>
      <c r="S61" s="13"/>
      <c r="T61" s="13"/>
    </row>
    <row r="62" spans="1:20">
      <c r="A62" s="6" t="s">
        <v>21</v>
      </c>
      <c r="B62" s="9">
        <v>107.15761659461002</v>
      </c>
      <c r="C62" s="9">
        <v>112.86251072172357</v>
      </c>
      <c r="D62" s="9">
        <v>122.83174726297575</v>
      </c>
      <c r="E62" s="8">
        <f t="shared" si="13"/>
        <v>135.31061880664501</v>
      </c>
      <c r="G62" s="11">
        <f t="shared" si="14"/>
        <v>7.7258270600698087E-3</v>
      </c>
      <c r="N62" s="13"/>
      <c r="O62" s="13"/>
      <c r="P62" s="13"/>
      <c r="Q62" s="13"/>
      <c r="R62" s="13"/>
      <c r="S62" s="13"/>
      <c r="T62" s="13"/>
    </row>
    <row r="63" spans="1:20">
      <c r="A63" s="6" t="s">
        <v>22</v>
      </c>
      <c r="B63" s="9">
        <v>108.03192326954246</v>
      </c>
      <c r="C63" s="9">
        <v>112.46738722648475</v>
      </c>
      <c r="D63" s="9">
        <v>125.69398790011513</v>
      </c>
      <c r="E63" s="8">
        <f t="shared" si="13"/>
        <v>136.57172587022629</v>
      </c>
      <c r="G63" s="11">
        <f t="shared" si="14"/>
        <v>9.3200893965562082E-3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>
      <c r="A64" s="6" t="s">
        <v>23</v>
      </c>
      <c r="B64" s="8">
        <v>108.92543256803449</v>
      </c>
      <c r="C64" s="9">
        <v>116.14081483278163</v>
      </c>
      <c r="D64" s="9">
        <v>130.60212342495737</v>
      </c>
      <c r="E64" s="8">
        <f t="shared" si="13"/>
        <v>140.21278451742523</v>
      </c>
      <c r="F64" s="13"/>
      <c r="G64" s="11">
        <f t="shared" si="14"/>
        <v>2.66604132297396E-2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>
      <c r="A65" s="6" t="s">
        <v>13</v>
      </c>
      <c r="B65" s="9">
        <v>109.73338734935047</v>
      </c>
      <c r="C65" s="9">
        <v>118.16106034023692</v>
      </c>
      <c r="D65" s="9">
        <v>131.23148820740465</v>
      </c>
      <c r="E65" s="8">
        <f t="shared" si="13"/>
        <v>141.59767762805575</v>
      </c>
      <c r="F65" s="10"/>
      <c r="G65" s="11">
        <f t="shared" si="14"/>
        <v>9.8770815756704187E-3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>
      <c r="A67" s="7" t="s">
        <v>24</v>
      </c>
      <c r="B67" s="14">
        <f>AVERAGE(B53:B65)</f>
        <v>107.00746340355732</v>
      </c>
      <c r="C67" s="14">
        <f t="shared" ref="C67:E67" si="15">AVERAGE(C53:C65)</f>
        <v>112.74152104168682</v>
      </c>
      <c r="D67" s="14">
        <f t="shared" si="15"/>
        <v>122.68928895880299</v>
      </c>
      <c r="E67" s="14">
        <f t="shared" si="15"/>
        <v>135.13300464179204</v>
      </c>
      <c r="F67" s="15" t="s">
        <v>25</v>
      </c>
      <c r="G67" s="16">
        <f>E67/B67</f>
        <v>1.2628371923196127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9" spans="1:20">
      <c r="A69" s="5" t="s">
        <v>0</v>
      </c>
      <c r="B69" s="8" t="s">
        <v>1</v>
      </c>
      <c r="C69" s="8" t="s">
        <v>2</v>
      </c>
      <c r="D69" s="8" t="s">
        <v>3</v>
      </c>
      <c r="E69" s="8" t="s">
        <v>4</v>
      </c>
      <c r="G69" s="9" t="s">
        <v>26</v>
      </c>
    </row>
    <row r="70" spans="1:20">
      <c r="A70" s="6" t="s">
        <v>13</v>
      </c>
      <c r="B70" s="9">
        <f>235.8*100/219.9</f>
        <v>107.23055934515689</v>
      </c>
      <c r="C70" s="9">
        <v>112.03470650614665</v>
      </c>
      <c r="D70" s="9">
        <v>125.93803402271004</v>
      </c>
      <c r="E70" s="9">
        <v>135.96633193672216</v>
      </c>
      <c r="F70" s="8"/>
    </row>
    <row r="71" spans="1:20">
      <c r="A71" s="6" t="s">
        <v>5</v>
      </c>
      <c r="B71" s="9">
        <f>243.3*100/219.9</f>
        <v>110.64120054570259</v>
      </c>
      <c r="C71" s="9">
        <v>118.41858706942388</v>
      </c>
      <c r="D71" s="9">
        <v>124.69580356004994</v>
      </c>
      <c r="E71" s="8">
        <f>E70+G71*E70</f>
        <v>139.54333733164165</v>
      </c>
      <c r="G71" s="11">
        <f t="shared" ref="G71:G73" si="16">((B71-B70)/B70+(C71-C70)/C70+(D71-D70)/D70)/3</f>
        <v>2.6308023052237731E-2</v>
      </c>
    </row>
    <row r="72" spans="1:20">
      <c r="A72" s="6" t="s">
        <v>14</v>
      </c>
      <c r="B72" s="9">
        <f>237.8*100/219.9</f>
        <v>108.14006366530241</v>
      </c>
      <c r="C72" s="9">
        <v>119.91574544036497</v>
      </c>
      <c r="D72" s="9">
        <v>124.09963751164899</v>
      </c>
      <c r="E72" s="8">
        <f t="shared" ref="E72:E82" si="17">E71+G72*E71</f>
        <v>138.85753458992806</v>
      </c>
      <c r="G72" s="11">
        <f t="shared" si="16"/>
        <v>-4.9146219004615986E-3</v>
      </c>
    </row>
    <row r="73" spans="1:20">
      <c r="A73" s="6" t="s">
        <v>15</v>
      </c>
      <c r="B73" s="8">
        <f>106</f>
        <v>106</v>
      </c>
      <c r="C73" s="8">
        <v>120.43501942357184</v>
      </c>
      <c r="D73" s="9">
        <v>126.00109143611957</v>
      </c>
      <c r="E73" s="8">
        <f t="shared" si="17"/>
        <v>138.8511739204165</v>
      </c>
      <c r="G73" s="11">
        <f t="shared" si="16"/>
        <v>-4.5807161493581376E-5</v>
      </c>
    </row>
    <row r="74" spans="1:20">
      <c r="A74" s="6" t="s">
        <v>16</v>
      </c>
      <c r="B74" s="9">
        <f>106.9</f>
        <v>106.9</v>
      </c>
      <c r="C74" s="9">
        <v>121.20156676848967</v>
      </c>
      <c r="D74" s="9">
        <v>126.40652620705809</v>
      </c>
      <c r="E74" s="8">
        <f t="shared" si="17"/>
        <v>139.68766409487455</v>
      </c>
      <c r="G74" s="11">
        <f>((B74-B73)/B73+(C74-C73)/C73+(D74-D73)/D73)/3</f>
        <v>6.0243651590405995E-3</v>
      </c>
    </row>
    <row r="75" spans="1:20">
      <c r="A75" s="6" t="s">
        <v>17</v>
      </c>
      <c r="B75" s="9">
        <f>106.5</f>
        <v>106.5</v>
      </c>
      <c r="C75" s="12">
        <v>120.97713238870317</v>
      </c>
      <c r="D75" s="9">
        <v>126.3377698321528</v>
      </c>
      <c r="E75" s="8">
        <f t="shared" si="17"/>
        <v>139.4018868702893</v>
      </c>
      <c r="G75" s="11">
        <f t="shared" ref="G75:G82" si="18">((B75-B74)/B74+(C75-C74)/C74+(D75-D74)/D74)/3</f>
        <v>-2.0458300769575404E-3</v>
      </c>
    </row>
    <row r="76" spans="1:20">
      <c r="A76" s="6" t="s">
        <v>18</v>
      </c>
      <c r="B76" s="9">
        <f>107.5</f>
        <v>107.5</v>
      </c>
      <c r="C76" s="9">
        <v>120.29193031877958</v>
      </c>
      <c r="D76" s="9">
        <v>126.89882321286363</v>
      </c>
      <c r="E76" s="8">
        <f t="shared" si="17"/>
        <v>139.78137011400861</v>
      </c>
      <c r="G76" s="11">
        <f t="shared" si="18"/>
        <v>2.7222245856140751E-3</v>
      </c>
    </row>
    <row r="77" spans="1:20">
      <c r="A77" s="6" t="s">
        <v>19</v>
      </c>
      <c r="B77" s="9">
        <f>108.6</f>
        <v>108.6</v>
      </c>
      <c r="C77" s="9">
        <v>122.3857212666417</v>
      </c>
      <c r="D77" s="9">
        <v>126.39114346220066</v>
      </c>
      <c r="E77" s="8">
        <f t="shared" si="17"/>
        <v>140.88274509321047</v>
      </c>
      <c r="G77" s="11">
        <f t="shared" si="18"/>
        <v>7.8792687344783827E-3</v>
      </c>
    </row>
    <row r="78" spans="1:20">
      <c r="A78" s="6" t="s">
        <v>20</v>
      </c>
      <c r="B78" s="9">
        <v>109.93815339530536</v>
      </c>
      <c r="C78" s="9">
        <v>123.8196908287976</v>
      </c>
      <c r="D78" s="9">
        <v>126.90107368243099</v>
      </c>
      <c r="E78" s="8">
        <f t="shared" si="17"/>
        <v>142.20108823752301</v>
      </c>
      <c r="G78" s="11">
        <f t="shared" si="18"/>
        <v>9.3577332230450633E-3</v>
      </c>
    </row>
    <row r="79" spans="1:20">
      <c r="A79" s="6" t="s">
        <v>21</v>
      </c>
      <c r="B79" s="9">
        <v>109.01414280828307</v>
      </c>
      <c r="C79" s="9">
        <v>125.08086761043756</v>
      </c>
      <c r="D79" s="9">
        <v>128.4554125321161</v>
      </c>
      <c r="E79" s="8">
        <f t="shared" si="17"/>
        <v>142.86607736403448</v>
      </c>
      <c r="G79" s="11">
        <f t="shared" si="18"/>
        <v>4.676399700969289E-3</v>
      </c>
      <c r="O79" s="13"/>
    </row>
    <row r="80" spans="1:20">
      <c r="A80" s="6" t="s">
        <v>22</v>
      </c>
      <c r="B80" s="9">
        <v>109.63313467245345</v>
      </c>
      <c r="C80" s="9">
        <v>127.04299441643241</v>
      </c>
      <c r="D80" s="9">
        <v>129.00076248453013</v>
      </c>
      <c r="E80" s="8">
        <f t="shared" si="17"/>
        <v>144.08569626861484</v>
      </c>
      <c r="G80" s="11">
        <f t="shared" si="18"/>
        <v>8.5367984274717802E-3</v>
      </c>
      <c r="I80" s="13"/>
      <c r="J80" s="13"/>
      <c r="K80" s="13"/>
      <c r="L80" s="13"/>
      <c r="M80" s="13"/>
      <c r="N80" s="13"/>
      <c r="O80" s="13"/>
    </row>
    <row r="81" spans="1:15">
      <c r="A81" s="6" t="s">
        <v>23</v>
      </c>
      <c r="B81" s="8">
        <v>110.89673569312917</v>
      </c>
      <c r="C81" s="9">
        <v>127.12936993396723</v>
      </c>
      <c r="D81" s="9">
        <v>130.15017066797174</v>
      </c>
      <c r="E81" s="8">
        <f t="shared" si="17"/>
        <v>145.09985315327242</v>
      </c>
      <c r="G81" s="11">
        <f t="shared" si="18"/>
        <v>7.038567400659332E-3</v>
      </c>
      <c r="I81" s="13"/>
      <c r="J81" s="13"/>
      <c r="K81" s="13"/>
      <c r="L81" s="13"/>
      <c r="M81" s="13"/>
      <c r="N81" s="13"/>
      <c r="O81" s="13"/>
    </row>
    <row r="82" spans="1:15">
      <c r="A82" s="6" t="s">
        <v>13</v>
      </c>
      <c r="B82" s="9">
        <v>112.03470650614665</v>
      </c>
      <c r="C82" s="9">
        <v>125.93803402271004</v>
      </c>
      <c r="D82" s="9">
        <v>135.96633193672216</v>
      </c>
      <c r="E82" s="8">
        <f t="shared" si="17"/>
        <v>147.30433414085402</v>
      </c>
      <c r="F82" s="13"/>
      <c r="G82" s="11">
        <f t="shared" si="18"/>
        <v>1.5192854711251466E-2</v>
      </c>
      <c r="H82" s="13"/>
      <c r="I82" s="13"/>
      <c r="J82" s="13"/>
      <c r="K82" s="13"/>
      <c r="L82" s="13"/>
      <c r="M82" s="13"/>
      <c r="N82" s="13"/>
      <c r="O82" s="13"/>
    </row>
    <row r="83" spans="1:15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6" t="s">
        <v>24</v>
      </c>
      <c r="B84" s="9">
        <f>AVERAGE(B70:B82)</f>
        <v>108.69451512549844</v>
      </c>
      <c r="C84" s="9">
        <f t="shared" ref="C84:E84" si="19">AVERAGE(C70:C82)</f>
        <v>121.89779738418969</v>
      </c>
      <c r="D84" s="9">
        <f t="shared" si="19"/>
        <v>127.4801985037365</v>
      </c>
      <c r="E84" s="9">
        <f t="shared" si="19"/>
        <v>141.1176225473377</v>
      </c>
      <c r="F84" s="15" t="s">
        <v>25</v>
      </c>
      <c r="G84" s="16">
        <f>E84/B84</f>
        <v>1.2982957087062177</v>
      </c>
      <c r="H84" s="13"/>
      <c r="I84" s="13"/>
      <c r="J84" s="13"/>
      <c r="K84" s="13"/>
      <c r="L84" s="13"/>
      <c r="M84" s="13"/>
      <c r="N84" s="13"/>
      <c r="O84" s="13"/>
    </row>
    <row r="86" spans="1:15">
      <c r="A86" s="5" t="s">
        <v>0</v>
      </c>
      <c r="B86" s="8" t="s">
        <v>1</v>
      </c>
      <c r="C86" s="8" t="s">
        <v>2</v>
      </c>
      <c r="D86" s="8" t="s">
        <v>3</v>
      </c>
      <c r="E86" s="8" t="s">
        <v>4</v>
      </c>
      <c r="G86" s="9" t="s">
        <v>8</v>
      </c>
    </row>
    <row r="87" spans="1:15">
      <c r="A87" s="6" t="s">
        <v>13</v>
      </c>
      <c r="B87" s="9">
        <f>236*100/230.4</f>
        <v>102.43055555555556</v>
      </c>
      <c r="C87" s="9">
        <v>113.17549392703826</v>
      </c>
      <c r="D87" s="9">
        <v>114.01571047037723</v>
      </c>
      <c r="E87" s="9">
        <v>114.25173490819961</v>
      </c>
      <c r="F87" s="8"/>
    </row>
    <row r="88" spans="1:15">
      <c r="A88" s="6" t="s">
        <v>5</v>
      </c>
      <c r="B88" s="9">
        <f>236*100/230.4</f>
        <v>102.43055555555556</v>
      </c>
      <c r="C88" s="9">
        <v>113.5272397243013</v>
      </c>
      <c r="D88" s="9">
        <v>114.05537120612235</v>
      </c>
      <c r="E88" s="8">
        <f>E87+G88*E87</f>
        <v>114.38334609395021</v>
      </c>
      <c r="G88" s="11">
        <f t="shared" ref="G88:G90" si="20">((B88-B87)/B87+(C88-C87)/C87+(D88-D87)/D87)/3</f>
        <v>1.1519403697138649E-3</v>
      </c>
    </row>
    <row r="89" spans="1:15">
      <c r="A89" s="6" t="s">
        <v>14</v>
      </c>
      <c r="B89" s="9">
        <f>236.3*100/230.4</f>
        <v>102.56076388888889</v>
      </c>
      <c r="C89" s="9">
        <v>113.70611924364053</v>
      </c>
      <c r="D89" s="9">
        <v>114.10027013419717</v>
      </c>
      <c r="E89" s="8">
        <f t="shared" ref="E89:E99" si="21">E88+G89*E88</f>
        <v>114.50689910819456</v>
      </c>
      <c r="G89" s="11">
        <f t="shared" si="20"/>
        <v>1.080166112144293E-3</v>
      </c>
    </row>
    <row r="90" spans="1:15">
      <c r="A90" s="6" t="s">
        <v>15</v>
      </c>
      <c r="B90" s="8">
        <v>102.3</v>
      </c>
      <c r="C90" s="8">
        <v>113.70239411870017</v>
      </c>
      <c r="D90" s="9">
        <v>114.0991177476814</v>
      </c>
      <c r="E90" s="8">
        <f t="shared" si="21"/>
        <v>114.40821738924016</v>
      </c>
      <c r="G90" s="11">
        <f t="shared" si="20"/>
        <v>-8.6179714692261359E-4</v>
      </c>
    </row>
    <row r="91" spans="1:15">
      <c r="A91" s="6" t="s">
        <v>16</v>
      </c>
      <c r="B91" s="9">
        <v>102.3</v>
      </c>
      <c r="C91" s="9">
        <v>113.70367644409637</v>
      </c>
      <c r="D91" s="9">
        <v>114.09631485680313</v>
      </c>
      <c r="E91" s="8">
        <f t="shared" si="21"/>
        <v>114.40771065643082</v>
      </c>
      <c r="G91" s="11">
        <f>((B91-B90)/B90+(C91-C90)/C90+(D91-D90)/D90)/3</f>
        <v>-4.4291644507954007E-6</v>
      </c>
    </row>
    <row r="92" spans="1:15">
      <c r="A92" s="6" t="s">
        <v>17</v>
      </c>
      <c r="B92" s="9">
        <v>102.3</v>
      </c>
      <c r="C92" s="9">
        <v>113.70694614214082</v>
      </c>
      <c r="D92" s="9">
        <v>114.14186576861135</v>
      </c>
      <c r="E92" s="8">
        <f t="shared" si="21"/>
        <v>114.42403238125686</v>
      </c>
      <c r="G92" s="11">
        <f t="shared" ref="G92:G99" si="22">((B92-B91)/B91+(C92-C91)/C91+(D92-D91)/D91)/3</f>
        <v>1.4266280421485034E-4</v>
      </c>
    </row>
    <row r="93" spans="1:15">
      <c r="A93" s="6" t="s">
        <v>18</v>
      </c>
      <c r="B93" s="9">
        <v>102.3</v>
      </c>
      <c r="C93" s="9">
        <v>113.73067128552938</v>
      </c>
      <c r="D93" s="9">
        <v>114.17934507445356</v>
      </c>
      <c r="E93" s="8">
        <f t="shared" si="21"/>
        <v>114.44451462189411</v>
      </c>
      <c r="G93" s="11">
        <f t="shared" si="22"/>
        <v>1.7900296127479516E-4</v>
      </c>
    </row>
    <row r="94" spans="1:15">
      <c r="A94" s="6" t="s">
        <v>19</v>
      </c>
      <c r="B94" s="9">
        <v>102.4</v>
      </c>
      <c r="C94" s="9">
        <v>113.73198174428119</v>
      </c>
      <c r="D94" s="9">
        <v>114.22672515785094</v>
      </c>
      <c r="E94" s="8">
        <f t="shared" si="21"/>
        <v>114.49807471304619</v>
      </c>
      <c r="G94" s="11">
        <f t="shared" si="22"/>
        <v>4.6800050949609824E-4</v>
      </c>
    </row>
    <row r="95" spans="1:15">
      <c r="A95" s="6" t="s">
        <v>20</v>
      </c>
      <c r="B95" s="9">
        <v>102.45949366383594</v>
      </c>
      <c r="C95" s="9">
        <v>114.05843442407934</v>
      </c>
      <c r="D95" s="9">
        <v>114.19899763149196</v>
      </c>
      <c r="E95" s="8">
        <f t="shared" si="21"/>
        <v>114.62053498404977</v>
      </c>
      <c r="G95" s="11">
        <f t="shared" si="22"/>
        <v>1.0695400015282815E-3</v>
      </c>
    </row>
    <row r="96" spans="1:15">
      <c r="A96" s="6" t="s">
        <v>21</v>
      </c>
      <c r="B96" s="9">
        <v>102.5118814677688</v>
      </c>
      <c r="C96" s="9">
        <v>114.06531543315748</v>
      </c>
      <c r="D96" s="9">
        <v>114.22155998781562</v>
      </c>
      <c r="E96" s="8">
        <f t="shared" si="21"/>
        <v>114.64992376251863</v>
      </c>
      <c r="G96" s="11">
        <f t="shared" si="22"/>
        <v>2.5640063949226443E-4</v>
      </c>
    </row>
    <row r="97" spans="1:14">
      <c r="A97" s="6" t="s">
        <v>22</v>
      </c>
      <c r="B97" s="9">
        <v>102.51338988562759</v>
      </c>
      <c r="C97" s="9">
        <v>114.07826378433582</v>
      </c>
      <c r="D97" s="9">
        <v>114.24012005910332</v>
      </c>
      <c r="E97" s="8">
        <f t="shared" si="21"/>
        <v>114.66103423416715</v>
      </c>
      <c r="G97" s="11">
        <f t="shared" si="22"/>
        <v>9.6907797963614265E-5</v>
      </c>
      <c r="H97" s="13"/>
      <c r="I97" s="13"/>
      <c r="J97" s="13"/>
      <c r="K97" s="13"/>
      <c r="L97" s="13"/>
      <c r="M97" s="13"/>
      <c r="N97" s="13"/>
    </row>
    <row r="98" spans="1:14">
      <c r="A98" s="6" t="s">
        <v>23</v>
      </c>
      <c r="B98" s="9">
        <v>102.45741022212681</v>
      </c>
      <c r="C98" s="9">
        <v>114.08669978717592</v>
      </c>
      <c r="D98" s="9">
        <v>114.20523408512099</v>
      </c>
      <c r="E98" s="8">
        <f t="shared" si="21"/>
        <v>114.63131804730864</v>
      </c>
      <c r="G98" s="11">
        <f t="shared" si="22"/>
        <v>-2.5916552259434481E-4</v>
      </c>
      <c r="H98" s="13"/>
      <c r="I98" s="13"/>
      <c r="J98" s="13"/>
      <c r="K98" s="13"/>
      <c r="L98" s="13"/>
      <c r="M98" s="13"/>
      <c r="N98" s="13"/>
    </row>
    <row r="99" spans="1:14">
      <c r="A99" s="6" t="s">
        <v>13</v>
      </c>
      <c r="B99" s="9">
        <v>113.17549392703826</v>
      </c>
      <c r="C99" s="9">
        <v>114.01571047037723</v>
      </c>
      <c r="D99" s="9">
        <v>114.25173490819961</v>
      </c>
      <c r="E99" s="8">
        <f t="shared" si="21"/>
        <v>118.62029937386183</v>
      </c>
      <c r="F99" s="10"/>
      <c r="G99" s="11">
        <f t="shared" si="22"/>
        <v>3.4798355235756133E-2</v>
      </c>
      <c r="H99" s="13"/>
      <c r="I99" s="13"/>
      <c r="J99" s="13"/>
      <c r="K99" s="13"/>
      <c r="L99" s="13"/>
      <c r="M99" s="13"/>
      <c r="N99" s="13"/>
    </row>
    <row r="100" spans="1:14"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>
      <c r="A101" s="6" t="s">
        <v>24</v>
      </c>
      <c r="B101" s="9">
        <f>AVERAGE(B87:B99)</f>
        <v>103.24150339741519</v>
      </c>
      <c r="C101" s="9">
        <f t="shared" ref="C101:E101" si="23">AVERAGE(C87:C99)</f>
        <v>113.79145742529643</v>
      </c>
      <c r="D101" s="9">
        <f t="shared" si="23"/>
        <v>114.15633592983296</v>
      </c>
      <c r="E101" s="9">
        <f t="shared" si="23"/>
        <v>114.80828002108606</v>
      </c>
      <c r="F101" s="15" t="s">
        <v>25</v>
      </c>
      <c r="G101" s="16">
        <f>E101/B101</f>
        <v>1.1120361118642956</v>
      </c>
      <c r="H101" s="13"/>
      <c r="I101" s="13"/>
      <c r="J101" s="13"/>
      <c r="K101" s="13"/>
      <c r="L101" s="13"/>
      <c r="M101" s="13"/>
      <c r="N101" s="13"/>
    </row>
    <row r="103" spans="1:14">
      <c r="A103" s="5" t="s">
        <v>0</v>
      </c>
      <c r="B103" s="8" t="s">
        <v>1</v>
      </c>
      <c r="C103" s="8" t="s">
        <v>2</v>
      </c>
      <c r="D103" s="8" t="s">
        <v>3</v>
      </c>
      <c r="E103" s="8" t="s">
        <v>4</v>
      </c>
      <c r="G103" s="9" t="s">
        <v>8</v>
      </c>
    </row>
    <row r="104" spans="1:14">
      <c r="A104" s="6" t="s">
        <v>13</v>
      </c>
      <c r="B104" s="9">
        <f>236*100/230.4</f>
        <v>102.43055555555556</v>
      </c>
      <c r="C104" s="9">
        <v>113.17549392703826</v>
      </c>
      <c r="D104" s="9">
        <v>114.01571047037723</v>
      </c>
      <c r="E104" s="9">
        <v>114.25173490819961</v>
      </c>
      <c r="F104" s="8"/>
    </row>
    <row r="105" spans="1:14">
      <c r="A105" s="6" t="s">
        <v>5</v>
      </c>
      <c r="B105" s="9">
        <f>236*100/230.4</f>
        <v>102.43055555555556</v>
      </c>
      <c r="C105" s="9">
        <v>113.5272397243013</v>
      </c>
      <c r="D105" s="9">
        <v>114.05537120612235</v>
      </c>
      <c r="E105" s="8">
        <f>E104+G105*E104</f>
        <v>114.38334609395021</v>
      </c>
      <c r="G105" s="11">
        <f t="shared" ref="G105:G107" si="24">((B105-B104)/B104+(C105-C104)/C104+(D105-D104)/D104)/3</f>
        <v>1.1519403697138649E-3</v>
      </c>
    </row>
    <row r="106" spans="1:14">
      <c r="A106" s="6" t="s">
        <v>14</v>
      </c>
      <c r="B106" s="9">
        <f>236.3*100/230.4</f>
        <v>102.56076388888889</v>
      </c>
      <c r="C106" s="9">
        <v>113.70611924364053</v>
      </c>
      <c r="D106" s="9">
        <v>114.10027013419717</v>
      </c>
      <c r="E106" s="8">
        <f t="shared" ref="E106:E116" si="25">E105+G106*E105</f>
        <v>114.50689910819456</v>
      </c>
      <c r="G106" s="11">
        <f t="shared" si="24"/>
        <v>1.080166112144293E-3</v>
      </c>
    </row>
    <row r="107" spans="1:14">
      <c r="A107" s="6" t="s">
        <v>15</v>
      </c>
      <c r="B107" s="8">
        <v>102.3</v>
      </c>
      <c r="C107" s="8">
        <v>113.70239411870017</v>
      </c>
      <c r="D107" s="9">
        <v>114.0991177476814</v>
      </c>
      <c r="E107" s="8">
        <f t="shared" si="25"/>
        <v>114.40821738924016</v>
      </c>
      <c r="G107" s="11">
        <f t="shared" si="24"/>
        <v>-8.6179714692261359E-4</v>
      </c>
    </row>
    <row r="108" spans="1:14">
      <c r="A108" s="6" t="s">
        <v>16</v>
      </c>
      <c r="B108" s="9">
        <v>102.3</v>
      </c>
      <c r="C108" s="9">
        <v>113.70367644409637</v>
      </c>
      <c r="D108" s="9">
        <v>114.09631485680313</v>
      </c>
      <c r="E108" s="8">
        <f t="shared" si="25"/>
        <v>114.40771065643082</v>
      </c>
      <c r="G108" s="11">
        <f>((B108-B107)/B107+(C108-C107)/C107+(D108-D107)/D107)/3</f>
        <v>-4.4291644507954007E-6</v>
      </c>
    </row>
    <row r="109" spans="1:14">
      <c r="A109" s="6" t="s">
        <v>17</v>
      </c>
      <c r="B109" s="9">
        <v>102.3</v>
      </c>
      <c r="C109" s="9">
        <v>113.70694614214082</v>
      </c>
      <c r="D109" s="9">
        <v>114.14186576861135</v>
      </c>
      <c r="E109" s="8">
        <f t="shared" si="25"/>
        <v>114.42403238125686</v>
      </c>
      <c r="G109" s="11">
        <f t="shared" ref="G109:G116" si="26">((B109-B108)/B108+(C109-C108)/C108+(D109-D108)/D108)/3</f>
        <v>1.4266280421485034E-4</v>
      </c>
    </row>
    <row r="110" spans="1:14">
      <c r="A110" s="6" t="s">
        <v>18</v>
      </c>
      <c r="B110" s="9">
        <v>102.3</v>
      </c>
      <c r="C110" s="9">
        <v>113.73067128552938</v>
      </c>
      <c r="D110" s="9">
        <v>114.17934507445356</v>
      </c>
      <c r="E110" s="8">
        <f t="shared" si="25"/>
        <v>114.44451462189411</v>
      </c>
      <c r="G110" s="11">
        <f t="shared" si="26"/>
        <v>1.7900296127479516E-4</v>
      </c>
    </row>
    <row r="111" spans="1:14">
      <c r="A111" s="6" t="s">
        <v>19</v>
      </c>
      <c r="B111" s="9">
        <v>102.4</v>
      </c>
      <c r="C111" s="9">
        <v>113.73198174428119</v>
      </c>
      <c r="D111" s="9">
        <v>114.22672515785094</v>
      </c>
      <c r="E111" s="8">
        <f t="shared" si="25"/>
        <v>114.49807471304619</v>
      </c>
      <c r="G111" s="11">
        <f t="shared" si="26"/>
        <v>4.6800050949609824E-4</v>
      </c>
    </row>
    <row r="112" spans="1:14">
      <c r="A112" s="6" t="s">
        <v>20</v>
      </c>
      <c r="B112" s="9">
        <v>102.45949366383594</v>
      </c>
      <c r="C112" s="9">
        <v>114.05843442407934</v>
      </c>
      <c r="D112" s="9">
        <v>114.19899763149196</v>
      </c>
      <c r="E112" s="8">
        <f t="shared" si="25"/>
        <v>114.62053498404977</v>
      </c>
      <c r="G112" s="11">
        <f t="shared" si="26"/>
        <v>1.0695400015282815E-3</v>
      </c>
    </row>
    <row r="113" spans="1:14">
      <c r="A113" s="6" t="s">
        <v>21</v>
      </c>
      <c r="B113" s="9">
        <v>102.5118814677688</v>
      </c>
      <c r="C113" s="9">
        <v>114.06531543315748</v>
      </c>
      <c r="D113" s="9">
        <v>114.22155998781562</v>
      </c>
      <c r="E113" s="8">
        <f t="shared" si="25"/>
        <v>114.64992376251863</v>
      </c>
      <c r="G113" s="11">
        <f t="shared" si="26"/>
        <v>2.5640063949226443E-4</v>
      </c>
    </row>
    <row r="114" spans="1:14">
      <c r="A114" s="6" t="s">
        <v>22</v>
      </c>
      <c r="B114" s="9">
        <v>102.51338988562759</v>
      </c>
      <c r="C114" s="9">
        <v>114.07826378433582</v>
      </c>
      <c r="D114" s="9">
        <v>114.24012005910332</v>
      </c>
      <c r="E114" s="8">
        <f t="shared" si="25"/>
        <v>114.66103423416715</v>
      </c>
      <c r="G114" s="11">
        <f t="shared" si="26"/>
        <v>9.6907797963614265E-5</v>
      </c>
      <c r="H114" s="13"/>
      <c r="I114" s="13"/>
      <c r="J114" s="13"/>
      <c r="K114" s="13"/>
      <c r="L114" s="13"/>
      <c r="M114" s="13"/>
      <c r="N114" s="13"/>
    </row>
    <row r="115" spans="1:14">
      <c r="A115" s="6" t="s">
        <v>23</v>
      </c>
      <c r="B115" s="9">
        <v>102.45741022212681</v>
      </c>
      <c r="C115" s="9">
        <v>114.08669978717592</v>
      </c>
      <c r="D115" s="9">
        <v>114.20523408512099</v>
      </c>
      <c r="E115" s="8">
        <f t="shared" si="25"/>
        <v>114.63131804730864</v>
      </c>
      <c r="G115" s="11">
        <f t="shared" si="26"/>
        <v>-2.5916552259434481E-4</v>
      </c>
      <c r="H115" s="13"/>
      <c r="I115" s="13"/>
      <c r="J115" s="13"/>
      <c r="K115" s="13"/>
      <c r="L115" s="13"/>
      <c r="M115" s="13"/>
      <c r="N115" s="13"/>
    </row>
    <row r="116" spans="1:14">
      <c r="A116" s="6" t="s">
        <v>13</v>
      </c>
      <c r="B116" s="9">
        <v>113.17549392703826</v>
      </c>
      <c r="C116" s="9">
        <v>114.01571047037723</v>
      </c>
      <c r="D116" s="9">
        <v>114.25173490819961</v>
      </c>
      <c r="E116" s="8">
        <f t="shared" si="25"/>
        <v>118.62029937386183</v>
      </c>
      <c r="F116" s="10"/>
      <c r="G116" s="11">
        <f t="shared" si="26"/>
        <v>3.4798355235756133E-2</v>
      </c>
      <c r="H116" s="13"/>
      <c r="I116" s="13"/>
      <c r="J116" s="13"/>
      <c r="K116" s="13"/>
      <c r="L116" s="13"/>
      <c r="M116" s="13"/>
      <c r="N116" s="13"/>
    </row>
    <row r="117" spans="1:14"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>
      <c r="A118" s="6" t="s">
        <v>24</v>
      </c>
      <c r="B118" s="9">
        <f>AVERAGE(B104:B116)</f>
        <v>103.24150339741519</v>
      </c>
      <c r="C118" s="9">
        <f t="shared" ref="C118:E118" si="27">AVERAGE(C104:C116)</f>
        <v>113.79145742529643</v>
      </c>
      <c r="D118" s="9">
        <f t="shared" si="27"/>
        <v>114.15633592983296</v>
      </c>
      <c r="E118" s="9">
        <f t="shared" si="27"/>
        <v>114.80828002108606</v>
      </c>
      <c r="F118" s="15" t="s">
        <v>25</v>
      </c>
      <c r="G118" s="16">
        <f>E118/B118</f>
        <v>1.1120361118642956</v>
      </c>
      <c r="H118" s="13"/>
      <c r="I118" s="13"/>
      <c r="J118" s="13"/>
      <c r="K118" s="13"/>
      <c r="L118" s="13"/>
      <c r="M118" s="13"/>
      <c r="N118" s="1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12" sqref="I12"/>
    </sheetView>
  </sheetViews>
  <sheetFormatPr baseColWidth="10" defaultRowHeight="16" x14ac:dyDescent="0"/>
  <cols>
    <col min="9" max="9" width="17.5703125" bestFit="1" customWidth="1"/>
  </cols>
  <sheetData>
    <row r="1" spans="1:9">
      <c r="A1" s="2"/>
    </row>
    <row r="2" spans="1:9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1:9">
      <c r="A3" s="3"/>
      <c r="B3" t="s">
        <v>35</v>
      </c>
      <c r="C3" s="17">
        <v>44642</v>
      </c>
      <c r="D3" s="17">
        <v>60141</v>
      </c>
      <c r="E3">
        <v>300</v>
      </c>
      <c r="F3">
        <v>610</v>
      </c>
      <c r="G3">
        <v>549</v>
      </c>
      <c r="H3" s="17">
        <v>103934</v>
      </c>
      <c r="I3" s="18">
        <v>2006.16</v>
      </c>
    </row>
    <row r="4" spans="1:9">
      <c r="B4" t="s">
        <v>36</v>
      </c>
      <c r="C4" s="17">
        <v>51832</v>
      </c>
      <c r="D4" s="17">
        <v>111714</v>
      </c>
      <c r="E4" s="17">
        <v>3150</v>
      </c>
      <c r="F4" s="17">
        <v>35078</v>
      </c>
      <c r="G4" s="17">
        <v>31571</v>
      </c>
      <c r="H4" s="17">
        <v>128825</v>
      </c>
      <c r="I4" s="18">
        <v>2030.93</v>
      </c>
    </row>
    <row r="5" spans="1:9">
      <c r="A5" s="2"/>
      <c r="B5" t="s">
        <v>37</v>
      </c>
      <c r="C5" s="17">
        <v>49566</v>
      </c>
      <c r="D5" s="17">
        <v>83903</v>
      </c>
      <c r="E5">
        <v>230</v>
      </c>
      <c r="F5" s="17">
        <v>13678</v>
      </c>
      <c r="G5" s="17">
        <v>12311</v>
      </c>
      <c r="H5" s="17">
        <v>120928</v>
      </c>
      <c r="I5" s="18">
        <v>2780.49</v>
      </c>
    </row>
    <row r="6" spans="1:9">
      <c r="B6" t="s">
        <v>38</v>
      </c>
      <c r="C6" s="17">
        <v>47961</v>
      </c>
      <c r="D6" s="17">
        <v>81111</v>
      </c>
      <c r="E6" t="s">
        <v>39</v>
      </c>
      <c r="F6" s="17">
        <v>6309</v>
      </c>
      <c r="G6" s="17">
        <v>5679</v>
      </c>
      <c r="H6" s="17">
        <v>123393</v>
      </c>
      <c r="I6" s="18">
        <v>2614</v>
      </c>
    </row>
    <row r="7" spans="1:9">
      <c r="A7" s="3"/>
      <c r="B7" t="s">
        <v>40</v>
      </c>
      <c r="C7" s="17">
        <v>63228</v>
      </c>
      <c r="D7" s="17">
        <v>55305</v>
      </c>
      <c r="E7">
        <v>72</v>
      </c>
      <c r="F7" s="17">
        <v>2192</v>
      </c>
      <c r="G7" s="17">
        <v>1973</v>
      </c>
      <c r="H7" s="17">
        <v>116488</v>
      </c>
      <c r="I7" s="18">
        <v>2831.37</v>
      </c>
    </row>
    <row r="8" spans="1:9">
      <c r="B8" t="s">
        <v>41</v>
      </c>
      <c r="C8" s="17">
        <v>72438</v>
      </c>
      <c r="D8" s="17">
        <v>105742</v>
      </c>
      <c r="E8" t="s">
        <v>39</v>
      </c>
      <c r="F8" s="17">
        <v>11124</v>
      </c>
      <c r="G8" s="17">
        <v>10012</v>
      </c>
      <c r="H8" s="17">
        <v>168168</v>
      </c>
      <c r="I8" s="18">
        <v>2998</v>
      </c>
    </row>
    <row r="9" spans="1:9">
      <c r="A9" s="2"/>
      <c r="B9" t="s">
        <v>42</v>
      </c>
      <c r="C9" s="17">
        <v>36694</v>
      </c>
      <c r="D9" s="17">
        <v>170234</v>
      </c>
      <c r="E9" t="s">
        <v>39</v>
      </c>
      <c r="F9">
        <v>340</v>
      </c>
      <c r="G9">
        <v>306</v>
      </c>
      <c r="H9" s="17">
        <v>206622</v>
      </c>
      <c r="I9" s="18">
        <v>3169</v>
      </c>
    </row>
    <row r="10" spans="1:9">
      <c r="B10" t="s">
        <v>43</v>
      </c>
      <c r="C10" s="17">
        <v>69433</v>
      </c>
      <c r="D10" s="17">
        <v>82527</v>
      </c>
      <c r="E10" t="s">
        <v>39</v>
      </c>
      <c r="F10">
        <v>0</v>
      </c>
      <c r="G10">
        <v>0</v>
      </c>
      <c r="H10" s="17">
        <v>151960</v>
      </c>
      <c r="I10" s="18">
        <v>3302</v>
      </c>
    </row>
    <row r="11" spans="1:9">
      <c r="A11" s="2"/>
      <c r="B11" t="s">
        <v>44</v>
      </c>
      <c r="C11" s="17">
        <v>38900</v>
      </c>
      <c r="D11" s="17">
        <v>78859</v>
      </c>
      <c r="E11" t="s">
        <v>39</v>
      </c>
      <c r="F11">
        <v>0</v>
      </c>
      <c r="G11">
        <v>0</v>
      </c>
      <c r="H11" s="17">
        <v>117759</v>
      </c>
      <c r="I11" s="18">
        <v>3617</v>
      </c>
    </row>
    <row r="12" spans="1:9">
      <c r="B12" t="s">
        <v>45</v>
      </c>
      <c r="I12" t="s">
        <v>46</v>
      </c>
    </row>
    <row r="13" spans="1:9">
      <c r="A13" s="4"/>
    </row>
    <row r="15" spans="1:9">
      <c r="A15" s="3"/>
    </row>
    <row r="17" spans="1:1">
      <c r="A17" s="3"/>
    </row>
    <row r="19" spans="1:1">
      <c r="A19" s="2"/>
    </row>
    <row r="21" spans="1:1">
      <c r="A21" s="3"/>
    </row>
    <row r="23" spans="1:1">
      <c r="A23" s="2"/>
    </row>
    <row r="25" spans="1:1">
      <c r="A25" s="3"/>
    </row>
    <row r="27" spans="1:1">
      <c r="A27" s="2"/>
    </row>
    <row r="29" spans="1:1">
      <c r="A29" s="2"/>
    </row>
    <row r="31" spans="1:1">
      <c r="A31" s="4"/>
    </row>
    <row r="33" spans="1:1">
      <c r="A33" s="3"/>
    </row>
    <row r="35" spans="1:1">
      <c r="A35" s="3"/>
    </row>
    <row r="37" spans="1:1">
      <c r="A37" s="2"/>
    </row>
    <row r="39" spans="1:1">
      <c r="A39" s="3"/>
    </row>
    <row r="41" spans="1:1">
      <c r="A41" s="2"/>
    </row>
    <row r="43" spans="1:1">
      <c r="A43" s="3"/>
    </row>
    <row r="45" spans="1:1">
      <c r="A45" s="2"/>
    </row>
    <row r="47" spans="1:1">
      <c r="A47" s="2"/>
    </row>
    <row r="49" spans="1:1">
      <c r="A49" s="4"/>
    </row>
    <row r="51" spans="1:1">
      <c r="A51" s="3"/>
    </row>
    <row r="53" spans="1:1">
      <c r="A53" s="3"/>
    </row>
    <row r="55" spans="1:1">
      <c r="A55" s="2"/>
    </row>
    <row r="57" spans="1:1">
      <c r="A57" s="3"/>
    </row>
    <row r="59" spans="1:1">
      <c r="A59" s="2"/>
    </row>
    <row r="61" spans="1:1">
      <c r="A61" s="3"/>
    </row>
    <row r="63" spans="1:1">
      <c r="A63" s="2"/>
    </row>
    <row r="65" spans="1:1">
      <c r="A65" s="2"/>
    </row>
    <row r="67" spans="1:1">
      <c r="A67" s="4"/>
    </row>
    <row r="69" spans="1:1">
      <c r="A69" s="3"/>
    </row>
    <row r="71" spans="1:1">
      <c r="A71" s="3"/>
    </row>
    <row r="73" spans="1:1">
      <c r="A7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B55" workbookViewId="0">
      <selection activeCell="F77" sqref="F77"/>
    </sheetView>
  </sheetViews>
  <sheetFormatPr baseColWidth="10" defaultRowHeight="14" x14ac:dyDescent="0"/>
  <cols>
    <col min="1" max="16384" width="10.7109375" style="24"/>
  </cols>
  <sheetData>
    <row r="1" spans="1:9">
      <c r="A1" s="20">
        <v>2012</v>
      </c>
      <c r="B1" s="21"/>
      <c r="C1" s="22" t="s">
        <v>58</v>
      </c>
      <c r="D1" s="19" t="s">
        <v>60</v>
      </c>
      <c r="E1" s="19" t="s">
        <v>59</v>
      </c>
      <c r="G1" s="35"/>
    </row>
    <row r="2" spans="1:9">
      <c r="A2" s="20"/>
      <c r="B2" s="21" t="s">
        <v>21</v>
      </c>
      <c r="C2" s="22">
        <v>95.051965273312945</v>
      </c>
      <c r="D2" s="23">
        <f>C2/94*100-100</f>
        <v>1.1191119928861042</v>
      </c>
      <c r="E2" s="23">
        <f>C2/G2*100-100</f>
        <v>6.7933355955033647</v>
      </c>
      <c r="G2" s="36">
        <v>89.005521499335202</v>
      </c>
    </row>
    <row r="3" spans="1:9">
      <c r="A3" s="20"/>
      <c r="B3" s="21" t="s">
        <v>22</v>
      </c>
      <c r="C3" s="22">
        <v>95.777339026064595</v>
      </c>
      <c r="D3" s="23">
        <f t="shared" ref="D3:D13" si="0">C3/C2*100-100</f>
        <v>0.76313388225683809</v>
      </c>
      <c r="E3" s="23">
        <f>C3/G3*100-100</f>
        <v>7.4500429569928599</v>
      </c>
      <c r="G3" s="36">
        <v>89.136622369150388</v>
      </c>
    </row>
    <row r="4" spans="1:9">
      <c r="A4" s="20"/>
      <c r="B4" s="21" t="s">
        <v>23</v>
      </c>
      <c r="C4" s="25">
        <v>96.264212965290966</v>
      </c>
      <c r="D4" s="23">
        <f t="shared" si="0"/>
        <v>0.50833938818645663</v>
      </c>
      <c r="E4" s="23">
        <f t="shared" ref="E4:E13" si="1">C4/G4*100-100</f>
        <v>7.2197605385648131</v>
      </c>
      <c r="G4" s="36">
        <v>89.782156275816945</v>
      </c>
    </row>
    <row r="5" spans="1:9">
      <c r="A5" s="20"/>
      <c r="B5" s="21" t="s">
        <v>13</v>
      </c>
      <c r="C5" s="22">
        <v>96.591936062525036</v>
      </c>
      <c r="D5" s="23">
        <f t="shared" si="0"/>
        <v>0.3404412575961544</v>
      </c>
      <c r="E5" s="23">
        <f t="shared" si="1"/>
        <v>6.5694288477398288</v>
      </c>
      <c r="G5" s="37">
        <v>90.63756567610956</v>
      </c>
    </row>
    <row r="6" spans="1:9">
      <c r="A6" s="20"/>
      <c r="B6" s="21" t="s">
        <v>5</v>
      </c>
      <c r="C6" s="22">
        <v>96.831480251673298</v>
      </c>
      <c r="D6" s="23">
        <f t="shared" si="0"/>
        <v>0.2479960532038632</v>
      </c>
      <c r="E6" s="23">
        <f t="shared" si="1"/>
        <v>6.3240896842533374</v>
      </c>
      <c r="G6" s="36">
        <v>91.072004979520756</v>
      </c>
    </row>
    <row r="7" spans="1:9">
      <c r="A7" s="20"/>
      <c r="B7" s="21" t="s">
        <v>14</v>
      </c>
      <c r="C7" s="25">
        <v>96.621784827704758</v>
      </c>
      <c r="D7" s="23">
        <f t="shared" si="0"/>
        <v>-0.21655707774323218</v>
      </c>
      <c r="E7" s="23">
        <f t="shared" si="1"/>
        <v>5.8318134364570398</v>
      </c>
      <c r="G7" s="36">
        <v>91.297485784572601</v>
      </c>
    </row>
    <row r="8" spans="1:9">
      <c r="A8" s="20"/>
      <c r="B8" s="21" t="s">
        <v>15</v>
      </c>
      <c r="C8" s="25">
        <v>97.615152608839523</v>
      </c>
      <c r="D8" s="23">
        <f t="shared" si="0"/>
        <v>1.0280991837463347</v>
      </c>
      <c r="E8" s="23">
        <f t="shared" si="1"/>
        <v>6.2722922091401472</v>
      </c>
      <c r="G8" s="37">
        <v>91.853813049158973</v>
      </c>
    </row>
    <row r="9" spans="1:9">
      <c r="A9" s="20"/>
      <c r="B9" s="21" t="s">
        <v>16</v>
      </c>
      <c r="C9" s="25">
        <v>97.872276548114883</v>
      </c>
      <c r="D9" s="23">
        <f t="shared" si="0"/>
        <v>0.26340576478500566</v>
      </c>
      <c r="E9" s="23">
        <f t="shared" si="1"/>
        <v>6.1447902566331294</v>
      </c>
      <c r="G9" s="37">
        <v>92.206387436898936</v>
      </c>
    </row>
    <row r="10" spans="1:9">
      <c r="A10" s="20"/>
      <c r="B10" s="21" t="s">
        <v>17</v>
      </c>
      <c r="C10" s="25">
        <v>98.696972894316531</v>
      </c>
      <c r="D10" s="23">
        <f t="shared" si="0"/>
        <v>0.84262507758896277</v>
      </c>
      <c r="E10" s="23">
        <f t="shared" si="1"/>
        <v>7.0223204997554802</v>
      </c>
      <c r="G10" s="37">
        <v>92.220924040365972</v>
      </c>
    </row>
    <row r="11" spans="1:9">
      <c r="A11" s="20"/>
      <c r="B11" s="21" t="s">
        <v>18</v>
      </c>
      <c r="C11" s="25">
        <v>99.623971371998977</v>
      </c>
      <c r="D11" s="23">
        <f t="shared" si="0"/>
        <v>0.93923699025204144</v>
      </c>
      <c r="E11" s="23">
        <f t="shared" si="1"/>
        <v>7.1409678098178517</v>
      </c>
      <c r="G11" s="37">
        <v>92.984012939698246</v>
      </c>
    </row>
    <row r="12" spans="1:9">
      <c r="A12" s="20"/>
      <c r="B12" s="21" t="s">
        <v>19</v>
      </c>
      <c r="C12" s="25">
        <v>100.3007249981255</v>
      </c>
      <c r="D12" s="23">
        <f t="shared" si="0"/>
        <v>0.67930801874933877</v>
      </c>
      <c r="E12" s="23">
        <f t="shared" si="1"/>
        <v>7.5277206605110365</v>
      </c>
      <c r="G12" s="37">
        <v>93.278946472600524</v>
      </c>
    </row>
    <row r="13" spans="1:9">
      <c r="A13" s="20"/>
      <c r="B13" s="21" t="s">
        <v>20</v>
      </c>
      <c r="C13" s="22">
        <v>100</v>
      </c>
      <c r="D13" s="22">
        <f t="shared" si="0"/>
        <v>-0.29982335434876006</v>
      </c>
      <c r="E13" s="23">
        <f>C13/G13*100-100</f>
        <v>6.3828709502422782</v>
      </c>
      <c r="G13" s="37">
        <v>94.000095228462385</v>
      </c>
    </row>
    <row r="14" spans="1:9">
      <c r="A14" s="20"/>
      <c r="B14" s="21" t="s">
        <v>48</v>
      </c>
      <c r="C14" s="22">
        <f>AVERAGE(C2:C13)</f>
        <v>97.603984735663929</v>
      </c>
      <c r="D14" s="23">
        <f>AVERAGE(D2:D13)</f>
        <v>0.51794309809659234</v>
      </c>
      <c r="E14" s="23">
        <f>AVERAGE(E2:E13)</f>
        <v>6.7232861204675975</v>
      </c>
      <c r="G14" s="36">
        <f>AVERAGE(G2:G13)</f>
        <v>91.456294645974197</v>
      </c>
    </row>
    <row r="15" spans="1:9">
      <c r="A15" s="26">
        <v>2013</v>
      </c>
      <c r="B15" s="21"/>
      <c r="C15" s="22"/>
      <c r="D15" s="23"/>
      <c r="E15" s="23"/>
      <c r="I15" s="41" t="s">
        <v>55</v>
      </c>
    </row>
    <row r="16" spans="1:9">
      <c r="A16" s="26"/>
      <c r="B16" s="21" t="s">
        <v>21</v>
      </c>
      <c r="C16" s="22">
        <v>100.94361361032684</v>
      </c>
      <c r="D16" s="23">
        <v>0.94361361032684332</v>
      </c>
      <c r="E16" s="23">
        <v>6.1983445792761955</v>
      </c>
      <c r="I16" s="41" t="s">
        <v>56</v>
      </c>
    </row>
    <row r="17" spans="1:9">
      <c r="A17" s="26"/>
      <c r="B17" s="21" t="s">
        <v>22</v>
      </c>
      <c r="C17" s="25">
        <v>101.35572629010932</v>
      </c>
      <c r="D17" s="23">
        <v>0.40826028021283545</v>
      </c>
      <c r="E17" s="23">
        <v>5.8243289287110258</v>
      </c>
      <c r="I17" s="41" t="s">
        <v>57</v>
      </c>
    </row>
    <row r="18" spans="1:9">
      <c r="A18" s="26"/>
      <c r="B18" s="21" t="s">
        <v>23</v>
      </c>
      <c r="C18" s="22">
        <v>101.92051970409102</v>
      </c>
      <c r="D18" s="23">
        <v>0.55723878132460936</v>
      </c>
      <c r="E18" s="23">
        <v>5.8758146610926758</v>
      </c>
      <c r="I18" s="41" t="s">
        <v>61</v>
      </c>
    </row>
    <row r="19" spans="1:9">
      <c r="A19" s="26"/>
      <c r="B19" s="21" t="s">
        <v>13</v>
      </c>
      <c r="C19" s="22">
        <v>102.25176501405835</v>
      </c>
      <c r="D19" s="23">
        <v>0.32500355269875492</v>
      </c>
      <c r="E19" s="23">
        <v>5.8595253209021934</v>
      </c>
      <c r="I19" s="32">
        <f>AVERAGE(C6:C19)</f>
        <v>99.356767142694054</v>
      </c>
    </row>
    <row r="20" spans="1:9">
      <c r="A20" s="26"/>
      <c r="B20" s="21" t="s">
        <v>5</v>
      </c>
      <c r="C20" s="25">
        <v>102.39948333448061</v>
      </c>
      <c r="D20" s="23">
        <v>0.14446530130991508</v>
      </c>
      <c r="E20" s="23">
        <v>5.7501992826460793</v>
      </c>
      <c r="I20" s="29"/>
    </row>
    <row r="21" spans="1:9">
      <c r="A21" s="20"/>
      <c r="B21" s="21" t="s">
        <v>6</v>
      </c>
      <c r="C21" s="25">
        <v>102.65423061120902</v>
      </c>
      <c r="D21" s="23">
        <v>0.24877789265429495</v>
      </c>
      <c r="E21" s="23">
        <v>6.2433599154282575</v>
      </c>
      <c r="I21" s="29"/>
    </row>
    <row r="22" spans="1:9">
      <c r="A22" s="20"/>
      <c r="B22" s="21" t="s">
        <v>7</v>
      </c>
      <c r="C22" s="25">
        <v>103.36637042363503</v>
      </c>
      <c r="D22" s="23">
        <v>0.69372670584144647</v>
      </c>
      <c r="E22" s="23">
        <v>5.8917265005379136</v>
      </c>
      <c r="I22" s="29"/>
    </row>
    <row r="23" spans="1:9">
      <c r="A23" s="20"/>
      <c r="B23" s="21" t="s">
        <v>16</v>
      </c>
      <c r="C23" s="25">
        <v>103.77199658360425</v>
      </c>
      <c r="D23" s="23">
        <v>0.3924159843349484</v>
      </c>
      <c r="E23" s="23">
        <v>6.0279787530936062</v>
      </c>
      <c r="I23" s="29"/>
    </row>
    <row r="24" spans="1:9">
      <c r="A24" s="20"/>
      <c r="B24" s="21" t="s">
        <v>17</v>
      </c>
      <c r="C24" s="25">
        <v>104.06982864793186</v>
      </c>
      <c r="D24" s="23">
        <v>0.28700620025909895</v>
      </c>
      <c r="E24" s="23">
        <v>5.4437898104215492</v>
      </c>
      <c r="I24" s="29"/>
    </row>
    <row r="25" spans="1:9">
      <c r="A25" s="20"/>
      <c r="B25" s="21" t="s">
        <v>18</v>
      </c>
      <c r="C25" s="25">
        <v>104.47589745494729</v>
      </c>
      <c r="D25" s="23">
        <v>0.39018879178629451</v>
      </c>
      <c r="E25" s="23">
        <v>4.8702395780138659</v>
      </c>
      <c r="I25" s="29"/>
    </row>
    <row r="26" spans="1:9">
      <c r="A26" s="20"/>
      <c r="B26" s="21" t="s">
        <v>19</v>
      </c>
      <c r="C26" s="25">
        <v>104.74558589025202</v>
      </c>
      <c r="D26" s="23">
        <v>0.24381591164539884</v>
      </c>
      <c r="E26" s="23">
        <v>4.4363800138637117</v>
      </c>
      <c r="I26" s="29"/>
    </row>
    <row r="27" spans="1:9">
      <c r="A27" s="27"/>
      <c r="B27" s="21" t="s">
        <v>20</v>
      </c>
      <c r="C27" s="22">
        <v>104.89351131625823</v>
      </c>
      <c r="D27" s="23">
        <v>0.14122354154493166</v>
      </c>
      <c r="E27" s="23">
        <v>4.8935113162582411</v>
      </c>
      <c r="I27" s="29"/>
    </row>
    <row r="28" spans="1:9">
      <c r="A28" s="27"/>
      <c r="B28" s="21" t="s">
        <v>48</v>
      </c>
      <c r="C28" s="22">
        <f>AVERAGE(C16:C27)</f>
        <v>103.07071074007531</v>
      </c>
      <c r="D28" s="23">
        <f>AVERAGE(D16:D27)</f>
        <v>0.39797804616161431</v>
      </c>
      <c r="E28" s="23">
        <f>AVERAGE(E16:E27)</f>
        <v>5.6095998883537765</v>
      </c>
      <c r="I28" s="29"/>
    </row>
    <row r="29" spans="1:9">
      <c r="A29" s="20"/>
      <c r="B29" s="21"/>
      <c r="C29" s="22"/>
      <c r="D29" s="23"/>
      <c r="E29" s="23"/>
      <c r="I29" s="29"/>
    </row>
    <row r="30" spans="1:9">
      <c r="A30" s="20">
        <v>2014</v>
      </c>
      <c r="B30" s="21" t="s">
        <v>21</v>
      </c>
      <c r="C30" s="22">
        <v>105.87767570664488</v>
      </c>
      <c r="D30" s="23">
        <v>0.93825097285508718</v>
      </c>
      <c r="E30" s="23">
        <v>4.8879388401578581</v>
      </c>
      <c r="I30" s="29"/>
    </row>
    <row r="31" spans="1:9">
      <c r="A31" s="28"/>
      <c r="B31" s="21" t="s">
        <v>22</v>
      </c>
      <c r="C31" s="25">
        <v>106.60061324437393</v>
      </c>
      <c r="D31" s="23">
        <v>0.68280450331390341</v>
      </c>
      <c r="E31" s="23">
        <v>5.1747317554138306</v>
      </c>
      <c r="I31" s="29"/>
    </row>
    <row r="32" spans="1:9">
      <c r="A32" s="29"/>
      <c r="B32" s="21" t="s">
        <v>23</v>
      </c>
      <c r="C32" s="22">
        <v>107.25658797106973</v>
      </c>
      <c r="D32" s="23">
        <v>0.61535736683993036</v>
      </c>
      <c r="E32" s="23">
        <v>5.2355190912203682</v>
      </c>
      <c r="I32" s="29"/>
    </row>
    <row r="33" spans="1:9">
      <c r="A33" s="29"/>
      <c r="B33" s="21" t="s">
        <v>13</v>
      </c>
      <c r="C33" s="22">
        <v>108.28528734224263</v>
      </c>
      <c r="D33" s="23">
        <v>0.95910133879175419</v>
      </c>
      <c r="E33" s="23">
        <v>5.9006534775754176</v>
      </c>
      <c r="I33" s="32">
        <f>AVERAGE(C20:C33)</f>
        <v>104.72829071282499</v>
      </c>
    </row>
    <row r="34" spans="1:9">
      <c r="A34" s="29"/>
      <c r="B34" s="21" t="s">
        <v>5</v>
      </c>
      <c r="C34" s="25">
        <v>108.60771082737817</v>
      </c>
      <c r="D34" s="23">
        <v>0.29775373280074291</v>
      </c>
      <c r="E34" s="23">
        <v>6.0627527510259256</v>
      </c>
      <c r="I34" s="29"/>
    </row>
    <row r="35" spans="1:9">
      <c r="A35" s="29"/>
      <c r="B35" s="30" t="s">
        <v>6</v>
      </c>
      <c r="C35" s="25">
        <v>108.93559252677524</v>
      </c>
      <c r="D35" s="23">
        <v>0.30189541506699413</v>
      </c>
      <c r="E35" s="23">
        <v>6.1189508490460156</v>
      </c>
      <c r="I35" s="29"/>
    </row>
    <row r="36" spans="1:9">
      <c r="A36" s="29"/>
      <c r="B36" s="30" t="s">
        <v>7</v>
      </c>
      <c r="C36" s="25">
        <v>109.11670321665025</v>
      </c>
      <c r="D36" s="23">
        <v>0.16625483524175877</v>
      </c>
      <c r="E36" s="23">
        <v>5.5630595999919024</v>
      </c>
      <c r="I36" s="29"/>
    </row>
    <row r="37" spans="1:9">
      <c r="A37" s="29"/>
      <c r="B37" s="30" t="s">
        <v>16</v>
      </c>
      <c r="C37" s="25">
        <v>109.39066109981495</v>
      </c>
      <c r="D37" s="23">
        <v>0.25106869534057807</v>
      </c>
      <c r="E37" s="23">
        <v>5.4144323142939754</v>
      </c>
      <c r="I37" s="29"/>
    </row>
    <row r="38" spans="1:9">
      <c r="A38" s="28"/>
      <c r="B38" s="30" t="s">
        <v>17</v>
      </c>
      <c r="C38" s="25">
        <v>109.56323215633111</v>
      </c>
      <c r="D38" s="23">
        <v>0.15775666293733082</v>
      </c>
      <c r="E38" s="23">
        <v>5.2785745684115852</v>
      </c>
      <c r="I38" s="29"/>
    </row>
    <row r="39" spans="1:9">
      <c r="A39" s="28"/>
      <c r="B39" s="30" t="s">
        <v>18</v>
      </c>
      <c r="C39" s="25">
        <v>109.69421543585156</v>
      </c>
      <c r="D39" s="23">
        <v>0.11954190813571586</v>
      </c>
      <c r="E39" s="23">
        <v>4.9947577460672505</v>
      </c>
      <c r="I39" s="29"/>
    </row>
    <row r="40" spans="1:9">
      <c r="A40" s="28"/>
      <c r="B40" s="30" t="s">
        <v>19</v>
      </c>
      <c r="C40" s="25">
        <v>109.93964627393177</v>
      </c>
      <c r="D40" s="23">
        <v>0.22374091204812885</v>
      </c>
      <c r="E40" s="23">
        <v>4.9587391578695019</v>
      </c>
      <c r="I40" s="29"/>
    </row>
    <row r="41" spans="1:9">
      <c r="A41" s="28"/>
      <c r="B41" s="21" t="s">
        <v>20</v>
      </c>
      <c r="C41" s="22">
        <v>109.75409791849889</v>
      </c>
      <c r="D41" s="23">
        <v>-0.16877292380090125</v>
      </c>
      <c r="E41" s="23">
        <v>4.6338296251574604</v>
      </c>
      <c r="I41" s="29"/>
    </row>
    <row r="42" spans="1:9">
      <c r="A42" s="28"/>
      <c r="B42" s="21" t="s">
        <v>48</v>
      </c>
      <c r="C42" s="22">
        <f>AVERAGE(C30:C41)</f>
        <v>108.58516864329694</v>
      </c>
      <c r="D42" s="23">
        <v>0.37872945163091859</v>
      </c>
      <c r="E42" s="23">
        <v>5.3519949813525907</v>
      </c>
      <c r="I42" s="29"/>
    </row>
    <row r="43" spans="1:9">
      <c r="A43" s="31"/>
      <c r="B43" s="21"/>
      <c r="C43" s="22"/>
      <c r="D43" s="23"/>
      <c r="E43" s="23"/>
      <c r="I43" s="29"/>
    </row>
    <row r="44" spans="1:9">
      <c r="A44" s="20">
        <v>2015</v>
      </c>
      <c r="B44" s="21" t="s">
        <v>21</v>
      </c>
      <c r="C44" s="22">
        <v>110.601049654351</v>
      </c>
      <c r="D44" s="23">
        <v>0.77168119634225718</v>
      </c>
      <c r="E44" s="23">
        <v>4.4611613507583598</v>
      </c>
      <c r="I44" s="29"/>
    </row>
    <row r="45" spans="1:9">
      <c r="B45" s="21" t="s">
        <v>22</v>
      </c>
      <c r="C45" s="25">
        <v>110.4152061797177</v>
      </c>
      <c r="D45" s="23">
        <v>-0.18177915578496595</v>
      </c>
      <c r="E45" s="23">
        <v>3.564132175221431</v>
      </c>
      <c r="I45" s="29"/>
    </row>
    <row r="46" spans="1:9">
      <c r="B46" s="21" t="s">
        <v>23</v>
      </c>
      <c r="C46" s="22">
        <v>110.90550788355169</v>
      </c>
      <c r="D46" s="23">
        <v>0.4440526996217784</v>
      </c>
      <c r="E46" s="23">
        <v>3.402047353460631</v>
      </c>
      <c r="I46" s="29"/>
    </row>
    <row r="47" spans="1:9">
      <c r="B47" s="21" t="s">
        <v>13</v>
      </c>
      <c r="C47" s="22">
        <v>111.45837834831958</v>
      </c>
      <c r="D47" s="23">
        <v>0.49850586802992325</v>
      </c>
      <c r="E47" s="23">
        <v>2.9303066778113589</v>
      </c>
      <c r="I47" s="32">
        <f>AVERAGE(C34:C47)</f>
        <v>109.76670539726685</v>
      </c>
    </row>
    <row r="48" spans="1:9">
      <c r="A48" s="31"/>
      <c r="B48" s="21" t="s">
        <v>5</v>
      </c>
      <c r="C48" s="25">
        <v>111.87346976696683</v>
      </c>
      <c r="D48" s="23">
        <v>0.37241831865706843</v>
      </c>
      <c r="E48" s="23">
        <v>3.006931013194162</v>
      </c>
      <c r="I48" s="29"/>
    </row>
    <row r="49" spans="1:9">
      <c r="A49" s="31"/>
      <c r="B49" s="30" t="s">
        <v>14</v>
      </c>
      <c r="C49" s="25">
        <v>112.25382831482113</v>
      </c>
      <c r="D49" s="23">
        <v>0.33998994457451204</v>
      </c>
      <c r="E49" s="23">
        <v>3.0460529117058712</v>
      </c>
      <c r="I49" s="29"/>
    </row>
    <row r="50" spans="1:9">
      <c r="A50" s="31"/>
      <c r="B50" s="30" t="s">
        <v>15</v>
      </c>
      <c r="C50" s="25">
        <v>112.69933621366475</v>
      </c>
      <c r="D50" s="23">
        <v>0.39687546120401862</v>
      </c>
      <c r="E50" s="23">
        <v>3.2833039226828618</v>
      </c>
      <c r="I50" s="29"/>
    </row>
    <row r="51" spans="1:9">
      <c r="A51" s="31"/>
      <c r="B51" s="30" t="s">
        <v>16</v>
      </c>
      <c r="C51" s="25">
        <v>113.05605422162533</v>
      </c>
      <c r="D51" s="23">
        <v>0.31652183583786098</v>
      </c>
      <c r="E51" s="23">
        <v>3.3507367858996986</v>
      </c>
      <c r="I51" s="29"/>
    </row>
    <row r="52" spans="1:9">
      <c r="A52" s="31"/>
      <c r="B52" s="30" t="s">
        <v>17</v>
      </c>
      <c r="C52" s="25">
        <v>113.20465346688435</v>
      </c>
      <c r="D52" s="23">
        <v>0.13143855610573496</v>
      </c>
      <c r="E52" s="23">
        <v>3.3235796707397753</v>
      </c>
      <c r="I52" s="29"/>
    </row>
    <row r="53" spans="1:9">
      <c r="A53" s="31"/>
      <c r="B53" s="30" t="s">
        <v>18</v>
      </c>
      <c r="C53" s="25">
        <v>113.38716475972842</v>
      </c>
      <c r="D53" s="23">
        <v>0.16122242969230172</v>
      </c>
      <c r="E53" s="23">
        <v>3.3665852927645687</v>
      </c>
      <c r="I53" s="29"/>
    </row>
    <row r="54" spans="1:9">
      <c r="A54" s="31"/>
      <c r="B54" s="30" t="s">
        <v>19</v>
      </c>
      <c r="C54" s="25">
        <v>113.58128284372617</v>
      </c>
      <c r="D54" s="23">
        <v>0.17119934554241922</v>
      </c>
      <c r="E54" s="23">
        <v>3.3123961129733743</v>
      </c>
      <c r="I54" s="29"/>
    </row>
    <row r="55" spans="1:9">
      <c r="A55" s="31"/>
      <c r="B55" s="21" t="s">
        <v>20</v>
      </c>
      <c r="C55" s="22">
        <v>113.81086000953313</v>
      </c>
      <c r="D55" s="23">
        <v>0.20212587854182118</v>
      </c>
      <c r="E55" s="23">
        <v>3.696228357729936</v>
      </c>
      <c r="I55" s="29"/>
    </row>
    <row r="56" spans="1:9">
      <c r="A56" s="31"/>
      <c r="B56" s="21" t="s">
        <v>48</v>
      </c>
      <c r="C56" s="22">
        <f>AVERAGE(C44:C55)</f>
        <v>112.2705659719075</v>
      </c>
      <c r="D56" s="23">
        <f>AVERAGE(D44:D55)</f>
        <v>0.30202103153039417</v>
      </c>
      <c r="E56" s="23">
        <f t="shared" ref="E56" si="2">AVERAGE(E44:E55)</f>
        <v>3.3952884687451692</v>
      </c>
      <c r="I56" s="29"/>
    </row>
    <row r="57" spans="1:9">
      <c r="A57" s="31"/>
      <c r="B57" s="21"/>
      <c r="C57" s="22"/>
      <c r="D57" s="23"/>
      <c r="E57" s="23"/>
      <c r="I57" s="29"/>
    </row>
    <row r="58" spans="1:9">
      <c r="A58" s="20">
        <v>2016</v>
      </c>
      <c r="B58" s="21" t="s">
        <v>21</v>
      </c>
      <c r="C58" s="22">
        <v>116.50678401401771</v>
      </c>
      <c r="D58" s="23">
        <v>2.3687757075719844</v>
      </c>
      <c r="E58" s="23">
        <v>5.3396729760913075</v>
      </c>
      <c r="G58" s="33"/>
      <c r="I58" s="29"/>
    </row>
    <row r="59" spans="1:9">
      <c r="A59" s="31"/>
      <c r="B59" s="21" t="s">
        <v>22</v>
      </c>
      <c r="C59" s="25">
        <v>117.19972102559679</v>
      </c>
      <c r="D59" s="23">
        <v>0.59476108403755745</v>
      </c>
      <c r="E59" s="23">
        <v>6.1445475497607305</v>
      </c>
      <c r="G59" s="33"/>
      <c r="I59" s="29"/>
    </row>
    <row r="60" spans="1:9">
      <c r="A60" s="31"/>
      <c r="B60" s="21" t="s">
        <v>23</v>
      </c>
      <c r="C60" s="22">
        <v>118.10796873977307</v>
      </c>
      <c r="D60" s="23">
        <v>0.77495723217457169</v>
      </c>
      <c r="E60" s="23">
        <v>6.4942318859256432</v>
      </c>
      <c r="G60" s="33"/>
      <c r="I60" s="29"/>
    </row>
    <row r="61" spans="1:9">
      <c r="A61" s="31"/>
      <c r="B61" s="21" t="s">
        <v>13</v>
      </c>
      <c r="C61" s="22">
        <v>118.82367875834869</v>
      </c>
      <c r="D61" s="23">
        <v>0.60597944932278835</v>
      </c>
      <c r="E61" s="23">
        <v>6.6081173252061376</v>
      </c>
      <c r="G61" s="33"/>
      <c r="I61" s="32">
        <f>AVERAGE(C48:C61)</f>
        <v>114.36733600819954</v>
      </c>
    </row>
    <row r="62" spans="1:9">
      <c r="B62" s="21" t="s">
        <v>5</v>
      </c>
      <c r="C62" s="38">
        <f>C61+C61*D62/100</f>
        <v>119.13934378452133</v>
      </c>
      <c r="D62" s="40">
        <f>AVERAGE(D48,D34,D20,D6)</f>
        <v>0.2656583514928974</v>
      </c>
      <c r="E62" s="23"/>
      <c r="I62" s="29"/>
    </row>
    <row r="63" spans="1:9">
      <c r="B63" s="30" t="s">
        <v>14</v>
      </c>
      <c r="C63" s="38">
        <f>C62+C62*D63/100</f>
        <v>119.34012520271455</v>
      </c>
      <c r="D63" s="40">
        <f>AVERAGE(D49,D35,D21,D7)</f>
        <v>0.16852654363814223</v>
      </c>
      <c r="E63" s="23"/>
      <c r="I63" s="29"/>
    </row>
    <row r="64" spans="1:9">
      <c r="B64" s="30" t="s">
        <v>15</v>
      </c>
      <c r="C64" s="38">
        <f>C63+C63*D64/100</f>
        <v>120.02184259602446</v>
      </c>
      <c r="D64" s="40">
        <f>AVERAGE(D50,D36,D22,D8)</f>
        <v>0.57123904650838964</v>
      </c>
      <c r="E64" s="23"/>
      <c r="I64" s="29"/>
    </row>
    <row r="65" spans="1:11">
      <c r="B65" s="30" t="s">
        <v>16</v>
      </c>
      <c r="C65" s="38">
        <f>C64+C64*D65/100</f>
        <v>120.3889330863645</v>
      </c>
      <c r="D65" s="40">
        <f>AVERAGE(D51,D37,D23,D9)</f>
        <v>0.30585307007459828</v>
      </c>
      <c r="E65" s="23"/>
      <c r="I65" s="29"/>
    </row>
    <row r="66" spans="1:11">
      <c r="B66" s="30" t="s">
        <v>17</v>
      </c>
      <c r="C66" s="38">
        <f>C65+C65*D66/100</f>
        <v>120.81596060685297</v>
      </c>
      <c r="D66" s="40">
        <f>AVERAGE(D52,D38,D24,D10)</f>
        <v>0.35470662422278187</v>
      </c>
      <c r="E66" s="23"/>
      <c r="I66" s="29"/>
    </row>
    <row r="67" spans="1:11">
      <c r="B67" s="30" t="s">
        <v>18</v>
      </c>
      <c r="C67" s="38">
        <f>C66+C66*D67/100</f>
        <v>121.30230227208126</v>
      </c>
      <c r="D67" s="40">
        <f>AVERAGE(D53,D39,D25,D11)</f>
        <v>0.40254752996658838</v>
      </c>
      <c r="E67" s="23"/>
      <c r="I67" s="29"/>
    </row>
    <row r="68" spans="1:11">
      <c r="B68" s="30" t="s">
        <v>19</v>
      </c>
      <c r="C68" s="38">
        <f>C67+C67*D68/100</f>
        <v>121.70201282344375</v>
      </c>
      <c r="D68" s="40">
        <f>AVERAGE(D54,D40,D26,D12)</f>
        <v>0.32951604699632142</v>
      </c>
      <c r="E68" s="23"/>
      <c r="I68" s="29"/>
    </row>
    <row r="69" spans="1:11">
      <c r="B69" s="21" t="s">
        <v>20</v>
      </c>
      <c r="C69" s="39">
        <f>C68+C68*D69/100</f>
        <v>121.66390583662859</v>
      </c>
      <c r="D69" s="40">
        <f>AVERAGE(D55,D41,D27,D13)</f>
        <v>-3.1311714515727118E-2</v>
      </c>
      <c r="E69" s="23"/>
      <c r="I69" s="29"/>
    </row>
    <row r="70" spans="1:11">
      <c r="B70" s="21"/>
      <c r="C70" s="39"/>
      <c r="D70" s="23"/>
      <c r="E70" s="23"/>
      <c r="I70" s="29"/>
    </row>
    <row r="71" spans="1:11">
      <c r="B71" s="21"/>
      <c r="C71" s="39"/>
      <c r="D71" s="23"/>
      <c r="E71" s="23"/>
      <c r="I71" s="29"/>
    </row>
    <row r="72" spans="1:11">
      <c r="A72" s="24">
        <v>2017</v>
      </c>
      <c r="B72" s="21" t="s">
        <v>21</v>
      </c>
      <c r="C72" s="39">
        <f>C69+C69*D72/100</f>
        <v>123.19149395784694</v>
      </c>
      <c r="D72" s="40">
        <f>AVERAGE(D58,D44,D30,D16)</f>
        <v>1.255580371774043</v>
      </c>
      <c r="E72" s="23"/>
      <c r="I72" s="29"/>
    </row>
    <row r="73" spans="1:11">
      <c r="B73" s="21" t="s">
        <v>22</v>
      </c>
      <c r="C73" s="38">
        <f>C72+C72*D73/100</f>
        <v>123.65470836136315</v>
      </c>
      <c r="D73" s="40">
        <f t="shared" ref="D73:D75" si="3">AVERAGE(D59,D45,D31,D17)</f>
        <v>0.37601167794483259</v>
      </c>
      <c r="E73" s="23"/>
      <c r="I73" s="29"/>
    </row>
    <row r="74" spans="1:11">
      <c r="B74" s="21" t="s">
        <v>23</v>
      </c>
      <c r="C74" s="39">
        <f>C73+C73*D74/100</f>
        <v>124.39404174219521</v>
      </c>
      <c r="D74" s="40">
        <f t="shared" si="3"/>
        <v>0.59790151999022245</v>
      </c>
      <c r="E74" s="23"/>
      <c r="I74" s="29"/>
    </row>
    <row r="75" spans="1:11">
      <c r="B75" s="21" t="s">
        <v>13</v>
      </c>
      <c r="C75" s="39">
        <f>C74+C74*D75/100</f>
        <v>125.13685771755482</v>
      </c>
      <c r="D75" s="40">
        <f t="shared" si="3"/>
        <v>0.59714755221080518</v>
      </c>
      <c r="E75" s="23"/>
      <c r="I75" s="32">
        <f>AVERAGE(C62:C75)</f>
        <v>121.72929399896596</v>
      </c>
    </row>
    <row r="76" spans="1:11">
      <c r="B76" s="21"/>
      <c r="C76" s="25"/>
      <c r="D76" s="40"/>
      <c r="E76" s="23"/>
      <c r="I76" s="29"/>
    </row>
    <row r="77" spans="1:11">
      <c r="B77" s="30"/>
      <c r="C77" s="25"/>
      <c r="D77" s="40"/>
      <c r="E77" s="23"/>
      <c r="H77" s="34" t="s">
        <v>62</v>
      </c>
      <c r="I77" s="42">
        <f>I$75/I47</f>
        <v>1.1089819409119022</v>
      </c>
      <c r="J77" s="24" t="s">
        <v>63</v>
      </c>
      <c r="K77" s="24" t="s">
        <v>54</v>
      </c>
    </row>
    <row r="78" spans="1:11">
      <c r="B78" s="30"/>
      <c r="C78" s="25"/>
      <c r="D78" s="40"/>
      <c r="E78" s="23"/>
      <c r="H78" s="34" t="s">
        <v>49</v>
      </c>
      <c r="I78" s="42">
        <f>I$75/I33</f>
        <v>1.1623343909312849</v>
      </c>
      <c r="J78" s="24" t="s">
        <v>63</v>
      </c>
      <c r="K78" s="24" t="s">
        <v>54</v>
      </c>
    </row>
    <row r="79" spans="1:11">
      <c r="B79" s="30"/>
      <c r="C79" s="25"/>
      <c r="D79" s="40"/>
      <c r="E79" s="23"/>
      <c r="H79" s="34" t="s">
        <v>50</v>
      </c>
      <c r="I79" s="42">
        <f>I75/I19</f>
        <v>1.2251736595267937</v>
      </c>
      <c r="J79" s="24" t="s">
        <v>63</v>
      </c>
      <c r="K79" s="24" t="s">
        <v>54</v>
      </c>
    </row>
    <row r="80" spans="1:11">
      <c r="B80" s="30"/>
      <c r="C80" s="25"/>
      <c r="D80" s="40"/>
      <c r="E80" s="23"/>
      <c r="H80" s="34" t="s">
        <v>64</v>
      </c>
      <c r="I80" s="42">
        <f>I$61/I47</f>
        <v>1.0419128058392764</v>
      </c>
      <c r="K80" s="24" t="s">
        <v>53</v>
      </c>
    </row>
    <row r="81" spans="2:11">
      <c r="B81" s="30"/>
      <c r="C81" s="25"/>
      <c r="D81" s="40"/>
      <c r="E81" s="23"/>
      <c r="H81" s="34" t="s">
        <v>51</v>
      </c>
      <c r="I81" s="42">
        <f>I$61/I33</f>
        <v>1.0920386003606775</v>
      </c>
      <c r="K81" s="24" t="s">
        <v>53</v>
      </c>
    </row>
    <row r="82" spans="2:11">
      <c r="B82" s="30"/>
      <c r="C82" s="25"/>
      <c r="D82" s="40"/>
      <c r="E82" s="23"/>
      <c r="H82" s="34" t="s">
        <v>52</v>
      </c>
      <c r="I82" s="42">
        <f>I$61/I19</f>
        <v>1.1510774685729019</v>
      </c>
      <c r="K82" s="24" t="s">
        <v>53</v>
      </c>
    </row>
    <row r="83" spans="2:11">
      <c r="B83" s="21"/>
      <c r="C83" s="22"/>
      <c r="D83" s="40"/>
      <c r="E83" s="23"/>
      <c r="I83" s="29"/>
    </row>
    <row r="84" spans="2:11">
      <c r="B84" s="21"/>
      <c r="C84" s="22"/>
      <c r="D84" s="23"/>
      <c r="E84" s="23"/>
      <c r="I84" s="29"/>
    </row>
    <row r="85" spans="2:11">
      <c r="B85" s="28"/>
      <c r="C85" s="22"/>
      <c r="D85" s="23"/>
      <c r="E85" s="23"/>
      <c r="I85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bulk</vt:lpstr>
      <vt:lpstr>cpi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2016-05-16T20:07:36Z</dcterms:created>
  <dcterms:modified xsi:type="dcterms:W3CDTF">2016-05-17T09:58:09Z</dcterms:modified>
</cp:coreProperties>
</file>