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ZALOC\"/>
    </mc:Choice>
  </mc:AlternateContent>
  <bookViews>
    <workbookView xWindow="465" yWindow="0" windowWidth="25125" windowHeight="14355" tabRatio="738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O249" i="4" l="1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K1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G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69" i="7"/>
  <c r="E468" i="7"/>
  <c r="E470" i="7"/>
  <c r="E471" i="7"/>
  <c r="E475" i="7"/>
  <c r="E483" i="7"/>
  <c r="E484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75" i="7"/>
  <c r="F487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I470" i="7"/>
  <c r="I469" i="7"/>
  <c r="I471" i="7"/>
  <c r="D474" i="7"/>
  <c r="F474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59" i="7"/>
  <c r="D462" i="7"/>
  <c r="D464" i="7"/>
  <c r="BW472" i="3"/>
  <c r="D472" i="7"/>
  <c r="D469" i="7"/>
  <c r="D471" i="7"/>
  <c r="D473" i="7"/>
  <c r="D478" i="7"/>
  <c r="D480" i="7"/>
  <c r="D482" i="7"/>
  <c r="D487" i="7"/>
  <c r="D489" i="7"/>
  <c r="D491" i="7"/>
  <c r="D496" i="7"/>
  <c r="D498" i="7"/>
  <c r="D500" i="7"/>
  <c r="E1038" i="7"/>
  <c r="D456" i="7"/>
  <c r="D457" i="7"/>
  <c r="D483" i="7"/>
  <c r="D484" i="7"/>
  <c r="D465" i="7"/>
  <c r="D466" i="7"/>
  <c r="D492" i="7"/>
  <c r="D493" i="7"/>
  <c r="D475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C483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P347" i="7"/>
  <c r="P94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9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88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6" i="6"/>
  <c r="G1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2" i="7"/>
  <c r="E343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2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C473" i="7"/>
  <c r="C861" i="7"/>
  <c r="C478" i="7"/>
  <c r="C477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C590" i="7"/>
  <c r="M590" i="7"/>
  <c r="M879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7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D32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181" i="3"/>
  <c r="BE178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181" i="3"/>
  <c r="BH178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D463" i="7"/>
  <c r="C467" i="7"/>
  <c r="D467" i="7"/>
  <c r="E467" i="7"/>
  <c r="F467" i="7"/>
  <c r="C468" i="7"/>
  <c r="C472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<sst xmlns="http://schemas.openxmlformats.org/spreadsheetml/2006/main" count="4095" uniqueCount="823">
  <si>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</si>
  <si>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</si>
  <si>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</si>
  <si>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</si>
  <si>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</si>
  <si>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</si>
  <si>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</si>
  <si>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</si>
  <si>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</si>
  <si>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</si>
  <si>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</si>
  <si>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</si>
  <si>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</si>
  <si>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</si>
  <si>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</si>
  <si>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</si>
  <si>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</si>
  <si>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</si>
  <si>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</si>
  <si>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</si>
  <si>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</si>
  <si>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</si>
  <si>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</si>
  <si>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</si>
  <si>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</si>
  <si>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</si>
  <si>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</si>
  <si>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</si>
  <si>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</si>
  <si>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</si>
  <si>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</si>
  <si>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</si>
  <si>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</si>
  <si>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</si>
  <si>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</si>
  <si>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</si>
  <si>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</si>
  <si>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</si>
  <si>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</si>
  <si>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</si>
  <si>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</si>
  <si>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</si>
  <si>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</si>
  <si>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</si>
  <si>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</si>
  <si>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</si>
  <si>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</si>
  <si>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</si>
  <si>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</si>
  <si>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</si>
  <si>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</si>
  <si>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</si>
  <si>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</si>
  <si>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</si>
  <si>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</si>
  <si>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</si>
  <si>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</si>
  <si>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</si>
  <si>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</si>
  <si>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</si>
  <si>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</si>
  <si>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</si>
  <si>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</si>
  <si>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</si>
  <si>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</si>
  <si>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</si>
  <si>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</si>
  <si>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</si>
  <si>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</si>
  <si>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</si>
  <si>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</si>
  <si>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</si>
  <si>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</si>
  <si>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</si>
  <si>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</si>
  <si>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</si>
  <si>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</si>
  <si>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</si>
  <si>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</si>
  <si>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</si>
  <si>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</si>
  <si>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</si>
  <si>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</si>
  <si>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</si>
  <si>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</si>
  <si>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</si>
  <si>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</si>
  <si>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</si>
  <si>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</si>
  <si>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</si>
  <si>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</si>
  <si>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</si>
  <si>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</si>
  <si>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</si>
  <si>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</si>
  <si>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</si>
  <si>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</si>
  <si>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</si>
  <si>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</si>
  <si>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</si>
  <si>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</si>
  <si>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</si>
  <si>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</si>
  <si>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</si>
  <si>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</si>
  <si>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</si>
  <si>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</si>
  <si>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</si>
  <si>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</si>
  <si>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</si>
  <si>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</si>
  <si>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</si>
  <si>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</si>
  <si>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</si>
  <si>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</si>
  <si>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</si>
  <si>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</si>
  <si>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</si>
  <si>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</si>
  <si>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</si>
  <si>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</si>
  <si>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</si>
  <si>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</si>
  <si>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</si>
  <si>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</si>
  <si>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</si>
  <si>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</si>
  <si>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</si>
  <si>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</si>
  <si>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</si>
  <si>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</si>
  <si>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</si>
  <si>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</si>
  <si>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</si>
  <si>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</si>
  <si>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</si>
  <si>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</si>
  <si>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</si>
  <si>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</si>
  <si>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</si>
  <si>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</si>
  <si>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</si>
  <si>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</si>
  <si>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</si>
  <si>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</si>
  <si>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</si>
  <si>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</si>
  <si>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</si>
  <si>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</si>
  <si>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</si>
  <si>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</si>
  <si>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</si>
  <si>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</si>
  <si>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</si>
  <si>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</si>
  <si>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</si>
  <si>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</si>
  <si>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</si>
  <si>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</si>
  <si>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</si>
  <si>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</si>
  <si>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</si>
  <si>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</si>
  <si>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</si>
  <si>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</si>
  <si>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</si>
  <si>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</si>
  <si>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</si>
  <si>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</si>
  <si>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</si>
  <si>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</si>
  <si>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</si>
  <si>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</si>
  <si>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</si>
  <si>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</si>
  <si>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</si>
  <si>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</si>
  <si>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</si>
  <si>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</si>
  <si>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</si>
  <si>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</si>
  <si>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</si>
  <si>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</si>
  <si>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</si>
  <si>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</si>
  <si>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</si>
  <si>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</si>
  <si>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</si>
  <si>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</si>
  <si>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</si>
  <si>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</si>
  <si>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</si>
  <si>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</si>
  <si>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</si>
  <si>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</si>
  <si>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</si>
  <si>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</si>
  <si>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</si>
  <si>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</si>
  <si>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</si>
  <si>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</si>
  <si>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</si>
  <si>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</si>
  <si>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</si>
  <si>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</si>
  <si>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</si>
  <si>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</si>
  <si>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</si>
  <si>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</si>
  <si>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</si>
  <si>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</si>
  <si>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</si>
  <si>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</si>
  <si>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</si>
  <si>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</si>
  <si>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</si>
  <si>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</si>
  <si>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</si>
  <si>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</si>
  <si>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</si>
  <si>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</si>
  <si>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</si>
  <si>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</si>
  <si>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</si>
  <si>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</si>
  <si>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</si>
  <si>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</si>
  <si>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</si>
  <si>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</si>
  <si>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</si>
  <si>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</si>
  <si>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</si>
  <si>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</si>
  <si>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</si>
  <si>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</si>
  <si>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</si>
  <si>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</si>
  <si>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</si>
  <si>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</si>
  <si>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</si>
  <si>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</si>
  <si>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</si>
  <si>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</si>
  <si>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</si>
  <si>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</si>
  <si>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</si>
  <si>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</si>
  <si>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</si>
  <si>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</si>
  <si>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</si>
  <si>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</si>
  <si>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</si>
  <si>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</si>
  <si>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</si>
  <si>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</si>
  <si>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</si>
  <si>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</si>
  <si>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</si>
  <si>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</si>
  <si>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</si>
  <si>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</si>
  <si>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</si>
  <si>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</si>
  <si>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</si>
  <si>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</si>
  <si>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</si>
  <si>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</si>
  <si>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</si>
  <si>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</si>
  <si>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</si>
  <si>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</si>
  <si>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</si>
  <si>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</si>
  <si>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</si>
  <si>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</si>
  <si>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</si>
  <si>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</si>
  <si>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</si>
  <si>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</si>
  <si>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</si>
  <si>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</si>
  <si>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</si>
  <si>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</si>
  <si>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</si>
  <si>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</si>
  <si>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</si>
  <si>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</si>
  <si>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</si>
  <si>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</si>
  <si>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</si>
  <si>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</si>
  <si>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</si>
  <si>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</si>
  <si>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</si>
  <si>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</si>
  <si>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</si>
  <si>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</si>
  <si>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</si>
  <si>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</si>
  <si>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</si>
  <si>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</si>
  <si>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</si>
  <si>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</si>
  <si>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</si>
  <si>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</si>
  <si>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</si>
  <si>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</si>
  <si>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</si>
  <si>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</si>
  <si>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</si>
  <si>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</si>
  <si>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</si>
  <si>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</si>
  <si>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</si>
  <si>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</si>
  <si>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</si>
  <si>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</si>
  <si>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</si>
  <si>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</si>
  <si>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</si>
  <si>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</si>
  <si>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</si>
  <si>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</si>
  <si>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</si>
  <si>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</si>
  <si>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</si>
  <si>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</si>
  <si>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</si>
  <si>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</si>
  <si>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</si>
  <si>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</si>
  <si>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</si>
  <si>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</si>
  <si>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</si>
  <si>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</si>
  <si>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</si>
  <si>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</si>
  <si>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</si>
  <si>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</si>
  <si>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</si>
  <si>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</si>
  <si>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</si>
  <si>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</si>
  <si>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</si>
  <si>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</si>
  <si>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</si>
  <si>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</si>
  <si>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</si>
  <si>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</si>
  <si>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</si>
  <si>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</si>
  <si>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</si>
  <si>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</si>
  <si>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</si>
  <si>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</si>
  <si>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</si>
  <si>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</si>
  <si>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</si>
  <si>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</si>
  <si>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</si>
  <si>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</si>
  <si>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</si>
  <si>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</si>
  <si>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</si>
  <si>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</si>
  <si>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</si>
  <si>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</si>
  <si>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</si>
  <si>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</si>
  <si>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</si>
  <si>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</si>
  <si>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</si>
  <si>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</si>
  <si>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</si>
  <si>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</si>
  <si>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</si>
  <si>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</si>
  <si>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</si>
  <si>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</si>
  <si>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</si>
  <si>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</si>
  <si>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</si>
  <si>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</si>
  <si>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</si>
  <si>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</si>
  <si>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</si>
  <si>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</si>
  <si>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</si>
  <si>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</si>
  <si>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</si>
  <si>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</si>
  <si>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</si>
  <si>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</si>
  <si>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</si>
  <si>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</si>
  <si>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</si>
  <si>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</si>
  <si>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</si>
  <si>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</si>
  <si>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</si>
  <si>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</si>
  <si>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</si>
  <si>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</si>
  <si>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</si>
  <si>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</si>
  <si>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</si>
  <si>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</si>
  <si>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</si>
  <si>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</si>
  <si>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</si>
  <si>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</si>
  <si>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</si>
  <si>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</si>
  <si>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</si>
  <si>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</si>
  <si>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</si>
  <si>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</si>
  <si>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</si>
  <si>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</si>
  <si>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</si>
  <si>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</si>
  <si>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</si>
  <si>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</si>
  <si>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</si>
  <si>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</si>
  <si>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</si>
  <si>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</si>
  <si>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</si>
  <si>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</si>
  <si>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</si>
  <si>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</si>
  <si>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</si>
  <si>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</si>
  <si>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</si>
  <si>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</si>
  <si>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</si>
  <si>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</si>
  <si>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</si>
  <si>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</si>
  <si>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</si>
  <si>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</si>
  <si>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</si>
  <si>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</si>
  <si>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</si>
  <si>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</si>
  <si>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</si>
  <si>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</si>
  <si>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</si>
  <si>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</si>
  <si>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</si>
  <si>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</si>
  <si>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</si>
  <si>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</si>
  <si>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</si>
  <si>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</si>
  <si>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</si>
  <si>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</si>
  <si>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</si>
  <si>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</si>
  <si>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</si>
  <si>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</si>
  <si>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</si>
  <si>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</si>
  <si>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</si>
  <si>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</si>
  <si>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</si>
  <si>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</si>
  <si>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</si>
  <si>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</si>
  <si>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</si>
  <si>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</si>
  <si>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</si>
  <si>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</si>
  <si>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</si>
  <si>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</si>
  <si>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</si>
  <si>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</si>
  <si>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</si>
  <si>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</si>
  <si>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</si>
  <si>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</si>
  <si>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</si>
  <si>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</si>
  <si>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</si>
  <si>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</si>
  <si>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</si>
  <si>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</si>
  <si>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</si>
  <si>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</si>
  <si>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</si>
  <si>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</si>
  <si>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</si>
  <si>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</si>
  <si>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</si>
  <si>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</si>
  <si>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</si>
  <si>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</si>
  <si>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</si>
  <si>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</si>
  <si>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</si>
  <si>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</si>
  <si>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</si>
  <si>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</si>
  <si>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</si>
  <si>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</si>
  <si>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</si>
  <si>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</si>
  <si>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</si>
  <si>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</si>
  <si>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</si>
  <si>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</si>
  <si>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</si>
  <si>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</si>
  <si>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</si>
  <si>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</si>
  <si>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</si>
  <si>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</si>
  <si>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</si>
  <si>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</si>
  <si>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</si>
  <si>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</si>
  <si>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</si>
  <si>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</si>
  <si>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</si>
  <si>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</si>
  <si>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</si>
  <si>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</si>
  <si>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</si>
  <si>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</si>
  <si>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</si>
  <si>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</si>
  <si>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</si>
  <si>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</si>
  <si>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</si>
  <si>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</si>
  <si>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</si>
  <si>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</si>
  <si>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</si>
  <si>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</si>
  <si>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</si>
  <si>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</si>
  <si>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</si>
  <si>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</si>
  <si>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</si>
  <si>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</si>
  <si>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</si>
  <si>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</si>
  <si>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</si>
  <si>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</si>
  <si>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</si>
  <si>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</si>
  <si>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</si>
  <si>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</si>
  <si>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</si>
  <si>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</si>
  <si>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</si>
  <si>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</si>
  <si>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</si>
  <si>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</si>
  <si>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</si>
  <si>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</si>
  <si>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</si>
  <si>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</si>
  <si>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</si>
  <si>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</si>
  <si>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</si>
  <si>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</si>
  <si>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</si>
  <si>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</si>
  <si>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</si>
  <si>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</si>
  <si>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</si>
  <si>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</si>
  <si>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</si>
  <si>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</si>
  <si>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</si>
  <si>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</si>
  <si>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</si>
  <si>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</si>
  <si>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</si>
  <si>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</si>
  <si>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</si>
  <si>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</si>
  <si>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</si>
  <si>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</si>
  <si>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</si>
  <si>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</si>
  <si>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</si>
  <si>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</si>
  <si>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</si>
  <si>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</si>
  <si>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</si>
  <si>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</si>
  <si>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</si>
  <si>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</si>
  <si>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</si>
  <si>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</si>
  <si>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</si>
  <si>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</si>
  <si>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</si>
  <si>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</si>
  <si>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</si>
  <si>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</si>
  <si>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</si>
  <si>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</si>
  <si>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</si>
  <si>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</si>
  <si>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</si>
  <si>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</si>
  <si>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</si>
  <si>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</si>
  <si>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</si>
  <si>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</si>
  <si>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</si>
  <si>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</si>
  <si>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</si>
  <si>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</si>
  <si>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</si>
  <si>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</si>
  <si>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</si>
  <si>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</si>
  <si>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</si>
  <si>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</si>
  <si>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</si>
  <si>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</si>
  <si>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</si>
  <si>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</si>
  <si>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</si>
  <si>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</si>
  <si>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</si>
  <si>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</si>
  <si>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</si>
  <si>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</si>
  <si>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</si>
  <si>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</si>
  <si>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</si>
  <si>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</si>
  <si>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</si>
  <si>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</si>
  <si>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</si>
  <si>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</si>
  <si>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</si>
  <si>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</si>
  <si>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</si>
  <si>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</si>
  <si>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</si>
  <si>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</si>
  <si>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</si>
  <si>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</si>
  <si>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</si>
  <si>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</si>
  <si>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</si>
  <si>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</si>
  <si>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</si>
  <si>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</si>
  <si>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</si>
  <si>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</si>
  <si>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</si>
  <si>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</si>
  <si>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</si>
  <si>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</si>
  <si>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</si>
  <si>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</si>
  <si>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</si>
  <si>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</si>
  <si>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</si>
  <si>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</si>
  <si>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</si>
  <si>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</si>
  <si>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</si>
  <si>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</si>
  <si>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</si>
  <si>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</si>
  <si>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</si>
  <si>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</si>
  <si>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</si>
  <si>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</si>
  <si>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</si>
  <si>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</si>
  <si>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</si>
  <si>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</si>
  <si>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</si>
  <si>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</si>
  <si>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</si>
  <si>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</si>
  <si>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</si>
  <si>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</si>
  <si>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</si>
  <si>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</si>
  <si>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</si>
  <si>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</si>
  <si>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</si>
  <si>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</si>
  <si>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</si>
  <si>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</si>
  <si>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</si>
  <si>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</si>
  <si>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</si>
  <si>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</si>
  <si>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</si>
  <si>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</si>
  <si>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</si>
  <si>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</si>
  <si>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</si>
  <si>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</si>
  <si>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</si>
  <si>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</si>
  <si>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</si>
  <si>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</si>
  <si>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</si>
  <si>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</si>
  <si>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</si>
  <si>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</si>
  <si>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</si>
  <si>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</si>
  <si>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</si>
  <si>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</si>
  <si>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</si>
  <si>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</si>
  <si>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</si>
  <si>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</si>
  <si>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</si>
  <si>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</si>
  <si>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</si>
  <si>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</si>
  <si>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</si>
  <si>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</si>
  <si>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</si>
  <si>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</si>
  <si>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</si>
  <si>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</si>
  <si>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</si>
  <si>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</si>
  <si>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</si>
  <si>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</si>
  <si>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</si>
  <si>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</si>
  <si>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</si>
  <si>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</si>
  <si>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</si>
  <si>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</si>
  <si>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</si>
  <si>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</si>
  <si>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</si>
  <si>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</si>
  <si>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</si>
  <si>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</si>
  <si>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</si>
  <si>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</si>
  <si>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</si>
  <si>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</si>
  <si>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</si>
  <si>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</si>
  <si>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</si>
  <si>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</si>
  <si>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</si>
  <si>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</si>
  <si>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</si>
  <si>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</si>
  <si>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</si>
  <si>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</si>
  <si>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</si>
  <si>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</si>
  <si>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</si>
  <si>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</si>
  <si>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</si>
  <si>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</si>
  <si>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</si>
  <si>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</si>
  <si>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</si>
  <si>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</si>
  <si>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</si>
  <si>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</si>
  <si>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</si>
  <si>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</si>
  <si>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</si>
  <si>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</si>
  <si>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</si>
  <si>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</si>
  <si>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</si>
  <si>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</si>
  <si>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</si>
  <si>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</si>
  <si>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</si>
  <si>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</si>
  <si>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</si>
  <si>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</si>
  <si>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</si>
  <si>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</si>
  <si>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</si>
  <si>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</si>
  <si>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</si>
  <si>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</si>
  <si>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</si>
  <si>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</si>
  <si>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airtime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</si>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</sst>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9859880"/>
        <c:axId val="-2059856648"/>
      </c:lineChart>
      <c:catAx>
        <c:axId val="-2059859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856648"/>
        <c:crosses val="autoZero"/>
        <c:auto val="1"/>
        <c:lblAlgn val="ctr"/>
        <c:lblOffset val="100"/>
        <c:noMultiLvlLbl val="1"/>
      </c:catAx>
      <c:valAx>
        <c:axId val="-20598566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8598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9.2899999999999991</c:v>
                </c:pt>
                <c:pt idx="7">
                  <c:v>6.07</c:v>
                </c:pt>
                <c:pt idx="8">
                  <c:v>3.65</c:v>
                </c:pt>
                <c:pt idx="9">
                  <c:v>4.4400000000000004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9823048"/>
        <c:axId val="-2059939368"/>
      </c:lineChart>
      <c:catAx>
        <c:axId val="-2059823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939368"/>
        <c:crosses val="autoZero"/>
        <c:auto val="1"/>
        <c:lblAlgn val="ctr"/>
        <c:lblOffset val="100"/>
        <c:noMultiLvlLbl val="1"/>
      </c:catAx>
      <c:valAx>
        <c:axId val="-20599393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8230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790-419B-8DD9-B6C96E78B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9873624"/>
        <c:axId val="-2059870392"/>
      </c:barChart>
      <c:catAx>
        <c:axId val="-205987362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9870392"/>
        <c:crosses val="autoZero"/>
        <c:auto val="1"/>
        <c:lblAlgn val="ctr"/>
        <c:lblOffset val="100"/>
        <c:noMultiLvlLbl val="1"/>
      </c:catAx>
      <c:valAx>
        <c:axId val="-2059870392"/>
        <c:scaling>
          <c:orientation val="minMax"/>
          <c:max val="7"/>
          <c:min val="-7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873624"/>
        <c:crossesAt val="1"/>
        <c:crossBetween val="between"/>
        <c:majorUnit val="1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02"/>
          <c:y val="2.975998482117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099"/>
          <c:w val="0.58251225822938502"/>
          <c:h val="0.697807292160768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5.2573972602739716E-2</c:v>
                </c:pt>
                <c:pt idx="1">
                  <c:v>5.9145719178082187E-2</c:v>
                </c:pt>
                <c:pt idx="2">
                  <c:v>5.5202671232876706E-2</c:v>
                </c:pt>
                <c:pt idx="3">
                  <c:v>0.45423912328767113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5.930746367787465E-2</c:v>
                </c:pt>
                <c:pt idx="1">
                  <c:v>2.2099202988792029E-2</c:v>
                </c:pt>
                <c:pt idx="2">
                  <c:v>2.4034869240348693E-2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9.4502801992528019E-3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0.57787878787878788</c:v>
                </c:pt>
                <c:pt idx="1">
                  <c:v>0.61965505740971338</c:v>
                </c:pt>
                <c:pt idx="2">
                  <c:v>0.58370082191780814</c:v>
                </c:pt>
                <c:pt idx="3">
                  <c:v>0.67660356463262761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0.20748439086757989</c:v>
                </c:pt>
                <c:pt idx="1">
                  <c:v>0.29600460410958906</c:v>
                </c:pt>
                <c:pt idx="2">
                  <c:v>0.42771098505603988</c:v>
                </c:pt>
                <c:pt idx="3">
                  <c:v>0.17114115927272727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0.10582010582010581</c:v>
                </c:pt>
                <c:pt idx="1">
                  <c:v>5.9523809523809521E-2</c:v>
                </c:pt>
                <c:pt idx="2">
                  <c:v>7.9365079365079375E-2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838056"/>
        <c:axId val="-2121834680"/>
      </c:barChart>
      <c:catAx>
        <c:axId val="-2121838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834680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-2121834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3.21479056074115E-2"/>
              <c:y val="0.16089325695409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838056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01"/>
          <c:y val="0.216866837428454"/>
          <c:w val="0.23057980469150399"/>
          <c:h val="0.627041408805338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02"/>
          <c:y val="2.75811773528308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499"/>
          <c:y val="0.19074374366570501"/>
          <c:w val="0.48994929792765901"/>
          <c:h val="0.717130661885086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4440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1200</c:v>
                </c:pt>
                <c:pt idx="3">
                  <c:v>13050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</c:v>
                </c:pt>
                <c:pt idx="1">
                  <c:v>3600</c:v>
                </c:pt>
                <c:pt idx="2">
                  <c:v>6000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48000</c:v>
                </c:pt>
                <c:pt idx="3">
                  <c:v>199200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</c:v>
                </c:pt>
                <c:pt idx="1">
                  <c:v>7200</c:v>
                </c:pt>
                <c:pt idx="2">
                  <c:v>19200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</c:v>
                </c:pt>
                <c:pt idx="1">
                  <c:v>21960</c:v>
                </c:pt>
                <c:pt idx="2">
                  <c:v>19980</c:v>
                </c:pt>
                <c:pt idx="3">
                  <c:v>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729960"/>
        <c:axId val="-2121725192"/>
      </c:barChart>
      <c:catAx>
        <c:axId val="-212172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725192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-212172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2.9177580817473198E-2"/>
              <c:y val="0.42591135885242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729960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04"/>
          <c:y val="0.18811881188118801"/>
          <c:w val="0.301287726191935"/>
          <c:h val="0.777228112575036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798"/>
          <c:y val="1.80573678290214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01"/>
          <c:y val="0.20774953130858601"/>
          <c:w val="0.484924176923273"/>
          <c:h val="0.675938132733407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6840</c:v>
                </c:pt>
                <c:pt idx="1">
                  <c:v>9612</c:v>
                </c:pt>
                <c:pt idx="2">
                  <c:v>7920</c:v>
                </c:pt>
                <c:pt idx="3">
                  <c:v>8390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</c:v>
                </c:pt>
                <c:pt idx="1">
                  <c:v>7584</c:v>
                </c:pt>
                <c:pt idx="2">
                  <c:v>12756</c:v>
                </c:pt>
                <c:pt idx="3">
                  <c:v>8836.7999999999993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</c:v>
                </c:pt>
                <c:pt idx="1">
                  <c:v>1680</c:v>
                </c:pt>
                <c:pt idx="2">
                  <c:v>3880</c:v>
                </c:pt>
                <c:pt idx="3">
                  <c:v>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20</c:v>
                </c:pt>
                <c:pt idx="2">
                  <c:v>300</c:v>
                </c:pt>
                <c:pt idx="3">
                  <c:v>9900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</c:v>
                </c:pt>
                <c:pt idx="1">
                  <c:v>800</c:v>
                </c:pt>
                <c:pt idx="2">
                  <c:v>480</c:v>
                </c:pt>
                <c:pt idx="3">
                  <c:v>120800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</c:v>
                </c:pt>
                <c:pt idx="1">
                  <c:v>1000</c:v>
                </c:pt>
                <c:pt idx="2">
                  <c:v>1800</c:v>
                </c:pt>
                <c:pt idx="3">
                  <c:v>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</c:v>
                </c:pt>
                <c:pt idx="1">
                  <c:v>1440</c:v>
                </c:pt>
                <c:pt idx="2">
                  <c:v>0</c:v>
                </c:pt>
                <c:pt idx="3">
                  <c:v>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78</c:v>
                </c:pt>
                <c:pt idx="1">
                  <c:v>1260</c:v>
                </c:pt>
                <c:pt idx="2">
                  <c:v>9600</c:v>
                </c:pt>
                <c:pt idx="3">
                  <c:v>87600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</c:v>
                </c:pt>
                <c:pt idx="1">
                  <c:v>5348</c:v>
                </c:pt>
                <c:pt idx="2">
                  <c:v>0</c:v>
                </c:pt>
                <c:pt idx="3">
                  <c:v>91600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11340</c:v>
                </c:pt>
                <c:pt idx="1">
                  <c:v>4016</c:v>
                </c:pt>
                <c:pt idx="2">
                  <c:v>62084</c:v>
                </c:pt>
                <c:pt idx="3">
                  <c:v>-162536.79999999999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618184"/>
        <c:axId val="-2121614840"/>
      </c:barChart>
      <c:catAx>
        <c:axId val="-212161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614840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-2121614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2.9904839156412E-2"/>
              <c:y val="0.340102907928587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618184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596"/>
          <c:y val="6.4356435643564303E-2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01"/>
          <c:y val="0.22109673790776199"/>
          <c:w val="0.47236137441230702"/>
          <c:h val="0.6479276340457440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4440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1200</c:v>
                </c:pt>
                <c:pt idx="3">
                  <c:v>13050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</c:v>
                </c:pt>
                <c:pt idx="1">
                  <c:v>3600</c:v>
                </c:pt>
                <c:pt idx="2">
                  <c:v>6000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48000</c:v>
                </c:pt>
                <c:pt idx="3">
                  <c:v>199200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</c:v>
                </c:pt>
                <c:pt idx="1">
                  <c:v>7200</c:v>
                </c:pt>
                <c:pt idx="2">
                  <c:v>19200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</c:v>
                </c:pt>
                <c:pt idx="1">
                  <c:v>21960</c:v>
                </c:pt>
                <c:pt idx="2">
                  <c:v>19980</c:v>
                </c:pt>
                <c:pt idx="3">
                  <c:v>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487528"/>
        <c:axId val="-2121484184"/>
      </c:barChart>
      <c:catAx>
        <c:axId val="-2121487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484184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-2121484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3.7981540185117402E-2"/>
              <c:y val="0.292079597723552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487528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095"/>
          <c:y val="4.4554455445544497E-2"/>
          <c:w val="0.30108258217119499"/>
          <c:h val="0.915841973961175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798"/>
          <c:y val="3.71049868766403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01"/>
          <c:w val="0.46733625340792101"/>
          <c:h val="0.67778402699662499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6840</c:v>
                </c:pt>
                <c:pt idx="1">
                  <c:v>9612</c:v>
                </c:pt>
                <c:pt idx="2">
                  <c:v>7920</c:v>
                </c:pt>
                <c:pt idx="3">
                  <c:v>8390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</c:v>
                </c:pt>
                <c:pt idx="1">
                  <c:v>7584</c:v>
                </c:pt>
                <c:pt idx="2">
                  <c:v>12756</c:v>
                </c:pt>
                <c:pt idx="3">
                  <c:v>8836.7999999999993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</c:v>
                </c:pt>
                <c:pt idx="1">
                  <c:v>1680</c:v>
                </c:pt>
                <c:pt idx="2">
                  <c:v>3880</c:v>
                </c:pt>
                <c:pt idx="3">
                  <c:v>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20</c:v>
                </c:pt>
                <c:pt idx="2">
                  <c:v>300</c:v>
                </c:pt>
                <c:pt idx="3">
                  <c:v>9900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</c:v>
                </c:pt>
                <c:pt idx="1">
                  <c:v>800</c:v>
                </c:pt>
                <c:pt idx="2">
                  <c:v>480</c:v>
                </c:pt>
                <c:pt idx="3">
                  <c:v>120800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</c:v>
                </c:pt>
                <c:pt idx="1">
                  <c:v>1000</c:v>
                </c:pt>
                <c:pt idx="2">
                  <c:v>1800</c:v>
                </c:pt>
                <c:pt idx="3">
                  <c:v>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</c:v>
                </c:pt>
                <c:pt idx="1">
                  <c:v>1440</c:v>
                </c:pt>
                <c:pt idx="2">
                  <c:v>0</c:v>
                </c:pt>
                <c:pt idx="3">
                  <c:v>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78</c:v>
                </c:pt>
                <c:pt idx="1">
                  <c:v>1260</c:v>
                </c:pt>
                <c:pt idx="2">
                  <c:v>9600</c:v>
                </c:pt>
                <c:pt idx="3">
                  <c:v>87600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</c:v>
                </c:pt>
                <c:pt idx="1">
                  <c:v>5348</c:v>
                </c:pt>
                <c:pt idx="2">
                  <c:v>0</c:v>
                </c:pt>
                <c:pt idx="3">
                  <c:v>91600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11340</c:v>
                </c:pt>
                <c:pt idx="1">
                  <c:v>4016</c:v>
                </c:pt>
                <c:pt idx="2">
                  <c:v>62084</c:v>
                </c:pt>
                <c:pt idx="3">
                  <c:v>-162536.79999999999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351112"/>
        <c:axId val="-2121347768"/>
      </c:barChart>
      <c:catAx>
        <c:axId val="-2121351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347768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-2121347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5.0468638196926499E-2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351112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599"/>
          <c:y val="5.44554455445544E-2"/>
          <c:w val="0.29899477703478"/>
          <c:h val="0.896039993763156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3998"/>
          <c:y val="5.06299212598425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99"/>
          <c:y val="0.23921492572049199"/>
          <c:w val="0.33117221495785798"/>
          <c:h val="0.6520123346650630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01"/>
          <c:y val="0.33908459718397299"/>
          <c:w val="0.136342349835995"/>
          <c:h val="0.34168728908886398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1180555555555596" footer="0.5118055555555559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F42"/>
  <sheetViews>
    <sheetView topLeftCell="A10" zoomScale="110" zoomScaleNormal="110" zoomScalePageLayoutView="36" workbookViewId="0">
      <selection activeCell="D21" sqref="D21"/>
    </sheetView>
  </sheetViews>
  <sheetFormatPr defaultColWidth="8.85546875" defaultRowHeight="12" customHeight="1" x14ac:dyDescent="0.2"/>
  <cols>
    <col min="1" max="1" width="4.7109375" customWidth="1"/>
    <col min="3" max="3" width="5" customWidth="1"/>
    <col min="4" max="4" width="6.85546875" customWidth="1"/>
    <col min="5" max="5" width="48" customWidth="1"/>
    <col min="6" max="6" width="10.42578125" customWidth="1"/>
  </cols>
  <sheetData>
    <row r="1" spans="2:6" ht="12.75" customHeight="1" x14ac:dyDescent="0.2"/>
    <row r="2" spans="2:6" ht="12" customHeight="1" x14ac:dyDescent="0.2">
      <c r="B2" s="1"/>
      <c r="C2" s="2"/>
      <c r="D2" s="2"/>
      <c r="E2" s="2"/>
      <c r="F2" s="3"/>
    </row>
    <row r="3" spans="2:6" ht="12" customHeight="1" x14ac:dyDescent="0.2">
      <c r="B3" s="4"/>
      <c r="C3" s="5"/>
      <c r="D3" s="5"/>
      <c r="E3" s="5"/>
      <c r="F3" s="6"/>
    </row>
    <row r="4" spans="2:6" ht="15" customHeight="1" x14ac:dyDescent="0.25">
      <c r="B4" s="4"/>
      <c r="C4" s="7" t="s">
        <v>0</v>
      </c>
      <c r="D4" s="5"/>
      <c r="E4" s="5"/>
      <c r="F4" s="6"/>
    </row>
    <row r="5" spans="2:6" ht="12" customHeight="1" x14ac:dyDescent="0.2">
      <c r="B5" s="4"/>
      <c r="C5" s="5"/>
      <c r="D5" s="5"/>
      <c r="E5" s="5"/>
      <c r="F5" s="6"/>
    </row>
    <row r="6" spans="2:6" ht="12.75" customHeight="1" x14ac:dyDescent="0.25">
      <c r="B6" s="4"/>
      <c r="C6" s="8" t="s">
        <v>1</v>
      </c>
      <c r="D6" s="5"/>
      <c r="E6" s="5"/>
      <c r="F6" s="9" t="s">
        <v>2</v>
      </c>
    </row>
    <row r="7" spans="2:6" ht="12" customHeight="1" x14ac:dyDescent="0.2">
      <c r="B7" s="4"/>
      <c r="C7" s="5"/>
      <c r="D7" s="10" t="s">
        <v>3</v>
      </c>
      <c r="E7" s="5"/>
      <c r="F7" s="6" t="s">
        <v>4</v>
      </c>
    </row>
    <row r="8" spans="2:6" ht="12" customHeight="1" x14ac:dyDescent="0.2">
      <c r="B8" s="4"/>
      <c r="C8" s="5"/>
      <c r="D8" s="10" t="s">
        <v>5</v>
      </c>
      <c r="E8" s="5"/>
      <c r="F8" s="6" t="s">
        <v>4</v>
      </c>
    </row>
    <row r="9" spans="2:6" ht="12" customHeight="1" x14ac:dyDescent="0.2">
      <c r="B9" s="4"/>
      <c r="C9" s="5"/>
      <c r="D9" s="10" t="s">
        <v>6</v>
      </c>
      <c r="E9" s="5"/>
      <c r="F9" s="6" t="s">
        <v>7</v>
      </c>
    </row>
    <row r="10" spans="2:6" ht="12" customHeight="1" x14ac:dyDescent="0.2">
      <c r="B10" s="4"/>
      <c r="C10" s="5"/>
      <c r="D10" s="5"/>
      <c r="E10" s="5"/>
      <c r="F10" s="6"/>
    </row>
    <row r="11" spans="2:6" ht="12" customHeight="1" x14ac:dyDescent="0.2">
      <c r="B11" s="4"/>
      <c r="C11" s="5"/>
      <c r="D11" s="5"/>
      <c r="E11" s="5"/>
      <c r="F11" s="6"/>
    </row>
    <row r="12" spans="2:6" ht="12.75" customHeight="1" x14ac:dyDescent="0.25">
      <c r="B12" s="4"/>
      <c r="C12" s="8" t="s">
        <v>8</v>
      </c>
      <c r="D12" s="5"/>
      <c r="E12" s="5"/>
      <c r="F12" s="9" t="s">
        <v>2</v>
      </c>
    </row>
    <row r="13" spans="2:6" ht="12" customHeight="1" x14ac:dyDescent="0.2">
      <c r="B13" s="4"/>
      <c r="C13" s="5"/>
      <c r="D13" s="10" t="s">
        <v>9</v>
      </c>
      <c r="E13" s="5"/>
      <c r="F13" s="6" t="s">
        <v>4</v>
      </c>
    </row>
    <row r="14" spans="2:6" ht="12" customHeight="1" x14ac:dyDescent="0.2">
      <c r="B14" s="4"/>
      <c r="C14" s="5"/>
      <c r="D14" s="10" t="s">
        <v>10</v>
      </c>
      <c r="E14" s="5"/>
      <c r="F14" s="6" t="s">
        <v>4</v>
      </c>
    </row>
    <row r="15" spans="2:6" ht="12" customHeight="1" x14ac:dyDescent="0.2">
      <c r="B15" s="4"/>
      <c r="C15" s="5"/>
      <c r="D15" s="10" t="s">
        <v>11</v>
      </c>
      <c r="E15" s="5"/>
      <c r="F15" s="6" t="s">
        <v>4</v>
      </c>
    </row>
    <row r="16" spans="2:6" ht="12" customHeight="1" x14ac:dyDescent="0.2">
      <c r="B16" s="4"/>
      <c r="C16" s="5"/>
      <c r="D16" s="10" t="s">
        <v>12</v>
      </c>
      <c r="E16" s="5"/>
      <c r="F16" s="6" t="s">
        <v>4</v>
      </c>
    </row>
    <row r="17" spans="2:6" ht="12" customHeight="1" x14ac:dyDescent="0.2">
      <c r="B17" s="4"/>
      <c r="C17" s="5"/>
      <c r="D17" s="10" t="s">
        <v>13</v>
      </c>
      <c r="E17" s="5"/>
      <c r="F17" s="6" t="s">
        <v>4</v>
      </c>
    </row>
    <row r="18" spans="2:6" ht="12" customHeight="1" x14ac:dyDescent="0.2">
      <c r="B18" s="4"/>
      <c r="C18" s="5"/>
      <c r="D18" s="5"/>
      <c r="E18" s="5"/>
      <c r="F18" s="6"/>
    </row>
    <row r="19" spans="2:6" ht="12.75" customHeight="1" x14ac:dyDescent="0.25">
      <c r="B19" s="4"/>
      <c r="C19" s="8" t="s">
        <v>14</v>
      </c>
      <c r="D19" s="5"/>
      <c r="E19" s="5"/>
      <c r="F19" s="9" t="s">
        <v>2</v>
      </c>
    </row>
    <row r="20" spans="2:6" ht="12" customHeight="1" x14ac:dyDescent="0.2">
      <c r="B20" s="4"/>
      <c r="C20" s="5"/>
      <c r="D20" s="10" t="s">
        <v>15</v>
      </c>
      <c r="E20" s="5"/>
      <c r="F20" s="6" t="s">
        <v>7</v>
      </c>
    </row>
    <row r="21" spans="2:6" ht="12" customHeight="1" x14ac:dyDescent="0.2">
      <c r="B21" s="4"/>
      <c r="C21" s="5"/>
      <c r="D21" s="10" t="s">
        <v>16</v>
      </c>
      <c r="E21" s="5"/>
      <c r="F21" s="6" t="s">
        <v>7</v>
      </c>
    </row>
    <row r="22" spans="2:6" ht="12" customHeight="1" x14ac:dyDescent="0.2">
      <c r="B22" s="4"/>
      <c r="C22" s="5"/>
      <c r="D22" s="10" t="s">
        <v>17</v>
      </c>
      <c r="E22" s="5"/>
      <c r="F22" s="6" t="s">
        <v>7</v>
      </c>
    </row>
    <row r="23" spans="2:6" ht="12" customHeight="1" x14ac:dyDescent="0.2">
      <c r="B23" s="4"/>
      <c r="C23" s="5"/>
      <c r="D23" s="5"/>
      <c r="E23" s="5"/>
      <c r="F23" s="6"/>
    </row>
    <row r="24" spans="2:6" ht="12.75" customHeight="1" x14ac:dyDescent="0.25">
      <c r="B24" s="4"/>
      <c r="C24" s="8" t="s">
        <v>18</v>
      </c>
      <c r="D24" s="5"/>
      <c r="E24" s="5"/>
      <c r="F24" s="9" t="s">
        <v>2</v>
      </c>
    </row>
    <row r="25" spans="2:6" ht="12" customHeight="1" x14ac:dyDescent="0.2">
      <c r="B25" s="4"/>
      <c r="C25" s="5"/>
      <c r="D25" s="10" t="s">
        <v>15</v>
      </c>
      <c r="E25" s="5"/>
      <c r="F25" s="6" t="s">
        <v>7</v>
      </c>
    </row>
    <row r="26" spans="2:6" ht="12" customHeight="1" x14ac:dyDescent="0.2">
      <c r="B26" s="4"/>
      <c r="C26" s="5"/>
      <c r="D26" s="5"/>
      <c r="E26" s="10" t="s">
        <v>19</v>
      </c>
      <c r="F26" s="6" t="s">
        <v>7</v>
      </c>
    </row>
    <row r="27" spans="2:6" ht="12" customHeight="1" x14ac:dyDescent="0.2">
      <c r="B27" s="4"/>
      <c r="C27" s="5"/>
      <c r="D27" s="5"/>
      <c r="E27" s="10" t="s">
        <v>20</v>
      </c>
      <c r="F27" s="6" t="s">
        <v>7</v>
      </c>
    </row>
    <row r="28" spans="2:6" ht="12" customHeight="1" x14ac:dyDescent="0.2">
      <c r="B28" s="4"/>
      <c r="C28" s="5"/>
      <c r="D28" s="5"/>
      <c r="E28" s="10" t="s">
        <v>21</v>
      </c>
      <c r="F28" s="6" t="s">
        <v>7</v>
      </c>
    </row>
    <row r="29" spans="2:6" ht="12" customHeight="1" x14ac:dyDescent="0.2">
      <c r="B29" s="4"/>
      <c r="C29" s="5"/>
      <c r="D29" s="5"/>
      <c r="E29" s="10" t="s">
        <v>22</v>
      </c>
      <c r="F29" s="6" t="s">
        <v>7</v>
      </c>
    </row>
    <row r="30" spans="2:6" ht="12" customHeight="1" x14ac:dyDescent="0.2">
      <c r="B30" s="4"/>
      <c r="C30" s="5"/>
      <c r="D30" s="5"/>
      <c r="E30" s="10" t="s">
        <v>23</v>
      </c>
      <c r="F30" s="6" t="s">
        <v>7</v>
      </c>
    </row>
    <row r="31" spans="2:6" ht="12" customHeight="1" x14ac:dyDescent="0.2">
      <c r="B31" s="4"/>
      <c r="C31" s="5"/>
      <c r="D31" s="5"/>
      <c r="E31" s="10" t="s">
        <v>24</v>
      </c>
      <c r="F31" s="6" t="s">
        <v>7</v>
      </c>
    </row>
    <row r="32" spans="2:6" ht="12" customHeight="1" x14ac:dyDescent="0.2">
      <c r="B32" s="4"/>
      <c r="C32" s="5"/>
      <c r="D32" s="10" t="s">
        <v>16</v>
      </c>
      <c r="E32" s="5"/>
      <c r="F32" s="6" t="s">
        <v>7</v>
      </c>
    </row>
    <row r="33" spans="2:6" ht="12" customHeight="1" x14ac:dyDescent="0.2">
      <c r="B33" s="4"/>
      <c r="C33" s="5"/>
      <c r="D33" s="5"/>
      <c r="E33" s="10" t="s">
        <v>25</v>
      </c>
      <c r="F33" s="6" t="s">
        <v>7</v>
      </c>
    </row>
    <row r="34" spans="2:6" ht="12" customHeight="1" x14ac:dyDescent="0.2">
      <c r="B34" s="4"/>
      <c r="C34" s="5"/>
      <c r="D34" s="5"/>
      <c r="E34" s="10" t="s">
        <v>26</v>
      </c>
      <c r="F34" s="6" t="s">
        <v>7</v>
      </c>
    </row>
    <row r="35" spans="2:6" ht="12" customHeight="1" x14ac:dyDescent="0.2">
      <c r="B35" s="4"/>
      <c r="C35" s="5"/>
      <c r="D35" s="5"/>
      <c r="E35" s="10" t="s">
        <v>27</v>
      </c>
      <c r="F35" s="6" t="s">
        <v>7</v>
      </c>
    </row>
    <row r="36" spans="2:6" ht="12" customHeight="1" x14ac:dyDescent="0.2">
      <c r="B36" s="4"/>
      <c r="C36" s="5"/>
      <c r="D36" s="5"/>
      <c r="E36" s="10" t="s">
        <v>28</v>
      </c>
      <c r="F36" s="6" t="s">
        <v>7</v>
      </c>
    </row>
    <row r="37" spans="2:6" ht="12" customHeight="1" x14ac:dyDescent="0.2">
      <c r="B37" s="4"/>
      <c r="C37" s="5"/>
      <c r="D37" s="5"/>
      <c r="E37" s="10" t="s">
        <v>29</v>
      </c>
      <c r="F37" s="6" t="s">
        <v>7</v>
      </c>
    </row>
    <row r="38" spans="2:6" ht="12" customHeight="1" x14ac:dyDescent="0.2">
      <c r="B38" s="4"/>
      <c r="C38" s="5"/>
      <c r="D38" s="10" t="s">
        <v>17</v>
      </c>
      <c r="E38" s="5"/>
      <c r="F38" s="6" t="s">
        <v>7</v>
      </c>
    </row>
    <row r="39" spans="2:6" ht="12" customHeight="1" x14ac:dyDescent="0.2">
      <c r="B39" s="4"/>
      <c r="C39" s="5"/>
      <c r="D39" s="5"/>
      <c r="E39" s="10"/>
      <c r="F39" s="6"/>
    </row>
    <row r="40" spans="2:6" ht="12.75" customHeight="1" x14ac:dyDescent="0.2">
      <c r="B40" s="11"/>
      <c r="C40" s="12"/>
      <c r="D40" s="12"/>
      <c r="E40" s="12"/>
      <c r="F40" s="13"/>
    </row>
    <row r="42" spans="2:6" ht="12" customHeight="1" x14ac:dyDescent="0.2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V65536"/>
  <sheetViews>
    <sheetView zoomScale="60" zoomScaleNormal="60" zoomScalePageLayoutView="75" workbookViewId="0">
      <pane xSplit="2" ySplit="5" topLeftCell="CA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defaultColWidth="8.85546875" defaultRowHeight="12" customHeight="1" x14ac:dyDescent="0.2"/>
  <cols>
    <col min="1" max="1" width="38.7109375" customWidth="1"/>
    <col min="2" max="2" width="6.42578125" style="14" customWidth="1"/>
    <col min="3" max="14" width="9.140625" style="14" customWidth="1"/>
    <col min="15" max="19" width="9.140625" style="14" hidden="1" customWidth="1"/>
    <col min="20" max="26" width="9.140625" style="1467" customWidth="1"/>
    <col min="27" max="31" width="9.140625" style="14" customWidth="1"/>
    <col min="32" max="36" width="9.140625" style="14" hidden="1" customWidth="1"/>
    <col min="37" max="40" width="9.140625" style="1467" customWidth="1"/>
    <col min="41" max="48" width="9.140625" style="14" customWidth="1"/>
    <col min="49" max="53" width="9.140625" style="14" hidden="1" customWidth="1"/>
    <col min="54" max="70" width="9.1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42578125" style="14" customWidth="1"/>
    <col min="90" max="91" width="7.140625" style="14" customWidth="1"/>
    <col min="92" max="92" width="8" style="15" customWidth="1"/>
    <col min="93" max="93" width="7.7109375" style="16" customWidth="1"/>
    <col min="94" max="94" width="5.85546875" style="15" customWidth="1"/>
    <col min="95" max="96" width="5.7109375" style="15" hidden="1" customWidth="1"/>
    <col min="97" max="99" width="5.7109375" style="15" customWidth="1"/>
    <col min="100" max="100" width="5.7109375" customWidth="1"/>
    <col min="101" max="101" width="6" customWidth="1"/>
    <col min="102" max="109" width="5.7109375" customWidth="1"/>
    <col min="110" max="111" width="5.7109375" hidden="1" customWidth="1"/>
    <col min="112" max="113" width="5.42578125" hidden="1" customWidth="1"/>
    <col min="114" max="116" width="5.42578125" customWidth="1"/>
    <col min="117" max="121" width="6.5703125" customWidth="1"/>
    <col min="122" max="122" width="7.28515625" customWidth="1"/>
    <col min="123" max="126" width="5.42578125" customWidth="1"/>
    <col min="127" max="128" width="5.42578125" hidden="1" customWidth="1"/>
    <col min="129" max="129" width="40.7109375" customWidth="1"/>
    <col min="130" max="130" width="4.7109375" customWidth="1"/>
  </cols>
  <sheetData>
    <row r="1" spans="1:143" s="30" customFormat="1" ht="17.100000000000001" customHeight="1" thickBot="1" x14ac:dyDescent="0.3">
      <c r="A1" s="17" t="s">
        <v>31</v>
      </c>
      <c r="B1" s="18" t="s">
        <v>788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.100000000000001" customHeight="1" thickBot="1" x14ac:dyDescent="0.3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 x14ac:dyDescent="0.3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 x14ac:dyDescent="0.25">
      <c r="A4" s="64" t="s">
        <v>42</v>
      </c>
      <c r="B4" s="65"/>
      <c r="C4" s="66" t="s">
        <v>790</v>
      </c>
      <c r="D4" s="67" t="s">
        <v>796</v>
      </c>
      <c r="E4" s="67" t="s">
        <v>796</v>
      </c>
      <c r="F4" s="68" t="s">
        <v>796</v>
      </c>
      <c r="G4" s="67" t="s">
        <v>800</v>
      </c>
      <c r="H4" s="67" t="s">
        <v>790</v>
      </c>
      <c r="I4" s="67" t="s">
        <v>796</v>
      </c>
      <c r="J4" s="67" t="s">
        <v>790</v>
      </c>
      <c r="K4" s="67" t="s">
        <v>796</v>
      </c>
      <c r="L4" s="67" t="s">
        <v>806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523" t="s">
        <v>48</v>
      </c>
      <c r="CR4" s="1523"/>
      <c r="CS4" s="1523" t="s">
        <v>48</v>
      </c>
      <c r="CT4" s="1523"/>
      <c r="CU4" s="74"/>
      <c r="CV4" s="74"/>
      <c r="CW4" s="74"/>
      <c r="CX4" s="74"/>
      <c r="CY4" s="74"/>
      <c r="CZ4" s="74"/>
      <c r="DA4" s="74"/>
      <c r="DB4" s="74"/>
      <c r="DC4" s="74"/>
      <c r="DD4" s="1525" t="s">
        <v>49</v>
      </c>
      <c r="DE4" s="1525"/>
      <c r="DF4" s="1525" t="s">
        <v>49</v>
      </c>
      <c r="DG4" s="1525"/>
      <c r="DH4" s="1524" t="s">
        <v>48</v>
      </c>
      <c r="DI4" s="152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19" t="s">
        <v>49</v>
      </c>
      <c r="DW4" s="1519"/>
      <c r="DX4" s="1519"/>
      <c r="DY4" s="75" t="s">
        <v>50</v>
      </c>
      <c r="DZ4" s="75"/>
      <c r="EA4" s="1520" t="s">
        <v>51</v>
      </c>
      <c r="EB4" s="1520"/>
      <c r="EC4" s="1520"/>
      <c r="ED4" s="1520"/>
      <c r="EE4" s="1520"/>
      <c r="EF4" s="1520"/>
      <c r="EG4" s="1520"/>
      <c r="EH4" s="76"/>
    </row>
    <row r="5" spans="1:143" s="77" customFormat="1" ht="24.6" customHeight="1" thickBot="1" x14ac:dyDescent="0.3">
      <c r="A5" s="78" t="s">
        <v>52</v>
      </c>
      <c r="B5" s="79"/>
      <c r="C5" s="80" t="s">
        <v>791</v>
      </c>
      <c r="D5" s="81" t="s">
        <v>797</v>
      </c>
      <c r="E5" s="81" t="s">
        <v>798</v>
      </c>
      <c r="F5" s="81" t="s">
        <v>799</v>
      </c>
      <c r="G5" s="81" t="s">
        <v>801</v>
      </c>
      <c r="H5" s="81" t="s">
        <v>804</v>
      </c>
      <c r="I5" s="81" t="s">
        <v>802</v>
      </c>
      <c r="J5" s="81" t="s">
        <v>803</v>
      </c>
      <c r="K5" s="81" t="s">
        <v>805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 x14ac:dyDescent="0.2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 x14ac:dyDescent="0.2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 x14ac:dyDescent="0.2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 x14ac:dyDescent="0.2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 x14ac:dyDescent="0.2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 x14ac:dyDescent="0.2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 x14ac:dyDescent="0.25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 x14ac:dyDescent="0.25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 x14ac:dyDescent="0.2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 x14ac:dyDescent="0.2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 x14ac:dyDescent="0.2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 x14ac:dyDescent="0.25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69" customFormat="1" ht="15.75" customHeight="1" x14ac:dyDescent="0.2">
      <c r="A18" s="1538" t="s">
        <v>67</v>
      </c>
      <c r="B18" s="1539" t="str">
        <f>$B$9</f>
        <v>VP</v>
      </c>
      <c r="C18" s="1540">
        <v>0.36</v>
      </c>
      <c r="D18" s="1541">
        <v>0.3</v>
      </c>
      <c r="E18" s="1541"/>
      <c r="F18" s="1541">
        <v>0.2</v>
      </c>
      <c r="G18" s="1541">
        <v>0.12</v>
      </c>
      <c r="H18" s="1541">
        <v>0.12</v>
      </c>
      <c r="I18" s="1541">
        <v>0.5</v>
      </c>
      <c r="J18" s="1541"/>
      <c r="K18" s="1541">
        <v>0</v>
      </c>
      <c r="L18" s="1541"/>
      <c r="M18" s="1541"/>
      <c r="N18" s="1541"/>
      <c r="O18" s="1541"/>
      <c r="P18" s="1541"/>
      <c r="Q18" s="1541"/>
      <c r="R18" s="1541"/>
      <c r="S18" s="1542"/>
      <c r="T18" s="1543">
        <v>0.6</v>
      </c>
      <c r="U18" s="1544">
        <v>1</v>
      </c>
      <c r="V18" s="1544">
        <v>1</v>
      </c>
      <c r="W18" s="1544">
        <v>0.5</v>
      </c>
      <c r="X18" s="1544"/>
      <c r="Y18" s="1544">
        <v>0.32</v>
      </c>
      <c r="Z18" s="1544">
        <v>0.20250000000000001</v>
      </c>
      <c r="AA18" s="1544"/>
      <c r="AB18" s="1544">
        <v>1</v>
      </c>
      <c r="AC18" s="1544"/>
      <c r="AD18" s="1544"/>
      <c r="AE18" s="1544"/>
      <c r="AF18" s="1544"/>
      <c r="AG18" s="1544"/>
      <c r="AH18" s="1545"/>
      <c r="AI18" s="1544"/>
      <c r="AJ18" s="1546"/>
      <c r="AK18" s="1547"/>
      <c r="AL18" s="1548"/>
      <c r="AM18" s="1548"/>
      <c r="AN18" s="1548"/>
      <c r="AO18" s="1548"/>
      <c r="AP18" s="1548"/>
      <c r="AQ18" s="1548"/>
      <c r="AR18" s="1548"/>
      <c r="AS18" s="1548"/>
      <c r="AT18" s="1548"/>
      <c r="AU18" s="1548"/>
      <c r="AV18" s="1548"/>
      <c r="AW18" s="1548"/>
      <c r="AX18" s="1548"/>
      <c r="AY18" s="1548"/>
      <c r="AZ18" s="1548"/>
      <c r="BA18" s="1549"/>
      <c r="BB18" s="1550"/>
      <c r="BC18" s="1551"/>
      <c r="BD18" s="1551"/>
      <c r="BE18" s="1551"/>
      <c r="BF18" s="1551"/>
      <c r="BG18" s="1551"/>
      <c r="BH18" s="1551"/>
      <c r="BI18" s="1551"/>
      <c r="BJ18" s="1551"/>
      <c r="BK18" s="1551"/>
      <c r="BL18" s="1551"/>
      <c r="BM18" s="1551"/>
      <c r="BN18" s="1551"/>
      <c r="BO18" s="1551"/>
      <c r="BP18" s="1551"/>
      <c r="BQ18" s="1551"/>
      <c r="BR18" s="1552"/>
      <c r="BS18" s="1550"/>
      <c r="BT18" s="1551"/>
      <c r="BU18" s="1551"/>
      <c r="BV18" s="1551"/>
      <c r="BW18" s="1551"/>
      <c r="BX18" s="1551"/>
      <c r="BY18" s="1551"/>
      <c r="BZ18" s="1551"/>
      <c r="CA18" s="1551"/>
      <c r="CB18" s="1551"/>
      <c r="CC18" s="1551"/>
      <c r="CD18" s="1551"/>
      <c r="CE18" s="1551"/>
      <c r="CF18" s="1551"/>
      <c r="CG18" s="1551"/>
      <c r="CH18" s="1551"/>
      <c r="CI18" s="1552"/>
      <c r="CJ18" s="1553"/>
      <c r="CK18" s="1543">
        <v>0.6</v>
      </c>
      <c r="CL18" s="1544">
        <v>0.20300000000000001</v>
      </c>
      <c r="CM18" s="1546">
        <v>1</v>
      </c>
      <c r="CN18" s="1554"/>
      <c r="CO18" s="1555">
        <f t="shared" si="23"/>
        <v>0.43520833333333325</v>
      </c>
      <c r="CP18" s="1556">
        <f t="shared" si="24"/>
        <v>14</v>
      </c>
      <c r="CQ18" s="1557" t="str">
        <f t="shared" si="25"/>
        <v/>
      </c>
      <c r="CR18" s="1557" t="str">
        <f t="shared" si="26"/>
        <v/>
      </c>
      <c r="CS18" s="1557" t="str">
        <f t="shared" si="27"/>
        <v/>
      </c>
      <c r="CT18" s="1558" t="str">
        <f t="shared" si="28"/>
        <v/>
      </c>
      <c r="CU18" s="1559" t="str">
        <f t="shared" si="29"/>
        <v/>
      </c>
      <c r="CV18" s="1559">
        <f t="shared" si="30"/>
        <v>0</v>
      </c>
      <c r="CW18" s="1559">
        <f t="shared" si="31"/>
        <v>0.12</v>
      </c>
      <c r="CX18" s="1560">
        <f t="shared" si="32"/>
        <v>0.12</v>
      </c>
      <c r="CY18" s="1560">
        <f t="shared" si="33"/>
        <v>0.2</v>
      </c>
      <c r="CZ18" s="1560">
        <f t="shared" si="34"/>
        <v>0.3</v>
      </c>
      <c r="DA18" s="1559">
        <f t="shared" si="35"/>
        <v>0.36</v>
      </c>
      <c r="DB18" s="1559">
        <f t="shared" si="36"/>
        <v>0.5</v>
      </c>
      <c r="DC18" s="1559" t="str">
        <f t="shared" si="37"/>
        <v/>
      </c>
      <c r="DD18" s="1558" t="str">
        <f t="shared" si="38"/>
        <v/>
      </c>
      <c r="DE18" s="1557" t="str">
        <f t="shared" si="39"/>
        <v/>
      </c>
      <c r="DF18" s="1557" t="str">
        <f t="shared" si="40"/>
        <v/>
      </c>
      <c r="DG18" s="1561" t="str">
        <f t="shared" si="41"/>
        <v/>
      </c>
      <c r="DH18" s="15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57" t="str">
        <f t="shared" si="46"/>
        <v/>
      </c>
      <c r="DJ18" s="1562" t="str">
        <f t="shared" si="46"/>
        <v/>
      </c>
      <c r="DK18" s="1558" t="str">
        <f t="shared" si="46"/>
        <v/>
      </c>
      <c r="DL18" s="1559" t="str">
        <f t="shared" si="46"/>
        <v/>
      </c>
      <c r="DM18" s="1559">
        <f t="shared" si="46"/>
        <v>0.20250000000000001</v>
      </c>
      <c r="DN18" s="1559">
        <f t="shared" si="46"/>
        <v>0.32</v>
      </c>
      <c r="DO18" s="1560">
        <f t="shared" si="46"/>
        <v>0.5</v>
      </c>
      <c r="DP18" s="1560">
        <f t="shared" si="46"/>
        <v>0.6</v>
      </c>
      <c r="DQ18" s="1560">
        <f t="shared" si="46"/>
        <v>1</v>
      </c>
      <c r="DR18" s="1559">
        <f t="shared" si="46"/>
        <v>1</v>
      </c>
      <c r="DS18" s="1559">
        <f t="shared" si="46"/>
        <v>1</v>
      </c>
      <c r="DT18" s="1559" t="str">
        <f t="shared" si="46"/>
        <v/>
      </c>
      <c r="DU18" s="1558" t="str">
        <f t="shared" si="46"/>
        <v/>
      </c>
      <c r="DV18" s="1563" t="str">
        <f t="shared" si="46"/>
        <v/>
      </c>
      <c r="DW18" s="1557" t="str">
        <f t="shared" si="46"/>
        <v/>
      </c>
      <c r="DX18" s="1561" t="str">
        <f t="shared" si="46"/>
        <v/>
      </c>
      <c r="DY18" s="1564"/>
      <c r="DZ18" s="1565"/>
      <c r="EA18" s="1554"/>
      <c r="EB18" s="1566"/>
      <c r="EC18" s="1567" t="s">
        <v>68</v>
      </c>
      <c r="ED18" s="1568"/>
      <c r="EE18" s="1567" t="s">
        <v>69</v>
      </c>
      <c r="EF18" s="1568"/>
      <c r="EG18" s="1554"/>
      <c r="EH18" s="1554"/>
      <c r="EJ18" s="1569">
        <v>11</v>
      </c>
      <c r="EK18" s="1569">
        <v>3</v>
      </c>
      <c r="EL18" s="1570">
        <f t="shared" si="11"/>
        <v>3</v>
      </c>
      <c r="EM18" s="1570">
        <f t="shared" si="12"/>
        <v>2</v>
      </c>
    </row>
    <row r="19" spans="1:143" s="1569" customFormat="1" ht="15.75" customHeight="1" x14ac:dyDescent="0.2">
      <c r="A19" s="1571"/>
      <c r="B19" s="1572" t="str">
        <f>$B$10</f>
        <v>P</v>
      </c>
      <c r="C19" s="1573">
        <v>0.36</v>
      </c>
      <c r="D19" s="1574">
        <v>0.3</v>
      </c>
      <c r="E19" s="1574">
        <v>0.2</v>
      </c>
      <c r="F19" s="1574">
        <v>0.2</v>
      </c>
      <c r="G19" s="1574">
        <v>0.12</v>
      </c>
      <c r="H19" s="1574">
        <v>0.12</v>
      </c>
      <c r="I19" s="1574">
        <v>0.5</v>
      </c>
      <c r="J19" s="1574">
        <v>1</v>
      </c>
      <c r="K19" s="1574">
        <v>0</v>
      </c>
      <c r="L19" s="1574">
        <v>0.12</v>
      </c>
      <c r="M19" s="1574"/>
      <c r="N19" s="1574"/>
      <c r="O19" s="1574"/>
      <c r="P19" s="1574"/>
      <c r="Q19" s="1574"/>
      <c r="R19" s="1574"/>
      <c r="S19" s="1575"/>
      <c r="T19" s="1576"/>
      <c r="U19" s="1577"/>
      <c r="V19" s="1577"/>
      <c r="W19" s="1577"/>
      <c r="X19" s="1577"/>
      <c r="Y19" s="1577"/>
      <c r="Z19" s="1577"/>
      <c r="AA19" s="1577"/>
      <c r="AB19" s="1577"/>
      <c r="AC19" s="1577"/>
      <c r="AD19" s="1577"/>
      <c r="AE19" s="1577"/>
      <c r="AF19" s="1577"/>
      <c r="AG19" s="1577"/>
      <c r="AH19" s="1578"/>
      <c r="AI19" s="1577"/>
      <c r="AJ19" s="1579"/>
      <c r="AK19" s="1580">
        <v>0.1225</v>
      </c>
      <c r="AL19" s="1581">
        <v>1.7</v>
      </c>
      <c r="AM19" s="1582">
        <v>0.129</v>
      </c>
      <c r="AN19" s="1582">
        <v>0.129</v>
      </c>
      <c r="AO19" s="1582">
        <v>0.12</v>
      </c>
      <c r="AP19" s="1582"/>
      <c r="AQ19" s="1582">
        <v>0.12</v>
      </c>
      <c r="AR19" s="1582">
        <v>0.5</v>
      </c>
      <c r="AS19" s="1582">
        <v>1</v>
      </c>
      <c r="AT19" s="1582">
        <v>0.12</v>
      </c>
      <c r="AU19" s="1582"/>
      <c r="AV19" s="1583"/>
      <c r="AW19" s="1582"/>
      <c r="AX19" s="1583"/>
      <c r="AY19" s="1582"/>
      <c r="AZ19" s="1582"/>
      <c r="BA19" s="1584"/>
      <c r="BB19" s="1585"/>
      <c r="BC19" s="1586"/>
      <c r="BD19" s="1586"/>
      <c r="BE19" s="1586"/>
      <c r="BF19" s="1586"/>
      <c r="BG19" s="1586"/>
      <c r="BH19" s="1586"/>
      <c r="BI19" s="1586"/>
      <c r="BJ19" s="1586"/>
      <c r="BK19" s="1586"/>
      <c r="BL19" s="1586"/>
      <c r="BM19" s="1586"/>
      <c r="BN19" s="1586"/>
      <c r="BO19" s="1586"/>
      <c r="BP19" s="1586"/>
      <c r="BQ19" s="1586"/>
      <c r="BR19" s="1587"/>
      <c r="BS19" s="1588"/>
      <c r="BT19" s="1589"/>
      <c r="BU19" s="1589"/>
      <c r="BV19" s="1589"/>
      <c r="BW19" s="1589"/>
      <c r="BX19" s="1589"/>
      <c r="BY19" s="1589"/>
      <c r="BZ19" s="1589"/>
      <c r="CA19" s="1589"/>
      <c r="CB19" s="1589"/>
      <c r="CC19" s="1589"/>
      <c r="CD19" s="1589"/>
      <c r="CE19" s="1589"/>
      <c r="CF19" s="1589"/>
      <c r="CG19" s="1589"/>
      <c r="CH19" s="1589"/>
      <c r="CI19" s="1590"/>
      <c r="CJ19" s="1591"/>
      <c r="CK19" s="1592">
        <v>0.129</v>
      </c>
      <c r="CL19" s="1581">
        <v>0.12</v>
      </c>
      <c r="CM19" s="1593">
        <v>1</v>
      </c>
      <c r="CN19" s="1554"/>
      <c r="CO19" s="1555">
        <f t="shared" si="23"/>
        <v>0.30355882352941171</v>
      </c>
      <c r="CP19" s="1556">
        <f t="shared" si="24"/>
        <v>19</v>
      </c>
      <c r="CQ19" s="1557" t="str">
        <f t="shared" si="25"/>
        <v/>
      </c>
      <c r="CR19" s="1557" t="str">
        <f t="shared" si="26"/>
        <v/>
      </c>
      <c r="CS19" s="1557" t="str">
        <f t="shared" si="27"/>
        <v/>
      </c>
      <c r="CT19" s="1558" t="str">
        <f t="shared" si="28"/>
        <v/>
      </c>
      <c r="CU19" s="1559">
        <f t="shared" si="29"/>
        <v>0</v>
      </c>
      <c r="CV19" s="1559">
        <f t="shared" si="30"/>
        <v>0.12</v>
      </c>
      <c r="CW19" s="1559">
        <f t="shared" si="31"/>
        <v>0.12</v>
      </c>
      <c r="CX19" s="1560">
        <f t="shared" si="32"/>
        <v>0.12</v>
      </c>
      <c r="CY19" s="1560">
        <f t="shared" si="33"/>
        <v>0.2</v>
      </c>
      <c r="CZ19" s="1560">
        <f t="shared" si="34"/>
        <v>0.2</v>
      </c>
      <c r="DA19" s="1559">
        <f t="shared" si="35"/>
        <v>0.3</v>
      </c>
      <c r="DB19" s="1559">
        <f t="shared" si="36"/>
        <v>0.36</v>
      </c>
      <c r="DC19" s="1559">
        <f t="shared" si="37"/>
        <v>0.5</v>
      </c>
      <c r="DD19" s="1558">
        <f t="shared" si="38"/>
        <v>1</v>
      </c>
      <c r="DE19" s="1557" t="str">
        <f t="shared" si="39"/>
        <v/>
      </c>
      <c r="DF19" s="1557" t="str">
        <f t="shared" si="40"/>
        <v/>
      </c>
      <c r="DG19" s="1561" t="str">
        <f t="shared" si="41"/>
        <v/>
      </c>
      <c r="DH19" s="15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57" t="str">
        <f t="shared" si="47"/>
        <v/>
      </c>
      <c r="DJ19" s="1562" t="str">
        <f t="shared" si="47"/>
        <v/>
      </c>
      <c r="DK19" s="1558" t="str">
        <f t="shared" si="47"/>
        <v/>
      </c>
      <c r="DL19" s="1559">
        <f t="shared" si="47"/>
        <v>0.12</v>
      </c>
      <c r="DM19" s="1559">
        <f t="shared" si="47"/>
        <v>0.12</v>
      </c>
      <c r="DN19" s="1559">
        <f t="shared" si="47"/>
        <v>0.12</v>
      </c>
      <c r="DO19" s="1560">
        <f t="shared" si="47"/>
        <v>0.1225</v>
      </c>
      <c r="DP19" s="1560">
        <f t="shared" si="47"/>
        <v>0.129</v>
      </c>
      <c r="DQ19" s="1560">
        <f t="shared" si="47"/>
        <v>0.129</v>
      </c>
      <c r="DR19" s="1559">
        <f t="shared" si="47"/>
        <v>0.5</v>
      </c>
      <c r="DS19" s="1559">
        <f t="shared" si="47"/>
        <v>1</v>
      </c>
      <c r="DT19" s="1559">
        <f t="shared" si="47"/>
        <v>1.7</v>
      </c>
      <c r="DU19" s="1558" t="str">
        <f t="shared" si="47"/>
        <v/>
      </c>
      <c r="DV19" s="1563" t="str">
        <f t="shared" si="47"/>
        <v/>
      </c>
      <c r="DW19" s="1557" t="str">
        <f t="shared" si="47"/>
        <v/>
      </c>
      <c r="DX19" s="1561" t="str">
        <f t="shared" si="47"/>
        <v/>
      </c>
      <c r="DY19" s="1564"/>
      <c r="DZ19" s="1565"/>
      <c r="EA19" s="1554"/>
      <c r="EB19" s="1566"/>
      <c r="EC19" s="1594" t="s">
        <v>70</v>
      </c>
      <c r="ED19" s="1595" t="s">
        <v>71</v>
      </c>
      <c r="EE19" s="1594" t="s">
        <v>70</v>
      </c>
      <c r="EF19" s="1595" t="s">
        <v>71</v>
      </c>
      <c r="EG19" s="1554"/>
      <c r="EH19" s="1554"/>
      <c r="EJ19" s="1569">
        <v>12</v>
      </c>
      <c r="EK19" s="1569">
        <v>2</v>
      </c>
      <c r="EL19" s="1570">
        <f t="shared" si="11"/>
        <v>2</v>
      </c>
      <c r="EM19" s="1570">
        <f t="shared" si="12"/>
        <v>2</v>
      </c>
    </row>
    <row r="20" spans="1:143" s="1569" customFormat="1" ht="14.25" customHeight="1" x14ac:dyDescent="0.2">
      <c r="A20" s="1571"/>
      <c r="B20" s="1572" t="str">
        <f>$B$11</f>
        <v>M</v>
      </c>
      <c r="C20" s="1573">
        <v>0.36</v>
      </c>
      <c r="D20" s="1574">
        <v>0.3</v>
      </c>
      <c r="E20" s="1574">
        <v>0.2</v>
      </c>
      <c r="F20" s="1574">
        <v>0.2</v>
      </c>
      <c r="G20" s="1574">
        <v>0.12</v>
      </c>
      <c r="H20" s="1574">
        <v>0.12</v>
      </c>
      <c r="I20" s="1574">
        <v>0.5</v>
      </c>
      <c r="J20" s="1574">
        <v>0.09</v>
      </c>
      <c r="K20" s="1574">
        <v>5</v>
      </c>
      <c r="L20" s="1574">
        <v>0.12</v>
      </c>
      <c r="M20" s="1574"/>
      <c r="N20" s="1574"/>
      <c r="O20" s="1574"/>
      <c r="P20" s="1574"/>
      <c r="Q20" s="1574"/>
      <c r="R20" s="1574"/>
      <c r="S20" s="1575"/>
      <c r="T20" s="1596"/>
      <c r="U20" s="1597"/>
      <c r="V20" s="1597"/>
      <c r="W20" s="1597"/>
      <c r="X20" s="1597"/>
      <c r="Y20" s="1597"/>
      <c r="Z20" s="1597"/>
      <c r="AA20" s="1597"/>
      <c r="AB20" s="1597"/>
      <c r="AC20" s="1597"/>
      <c r="AD20" s="1597"/>
      <c r="AE20" s="1597"/>
      <c r="AF20" s="1597"/>
      <c r="AG20" s="1597"/>
      <c r="AH20" s="1598"/>
      <c r="AI20" s="1597"/>
      <c r="AJ20" s="1599"/>
      <c r="AK20" s="1576"/>
      <c r="AL20" s="1577"/>
      <c r="AM20" s="1577"/>
      <c r="AN20" s="1577"/>
      <c r="AO20" s="1577"/>
      <c r="AP20" s="1577"/>
      <c r="AQ20" s="1577"/>
      <c r="AR20" s="1577"/>
      <c r="AS20" s="1577"/>
      <c r="AT20" s="1577"/>
      <c r="AU20" s="1577"/>
      <c r="AV20" s="1577"/>
      <c r="AW20" s="1577"/>
      <c r="AX20" s="1577"/>
      <c r="AY20" s="1577"/>
      <c r="AZ20" s="1577"/>
      <c r="BA20" s="1579"/>
      <c r="BB20" s="1600">
        <v>1</v>
      </c>
      <c r="BC20" s="1601"/>
      <c r="BD20" s="1601">
        <v>0.5</v>
      </c>
      <c r="BE20" s="1601"/>
      <c r="BF20" s="1601">
        <v>0.12</v>
      </c>
      <c r="BG20" s="1601">
        <v>5</v>
      </c>
      <c r="BH20" s="1601"/>
      <c r="BI20" s="1601">
        <v>0.09</v>
      </c>
      <c r="BJ20" s="1601">
        <v>1</v>
      </c>
      <c r="BK20" s="1601"/>
      <c r="BL20" s="1601"/>
      <c r="BM20" s="1601"/>
      <c r="BN20" s="1601"/>
      <c r="BO20" s="1601"/>
      <c r="BP20" s="1601"/>
      <c r="BQ20" s="1601"/>
      <c r="BR20" s="1602"/>
      <c r="BS20" s="1585"/>
      <c r="BT20" s="1586"/>
      <c r="BU20" s="1586"/>
      <c r="BV20" s="1586"/>
      <c r="BW20" s="1586"/>
      <c r="BX20" s="1586"/>
      <c r="BY20" s="1586"/>
      <c r="BZ20" s="1586"/>
      <c r="CA20" s="1586"/>
      <c r="CB20" s="1586"/>
      <c r="CC20" s="1586"/>
      <c r="CD20" s="1586"/>
      <c r="CE20" s="1586"/>
      <c r="CF20" s="1586"/>
      <c r="CG20" s="1586"/>
      <c r="CH20" s="1586"/>
      <c r="CI20" s="1587"/>
      <c r="CJ20" s="1591"/>
      <c r="CK20" s="1592">
        <v>0.5</v>
      </c>
      <c r="CL20" s="1601">
        <v>0.09</v>
      </c>
      <c r="CM20" s="1602">
        <v>1</v>
      </c>
      <c r="CN20" s="1554"/>
      <c r="CO20" s="1555">
        <f t="shared" si="23"/>
        <v>0.68785714285714283</v>
      </c>
      <c r="CP20" s="1556">
        <f t="shared" si="24"/>
        <v>16</v>
      </c>
      <c r="CQ20" s="1557" t="str">
        <f t="shared" si="25"/>
        <v/>
      </c>
      <c r="CR20" s="1557" t="str">
        <f t="shared" si="26"/>
        <v/>
      </c>
      <c r="CS20" s="1557" t="str">
        <f t="shared" si="27"/>
        <v/>
      </c>
      <c r="CT20" s="1558" t="str">
        <f t="shared" si="28"/>
        <v/>
      </c>
      <c r="CU20" s="1559">
        <f t="shared" si="29"/>
        <v>0.09</v>
      </c>
      <c r="CV20" s="1559">
        <f t="shared" si="30"/>
        <v>0.12</v>
      </c>
      <c r="CW20" s="1559">
        <f t="shared" si="31"/>
        <v>0.12</v>
      </c>
      <c r="CX20" s="1560">
        <f t="shared" si="32"/>
        <v>0.12</v>
      </c>
      <c r="CY20" s="1560">
        <f t="shared" si="33"/>
        <v>0.2</v>
      </c>
      <c r="CZ20" s="1560">
        <f t="shared" si="34"/>
        <v>0.2</v>
      </c>
      <c r="DA20" s="1559">
        <f t="shared" si="35"/>
        <v>0.3</v>
      </c>
      <c r="DB20" s="1559">
        <f t="shared" si="36"/>
        <v>0.36</v>
      </c>
      <c r="DC20" s="1559">
        <f t="shared" si="37"/>
        <v>0.5</v>
      </c>
      <c r="DD20" s="1558">
        <f t="shared" si="38"/>
        <v>5</v>
      </c>
      <c r="DE20" s="1557" t="str">
        <f t="shared" si="39"/>
        <v/>
      </c>
      <c r="DF20" s="1557" t="str">
        <f t="shared" si="40"/>
        <v/>
      </c>
      <c r="DG20" s="1561" t="str">
        <f t="shared" si="41"/>
        <v/>
      </c>
      <c r="DH20" s="15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57" t="str">
        <f t="shared" si="48"/>
        <v/>
      </c>
      <c r="DJ20" s="1562" t="str">
        <f t="shared" si="48"/>
        <v/>
      </c>
      <c r="DK20" s="1558" t="str">
        <f t="shared" si="48"/>
        <v/>
      </c>
      <c r="DL20" s="1559" t="str">
        <f t="shared" si="48"/>
        <v/>
      </c>
      <c r="DM20" s="1559" t="str">
        <f t="shared" si="48"/>
        <v/>
      </c>
      <c r="DN20" s="1559">
        <f t="shared" si="48"/>
        <v>0.09</v>
      </c>
      <c r="DO20" s="1560">
        <f t="shared" si="48"/>
        <v>0.12</v>
      </c>
      <c r="DP20" s="1560">
        <f t="shared" si="48"/>
        <v>0.5</v>
      </c>
      <c r="DQ20" s="1560">
        <f t="shared" si="48"/>
        <v>1</v>
      </c>
      <c r="DR20" s="1559">
        <f t="shared" si="48"/>
        <v>1</v>
      </c>
      <c r="DS20" s="1559">
        <f t="shared" si="48"/>
        <v>5</v>
      </c>
      <c r="DT20" s="1559" t="str">
        <f t="shared" si="48"/>
        <v/>
      </c>
      <c r="DU20" s="1558" t="str">
        <f t="shared" si="48"/>
        <v/>
      </c>
      <c r="DV20" s="1563" t="str">
        <f t="shared" si="48"/>
        <v/>
      </c>
      <c r="DW20" s="1557" t="str">
        <f t="shared" si="48"/>
        <v/>
      </c>
      <c r="DX20" s="1561" t="str">
        <f t="shared" si="48"/>
        <v/>
      </c>
      <c r="DY20" s="1564"/>
      <c r="DZ20" s="1565"/>
      <c r="EA20" s="1554"/>
      <c r="EB20" s="1603"/>
      <c r="EC20" s="1604"/>
      <c r="ED20" s="1605" t="s">
        <v>72</v>
      </c>
      <c r="EE20" s="1604"/>
      <c r="EF20" s="1605" t="s">
        <v>72</v>
      </c>
      <c r="EG20" s="1554"/>
      <c r="EH20" s="1554"/>
      <c r="EJ20" s="1569">
        <v>13</v>
      </c>
      <c r="EK20" s="1569">
        <v>2</v>
      </c>
      <c r="EL20" s="1570">
        <f t="shared" si="11"/>
        <v>2</v>
      </c>
      <c r="EM20" s="1570">
        <f t="shared" si="12"/>
        <v>2</v>
      </c>
    </row>
    <row r="21" spans="1:143" s="1569" customFormat="1" ht="15.75" customHeight="1" thickBot="1" x14ac:dyDescent="0.25">
      <c r="A21" s="1606"/>
      <c r="B21" s="1607" t="str">
        <f>$B$12</f>
        <v>BO</v>
      </c>
      <c r="C21" s="1608">
        <v>0.36</v>
      </c>
      <c r="D21" s="1609">
        <v>0.3</v>
      </c>
      <c r="E21" s="1610">
        <v>0.2</v>
      </c>
      <c r="F21" s="1609">
        <v>0.2</v>
      </c>
      <c r="G21" s="1609">
        <v>0.12</v>
      </c>
      <c r="H21" s="1609">
        <v>0.12</v>
      </c>
      <c r="I21" s="1609">
        <v>0.5</v>
      </c>
      <c r="J21" s="1609">
        <v>0.09</v>
      </c>
      <c r="K21" s="1609">
        <v>5</v>
      </c>
      <c r="L21" s="1609">
        <v>0.12</v>
      </c>
      <c r="M21" s="1609"/>
      <c r="N21" s="1609"/>
      <c r="O21" s="1609"/>
      <c r="P21" s="1609"/>
      <c r="Q21" s="1609"/>
      <c r="R21" s="1609"/>
      <c r="S21" s="1611"/>
      <c r="T21" s="1612"/>
      <c r="U21" s="1613"/>
      <c r="V21" s="1613"/>
      <c r="W21" s="1613"/>
      <c r="X21" s="1613"/>
      <c r="Y21" s="1613"/>
      <c r="Z21" s="1613"/>
      <c r="AA21" s="1613"/>
      <c r="AB21" s="1613"/>
      <c r="AC21" s="1613"/>
      <c r="AD21" s="1613"/>
      <c r="AE21" s="1613"/>
      <c r="AF21" s="1613"/>
      <c r="AG21" s="1613"/>
      <c r="AH21" s="1614"/>
      <c r="AI21" s="1613"/>
      <c r="AJ21" s="1615"/>
      <c r="AK21" s="1612"/>
      <c r="AL21" s="1613"/>
      <c r="AM21" s="1613"/>
      <c r="AN21" s="1613"/>
      <c r="AO21" s="1613"/>
      <c r="AP21" s="1613"/>
      <c r="AQ21" s="1613"/>
      <c r="AR21" s="1613"/>
      <c r="AS21" s="1613"/>
      <c r="AT21" s="1613"/>
      <c r="AU21" s="1613"/>
      <c r="AV21" s="1613"/>
      <c r="AW21" s="1613"/>
      <c r="AX21" s="1613"/>
      <c r="AY21" s="1613"/>
      <c r="AZ21" s="1613"/>
      <c r="BA21" s="1615"/>
      <c r="BB21" s="1616"/>
      <c r="BC21" s="1617"/>
      <c r="BD21" s="1617"/>
      <c r="BE21" s="1617"/>
      <c r="BF21" s="1617"/>
      <c r="BG21" s="1617"/>
      <c r="BH21" s="1617"/>
      <c r="BI21" s="1617"/>
      <c r="BJ21" s="1617"/>
      <c r="BK21" s="1617"/>
      <c r="BL21" s="1617"/>
      <c r="BM21" s="1617"/>
      <c r="BN21" s="1617"/>
      <c r="BO21" s="1617"/>
      <c r="BP21" s="1617"/>
      <c r="BQ21" s="1617"/>
      <c r="BR21" s="1618"/>
      <c r="BS21" s="1619">
        <v>5</v>
      </c>
      <c r="BT21" s="1620"/>
      <c r="BU21" s="1620">
        <v>1</v>
      </c>
      <c r="BV21" s="1620">
        <v>6</v>
      </c>
      <c r="BW21" s="1620"/>
      <c r="BX21" s="1620"/>
      <c r="BY21" s="1620"/>
      <c r="BZ21" s="1620"/>
      <c r="CA21" s="1620">
        <v>4</v>
      </c>
      <c r="CB21" s="1620">
        <v>0.12</v>
      </c>
      <c r="CC21" s="1620"/>
      <c r="CD21" s="1620"/>
      <c r="CE21" s="1620"/>
      <c r="CF21" s="1620"/>
      <c r="CG21" s="1620"/>
      <c r="CH21" s="1620"/>
      <c r="CI21" s="1621"/>
      <c r="CJ21" s="1622"/>
      <c r="CK21" s="1619">
        <v>4</v>
      </c>
      <c r="CL21" s="1601">
        <v>1</v>
      </c>
      <c r="CM21" s="1602">
        <v>6</v>
      </c>
      <c r="CN21" s="1554"/>
      <c r="CO21" s="1555">
        <f t="shared" si="23"/>
        <v>1.3107692307692307</v>
      </c>
      <c r="CP21" s="1556">
        <f t="shared" si="24"/>
        <v>15</v>
      </c>
      <c r="CQ21" s="1557" t="str">
        <f t="shared" si="25"/>
        <v/>
      </c>
      <c r="CR21" s="1557" t="str">
        <f t="shared" si="26"/>
        <v/>
      </c>
      <c r="CS21" s="1557" t="str">
        <f t="shared" si="27"/>
        <v/>
      </c>
      <c r="CT21" s="1558" t="str">
        <f t="shared" si="28"/>
        <v/>
      </c>
      <c r="CU21" s="1559">
        <f t="shared" si="29"/>
        <v>0.09</v>
      </c>
      <c r="CV21" s="1559">
        <f t="shared" si="30"/>
        <v>0.12</v>
      </c>
      <c r="CW21" s="1559">
        <f t="shared" si="31"/>
        <v>0.12</v>
      </c>
      <c r="CX21" s="1560">
        <f t="shared" si="32"/>
        <v>0.12</v>
      </c>
      <c r="CY21" s="1560">
        <f t="shared" si="33"/>
        <v>0.2</v>
      </c>
      <c r="CZ21" s="1560">
        <f t="shared" si="34"/>
        <v>0.2</v>
      </c>
      <c r="DA21" s="1559">
        <f t="shared" si="35"/>
        <v>0.3</v>
      </c>
      <c r="DB21" s="1559">
        <f t="shared" si="36"/>
        <v>0.36</v>
      </c>
      <c r="DC21" s="1559">
        <f t="shared" si="37"/>
        <v>0.5</v>
      </c>
      <c r="DD21" s="1558">
        <f t="shared" si="38"/>
        <v>5</v>
      </c>
      <c r="DE21" s="1557" t="str">
        <f t="shared" si="39"/>
        <v/>
      </c>
      <c r="DF21" s="1557" t="str">
        <f t="shared" si="40"/>
        <v/>
      </c>
      <c r="DG21" s="1561" t="str">
        <f t="shared" si="41"/>
        <v/>
      </c>
      <c r="DH21" s="15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57" t="str">
        <f t="shared" si="49"/>
        <v/>
      </c>
      <c r="DJ21" s="1562" t="str">
        <f t="shared" si="49"/>
        <v/>
      </c>
      <c r="DK21" s="1558" t="str">
        <f t="shared" si="49"/>
        <v/>
      </c>
      <c r="DL21" s="1559" t="str">
        <f t="shared" si="49"/>
        <v/>
      </c>
      <c r="DM21" s="1559" t="str">
        <f t="shared" si="49"/>
        <v/>
      </c>
      <c r="DN21" s="1559">
        <f t="shared" si="49"/>
        <v>0.12</v>
      </c>
      <c r="DO21" s="1560">
        <f t="shared" si="49"/>
        <v>1</v>
      </c>
      <c r="DP21" s="1560">
        <f t="shared" si="49"/>
        <v>4</v>
      </c>
      <c r="DQ21" s="1560">
        <f t="shared" si="49"/>
        <v>5</v>
      </c>
      <c r="DR21" s="1559">
        <f t="shared" si="49"/>
        <v>6</v>
      </c>
      <c r="DS21" s="1559" t="str">
        <f t="shared" si="49"/>
        <v/>
      </c>
      <c r="DT21" s="1559" t="str">
        <f t="shared" si="49"/>
        <v/>
      </c>
      <c r="DU21" s="1558" t="str">
        <f t="shared" si="49"/>
        <v/>
      </c>
      <c r="DV21" s="1563" t="str">
        <f t="shared" si="49"/>
        <v/>
      </c>
      <c r="DW21" s="1557" t="str">
        <f t="shared" si="49"/>
        <v/>
      </c>
      <c r="DX21" s="1561" t="str">
        <f t="shared" si="49"/>
        <v/>
      </c>
      <c r="DY21" s="1564"/>
      <c r="DZ21" s="1565"/>
      <c r="EA21" s="1623" t="s">
        <v>61</v>
      </c>
      <c r="EB21" s="1624">
        <f>CK9</f>
        <v>0.45</v>
      </c>
      <c r="EC21" s="1625">
        <f>CK18-CK22</f>
        <v>0.48</v>
      </c>
      <c r="ED21" s="1624">
        <f>EB21*EC21*100</f>
        <v>21.6</v>
      </c>
      <c r="EE21" s="1625"/>
      <c r="EF21" s="1624"/>
      <c r="EG21" s="1554"/>
      <c r="EH21" s="1554"/>
      <c r="EJ21" s="1569">
        <v>14</v>
      </c>
      <c r="EK21" s="1569">
        <v>1</v>
      </c>
      <c r="EL21" s="1570">
        <f t="shared" si="11"/>
        <v>1</v>
      </c>
      <c r="EM21" s="1570">
        <f t="shared" si="12"/>
        <v>2</v>
      </c>
    </row>
    <row r="22" spans="1:143" s="1569" customFormat="1" ht="15.75" customHeight="1" x14ac:dyDescent="0.2">
      <c r="A22" s="1538" t="s">
        <v>73</v>
      </c>
      <c r="B22" s="1539" t="str">
        <f>$B$9</f>
        <v>VP</v>
      </c>
      <c r="C22" s="1540">
        <v>0</v>
      </c>
      <c r="D22" s="1541">
        <v>0</v>
      </c>
      <c r="E22" s="1541">
        <v>0</v>
      </c>
      <c r="F22" s="1541">
        <v>0</v>
      </c>
      <c r="G22" s="1541">
        <v>0</v>
      </c>
      <c r="H22" s="1541">
        <v>0</v>
      </c>
      <c r="I22" s="1541">
        <v>0</v>
      </c>
      <c r="J22" s="1541">
        <v>0</v>
      </c>
      <c r="K22" s="1541">
        <v>0</v>
      </c>
      <c r="L22" s="1541">
        <v>0</v>
      </c>
      <c r="M22" s="1541"/>
      <c r="N22" s="1541"/>
      <c r="O22" s="1541"/>
      <c r="P22" s="1541"/>
      <c r="Q22" s="1541"/>
      <c r="R22" s="1541"/>
      <c r="S22" s="1542"/>
      <c r="T22" s="1543">
        <v>0.15</v>
      </c>
      <c r="U22" s="1544">
        <v>1</v>
      </c>
      <c r="V22" s="1544">
        <v>0</v>
      </c>
      <c r="W22" s="1544">
        <v>0</v>
      </c>
      <c r="X22" s="1544"/>
      <c r="Y22" s="1544">
        <v>0.12</v>
      </c>
      <c r="Z22" s="1544">
        <v>0</v>
      </c>
      <c r="AA22" s="1544"/>
      <c r="AB22" s="1544">
        <v>1</v>
      </c>
      <c r="AC22" s="1544"/>
      <c r="AD22" s="1544"/>
      <c r="AE22" s="1544"/>
      <c r="AF22" s="1544"/>
      <c r="AG22" s="1544"/>
      <c r="AH22" s="1545"/>
      <c r="AI22" s="1544"/>
      <c r="AJ22" s="1546"/>
      <c r="AK22" s="1547"/>
      <c r="AL22" s="1548"/>
      <c r="AM22" s="1548"/>
      <c r="AN22" s="1548"/>
      <c r="AO22" s="1548"/>
      <c r="AP22" s="1548"/>
      <c r="AQ22" s="1548"/>
      <c r="AR22" s="1548"/>
      <c r="AS22" s="1548"/>
      <c r="AT22" s="1548"/>
      <c r="AU22" s="1548"/>
      <c r="AV22" s="1548"/>
      <c r="AW22" s="1548"/>
      <c r="AX22" s="1548"/>
      <c r="AY22" s="1548"/>
      <c r="AZ22" s="1548"/>
      <c r="BA22" s="1549"/>
      <c r="BB22" s="1550"/>
      <c r="BC22" s="1551"/>
      <c r="BD22" s="1551"/>
      <c r="BE22" s="1551"/>
      <c r="BF22" s="1551"/>
      <c r="BG22" s="1551"/>
      <c r="BH22" s="1551"/>
      <c r="BI22" s="1551"/>
      <c r="BJ22" s="1551"/>
      <c r="BK22" s="1551"/>
      <c r="BL22" s="1551"/>
      <c r="BM22" s="1551"/>
      <c r="BN22" s="1551"/>
      <c r="BO22" s="1551"/>
      <c r="BP22" s="1551"/>
      <c r="BQ22" s="1551"/>
      <c r="BR22" s="1552"/>
      <c r="BS22" s="1550"/>
      <c r="BT22" s="1551"/>
      <c r="BU22" s="1551"/>
      <c r="BV22" s="1551"/>
      <c r="BW22" s="1551"/>
      <c r="BX22" s="1551"/>
      <c r="BY22" s="1551"/>
      <c r="BZ22" s="1551"/>
      <c r="CA22" s="1551"/>
      <c r="CB22" s="1551"/>
      <c r="CC22" s="1551"/>
      <c r="CD22" s="1551"/>
      <c r="CE22" s="1551"/>
      <c r="CF22" s="1551"/>
      <c r="CG22" s="1551"/>
      <c r="CH22" s="1551"/>
      <c r="CI22" s="1552"/>
      <c r="CJ22" s="1553"/>
      <c r="CK22" s="1543">
        <v>0.12</v>
      </c>
      <c r="CL22" s="1544">
        <v>0</v>
      </c>
      <c r="CM22" s="1546">
        <v>1</v>
      </c>
      <c r="CN22" s="1554"/>
      <c r="CO22" s="1555">
        <f t="shared" si="23"/>
        <v>8.4666666666666668E-2</v>
      </c>
      <c r="CP22" s="1556">
        <f t="shared" si="24"/>
        <v>17</v>
      </c>
      <c r="CQ22" s="1557" t="str">
        <f t="shared" si="25"/>
        <v/>
      </c>
      <c r="CR22" s="1557" t="str">
        <f t="shared" si="26"/>
        <v/>
      </c>
      <c r="CS22" s="1557" t="str">
        <f t="shared" si="27"/>
        <v/>
      </c>
      <c r="CT22" s="1558" t="str">
        <f t="shared" si="28"/>
        <v/>
      </c>
      <c r="CU22" s="1559">
        <f t="shared" si="29"/>
        <v>0</v>
      </c>
      <c r="CV22" s="1559">
        <f t="shared" si="30"/>
        <v>0</v>
      </c>
      <c r="CW22" s="1559">
        <f t="shared" si="31"/>
        <v>0</v>
      </c>
      <c r="CX22" s="1560">
        <f t="shared" si="32"/>
        <v>0</v>
      </c>
      <c r="CY22" s="1560">
        <f t="shared" si="33"/>
        <v>0</v>
      </c>
      <c r="CZ22" s="1560">
        <f t="shared" si="34"/>
        <v>0</v>
      </c>
      <c r="DA22" s="1559">
        <f t="shared" si="35"/>
        <v>0</v>
      </c>
      <c r="DB22" s="1559">
        <f t="shared" si="36"/>
        <v>0</v>
      </c>
      <c r="DC22" s="1559">
        <f t="shared" si="37"/>
        <v>0</v>
      </c>
      <c r="DD22" s="1558">
        <f t="shared" si="38"/>
        <v>0</v>
      </c>
      <c r="DE22" s="1557" t="str">
        <f t="shared" si="39"/>
        <v/>
      </c>
      <c r="DF22" s="1557" t="str">
        <f t="shared" si="40"/>
        <v/>
      </c>
      <c r="DG22" s="1561" t="str">
        <f t="shared" si="41"/>
        <v/>
      </c>
      <c r="DH22" s="15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57" t="str">
        <f t="shared" si="50"/>
        <v/>
      </c>
      <c r="DJ22" s="1562" t="str">
        <f t="shared" si="50"/>
        <v/>
      </c>
      <c r="DK22" s="1558" t="str">
        <f t="shared" si="50"/>
        <v/>
      </c>
      <c r="DL22" s="1559" t="str">
        <f t="shared" si="50"/>
        <v/>
      </c>
      <c r="DM22" s="1559">
        <f t="shared" si="50"/>
        <v>0</v>
      </c>
      <c r="DN22" s="1559">
        <f t="shared" si="50"/>
        <v>0</v>
      </c>
      <c r="DO22" s="1560">
        <f t="shared" si="50"/>
        <v>0</v>
      </c>
      <c r="DP22" s="1560">
        <f t="shared" si="50"/>
        <v>0.12</v>
      </c>
      <c r="DQ22" s="1560">
        <f t="shared" si="50"/>
        <v>0.15</v>
      </c>
      <c r="DR22" s="1559">
        <f t="shared" si="50"/>
        <v>1</v>
      </c>
      <c r="DS22" s="1559">
        <f t="shared" si="50"/>
        <v>1</v>
      </c>
      <c r="DT22" s="1559" t="str">
        <f t="shared" si="50"/>
        <v/>
      </c>
      <c r="DU22" s="1558" t="str">
        <f t="shared" si="50"/>
        <v/>
      </c>
      <c r="DV22" s="1563" t="str">
        <f t="shared" si="50"/>
        <v/>
      </c>
      <c r="DW22" s="1557" t="str">
        <f t="shared" si="50"/>
        <v/>
      </c>
      <c r="DX22" s="1561" t="str">
        <f t="shared" si="50"/>
        <v/>
      </c>
      <c r="DY22" s="1564"/>
      <c r="DZ22" s="1565"/>
      <c r="EA22" s="1623" t="s">
        <v>62</v>
      </c>
      <c r="EB22" s="1624">
        <f>CK10</f>
        <v>0.26</v>
      </c>
      <c r="EC22" s="1625">
        <f>CK19-CK23</f>
        <v>9.9000000000000005E-2</v>
      </c>
      <c r="ED22" s="1624">
        <f>EB22*EC22*100</f>
        <v>2.5740000000000003</v>
      </c>
      <c r="EE22" s="1625"/>
      <c r="EF22" s="1624"/>
      <c r="EG22" s="1554"/>
      <c r="EH22" s="1554"/>
      <c r="EJ22" s="1569">
        <v>15</v>
      </c>
      <c r="EK22" s="1569">
        <v>1</v>
      </c>
      <c r="EL22" s="1570">
        <f t="shared" si="11"/>
        <v>1</v>
      </c>
      <c r="EM22" s="1570">
        <f t="shared" si="12"/>
        <v>2</v>
      </c>
    </row>
    <row r="23" spans="1:143" s="1569" customFormat="1" ht="15.75" customHeight="1" x14ac:dyDescent="0.2">
      <c r="A23" s="1571"/>
      <c r="B23" s="1572" t="str">
        <f>$B$10</f>
        <v>P</v>
      </c>
      <c r="C23" s="1573">
        <v>0</v>
      </c>
      <c r="D23" s="1574">
        <v>0</v>
      </c>
      <c r="E23" s="1574">
        <v>0</v>
      </c>
      <c r="F23" s="1574">
        <v>0</v>
      </c>
      <c r="G23" s="1574">
        <v>0</v>
      </c>
      <c r="H23" s="1574">
        <v>0</v>
      </c>
      <c r="I23" s="1574">
        <v>0</v>
      </c>
      <c r="J23" s="1574">
        <v>0</v>
      </c>
      <c r="K23" s="1574">
        <v>0</v>
      </c>
      <c r="L23" s="1574">
        <v>0.06</v>
      </c>
      <c r="M23" s="1574"/>
      <c r="N23" s="1574"/>
      <c r="O23" s="1574"/>
      <c r="P23" s="1574"/>
      <c r="Q23" s="1574"/>
      <c r="R23" s="1574"/>
      <c r="S23" s="1575"/>
      <c r="T23" s="1576"/>
      <c r="U23" s="1577"/>
      <c r="V23" s="1577"/>
      <c r="W23" s="1577"/>
      <c r="X23" s="1577"/>
      <c r="Y23" s="1577"/>
      <c r="Z23" s="1577"/>
      <c r="AA23" s="1577"/>
      <c r="AB23" s="1577"/>
      <c r="AC23" s="1577"/>
      <c r="AD23" s="1577"/>
      <c r="AE23" s="1577"/>
      <c r="AF23" s="1577"/>
      <c r="AG23" s="1577"/>
      <c r="AH23" s="1578"/>
      <c r="AI23" s="1577"/>
      <c r="AJ23" s="1579"/>
      <c r="AK23" s="1580">
        <v>0</v>
      </c>
      <c r="AL23" s="1581">
        <v>0</v>
      </c>
      <c r="AM23" s="1581">
        <v>0</v>
      </c>
      <c r="AN23" s="1582">
        <v>0.03</v>
      </c>
      <c r="AO23" s="1582">
        <v>1.7999999999999999E-2</v>
      </c>
      <c r="AP23" s="1582"/>
      <c r="AQ23" s="1582">
        <v>0.06</v>
      </c>
      <c r="AR23" s="1582">
        <v>0</v>
      </c>
      <c r="AS23" s="1582">
        <v>1</v>
      </c>
      <c r="AT23" s="1582">
        <v>0.06</v>
      </c>
      <c r="AU23" s="1582"/>
      <c r="AV23" s="1583"/>
      <c r="AW23" s="1582"/>
      <c r="AX23" s="1583"/>
      <c r="AY23" s="1582"/>
      <c r="AZ23" s="1582"/>
      <c r="BA23" s="1584"/>
      <c r="BB23" s="1585"/>
      <c r="BC23" s="1586"/>
      <c r="BD23" s="1586"/>
      <c r="BE23" s="1586"/>
      <c r="BF23" s="1586"/>
      <c r="BG23" s="1586"/>
      <c r="BH23" s="1586"/>
      <c r="BI23" s="1586"/>
      <c r="BJ23" s="1586"/>
      <c r="BK23" s="1586"/>
      <c r="BL23" s="1586"/>
      <c r="BM23" s="1586"/>
      <c r="BN23" s="1586"/>
      <c r="BO23" s="1586"/>
      <c r="BP23" s="1586"/>
      <c r="BQ23" s="1586"/>
      <c r="BR23" s="1587"/>
      <c r="BS23" s="1588"/>
      <c r="BT23" s="1589"/>
      <c r="BU23" s="1589"/>
      <c r="BV23" s="1589"/>
      <c r="BW23" s="1589"/>
      <c r="BX23" s="1589"/>
      <c r="BY23" s="1589"/>
      <c r="BZ23" s="1589"/>
      <c r="CA23" s="1589"/>
      <c r="CB23" s="1589"/>
      <c r="CC23" s="1589"/>
      <c r="CD23" s="1589"/>
      <c r="CE23" s="1589"/>
      <c r="CF23" s="1589"/>
      <c r="CG23" s="1589"/>
      <c r="CH23" s="1589"/>
      <c r="CI23" s="1590"/>
      <c r="CJ23" s="1591"/>
      <c r="CK23" s="1592">
        <v>0.03</v>
      </c>
      <c r="CL23" s="1581">
        <v>0</v>
      </c>
      <c r="CM23" s="1593">
        <v>0.06</v>
      </c>
      <c r="CN23" s="1554"/>
      <c r="CO23" s="1555">
        <f t="shared" si="23"/>
        <v>1.3411764705882352E-2</v>
      </c>
      <c r="CP23" s="1556">
        <f t="shared" si="24"/>
        <v>19</v>
      </c>
      <c r="CQ23" s="1557" t="str">
        <f t="shared" si="25"/>
        <v/>
      </c>
      <c r="CR23" s="1557" t="str">
        <f t="shared" si="26"/>
        <v/>
      </c>
      <c r="CS23" s="1557" t="str">
        <f t="shared" si="27"/>
        <v/>
      </c>
      <c r="CT23" s="1558" t="str">
        <f t="shared" si="28"/>
        <v/>
      </c>
      <c r="CU23" s="1559">
        <f t="shared" si="29"/>
        <v>0</v>
      </c>
      <c r="CV23" s="1559">
        <f t="shared" si="30"/>
        <v>0</v>
      </c>
      <c r="CW23" s="1559">
        <f t="shared" si="31"/>
        <v>0</v>
      </c>
      <c r="CX23" s="1560">
        <f t="shared" si="32"/>
        <v>0</v>
      </c>
      <c r="CY23" s="1560">
        <f t="shared" si="33"/>
        <v>0</v>
      </c>
      <c r="CZ23" s="1560">
        <f t="shared" si="34"/>
        <v>0</v>
      </c>
      <c r="DA23" s="1559">
        <f t="shared" si="35"/>
        <v>0</v>
      </c>
      <c r="DB23" s="1559">
        <f t="shared" si="36"/>
        <v>0</v>
      </c>
      <c r="DC23" s="1559">
        <f t="shared" si="37"/>
        <v>0</v>
      </c>
      <c r="DD23" s="1558">
        <f t="shared" si="38"/>
        <v>0.06</v>
      </c>
      <c r="DE23" s="1557" t="str">
        <f t="shared" si="39"/>
        <v/>
      </c>
      <c r="DF23" s="1557" t="str">
        <f t="shared" si="40"/>
        <v/>
      </c>
      <c r="DG23" s="1561" t="str">
        <f t="shared" si="41"/>
        <v/>
      </c>
      <c r="DH23" s="15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57" t="str">
        <f t="shared" si="51"/>
        <v/>
      </c>
      <c r="DJ23" s="1562" t="str">
        <f t="shared" si="51"/>
        <v/>
      </c>
      <c r="DK23" s="1558" t="str">
        <f t="shared" si="51"/>
        <v/>
      </c>
      <c r="DL23" s="1559">
        <f t="shared" si="51"/>
        <v>0</v>
      </c>
      <c r="DM23" s="1559">
        <f t="shared" si="51"/>
        <v>0</v>
      </c>
      <c r="DN23" s="1559">
        <f t="shared" si="51"/>
        <v>0</v>
      </c>
      <c r="DO23" s="1560">
        <f t="shared" si="51"/>
        <v>0</v>
      </c>
      <c r="DP23" s="1560">
        <f t="shared" si="51"/>
        <v>1.7999999999999999E-2</v>
      </c>
      <c r="DQ23" s="1560">
        <f t="shared" si="51"/>
        <v>0.03</v>
      </c>
      <c r="DR23" s="1559">
        <f t="shared" si="51"/>
        <v>0.06</v>
      </c>
      <c r="DS23" s="1559">
        <f t="shared" si="51"/>
        <v>0.06</v>
      </c>
      <c r="DT23" s="1559">
        <f t="shared" si="51"/>
        <v>1</v>
      </c>
      <c r="DU23" s="1558" t="str">
        <f t="shared" si="51"/>
        <v/>
      </c>
      <c r="DV23" s="1563" t="str">
        <f t="shared" si="51"/>
        <v/>
      </c>
      <c r="DW23" s="1557" t="str">
        <f t="shared" si="51"/>
        <v/>
      </c>
      <c r="DX23" s="1561" t="str">
        <f t="shared" si="51"/>
        <v/>
      </c>
      <c r="DY23" s="1564"/>
      <c r="DZ23" s="1565"/>
      <c r="EA23" s="1623" t="s">
        <v>63</v>
      </c>
      <c r="EB23" s="1624">
        <f>CK11</f>
        <v>0.2</v>
      </c>
      <c r="EC23" s="1625"/>
      <c r="ED23" s="1624"/>
      <c r="EE23" s="1625">
        <f>CK24-CK20</f>
        <v>0</v>
      </c>
      <c r="EF23" s="1624">
        <f>EB23*EE23*100</f>
        <v>0</v>
      </c>
      <c r="EG23" s="1554"/>
      <c r="EH23" s="1554"/>
      <c r="EJ23" s="1569">
        <v>16</v>
      </c>
      <c r="EK23" s="1569">
        <v>0</v>
      </c>
      <c r="EL23" s="1570">
        <f t="shared" si="11"/>
        <v>0</v>
      </c>
      <c r="EM23" s="1570">
        <f t="shared" si="12"/>
        <v>2</v>
      </c>
    </row>
    <row r="24" spans="1:143" s="1569" customFormat="1" ht="15.75" customHeight="1" x14ac:dyDescent="0.2">
      <c r="A24" s="1571"/>
      <c r="B24" s="1572" t="str">
        <f>$B$11</f>
        <v>M</v>
      </c>
      <c r="C24" s="1573">
        <v>0</v>
      </c>
      <c r="D24" s="1574">
        <v>0</v>
      </c>
      <c r="E24" s="1574">
        <v>0</v>
      </c>
      <c r="F24" s="1574">
        <v>0</v>
      </c>
      <c r="G24" s="1574">
        <v>0</v>
      </c>
      <c r="H24" s="1574">
        <v>0</v>
      </c>
      <c r="I24" s="1574">
        <v>0</v>
      </c>
      <c r="J24" s="1574">
        <v>0</v>
      </c>
      <c r="K24" s="1574">
        <v>5</v>
      </c>
      <c r="L24" s="1574">
        <v>0.06</v>
      </c>
      <c r="M24" s="1574"/>
      <c r="N24" s="1574"/>
      <c r="O24" s="1574"/>
      <c r="P24" s="1574"/>
      <c r="Q24" s="1574"/>
      <c r="R24" s="1574"/>
      <c r="S24" s="1575"/>
      <c r="T24" s="1596"/>
      <c r="U24" s="1597"/>
      <c r="V24" s="1597"/>
      <c r="W24" s="1597"/>
      <c r="X24" s="1597"/>
      <c r="Y24" s="1597"/>
      <c r="Z24" s="1597"/>
      <c r="AA24" s="1597"/>
      <c r="AB24" s="1597"/>
      <c r="AC24" s="1597"/>
      <c r="AD24" s="1597"/>
      <c r="AE24" s="1597"/>
      <c r="AF24" s="1597"/>
      <c r="AG24" s="1597"/>
      <c r="AH24" s="1598"/>
      <c r="AI24" s="1597"/>
      <c r="AJ24" s="1599"/>
      <c r="AK24" s="1576"/>
      <c r="AL24" s="1577"/>
      <c r="AM24" s="1577"/>
      <c r="AN24" s="1577"/>
      <c r="AO24" s="1577"/>
      <c r="AP24" s="1577"/>
      <c r="AQ24" s="1577"/>
      <c r="AR24" s="1577"/>
      <c r="AS24" s="1577"/>
      <c r="AT24" s="1577"/>
      <c r="AU24" s="1577"/>
      <c r="AV24" s="1577"/>
      <c r="AW24" s="1577"/>
      <c r="AX24" s="1577"/>
      <c r="AY24" s="1577"/>
      <c r="AZ24" s="1577"/>
      <c r="BA24" s="1579"/>
      <c r="BB24" s="1600">
        <v>0.5</v>
      </c>
      <c r="BC24" s="1601">
        <v>0</v>
      </c>
      <c r="BD24" s="1601">
        <v>0.5</v>
      </c>
      <c r="BE24" s="1601">
        <v>0</v>
      </c>
      <c r="BF24" s="1601">
        <v>0</v>
      </c>
      <c r="BG24" s="1601">
        <v>2.5</v>
      </c>
      <c r="BH24" s="1601"/>
      <c r="BI24" s="1601">
        <v>4.4999999999999998E-2</v>
      </c>
      <c r="BJ24" s="1601">
        <v>1</v>
      </c>
      <c r="BK24" s="1601"/>
      <c r="BL24" s="1601"/>
      <c r="BM24" s="1601"/>
      <c r="BN24" s="1601"/>
      <c r="BO24" s="1601"/>
      <c r="BP24" s="1601"/>
      <c r="BQ24" s="1601"/>
      <c r="BR24" s="1602"/>
      <c r="BS24" s="1585"/>
      <c r="BT24" s="1586"/>
      <c r="BU24" s="1586"/>
      <c r="BV24" s="1586"/>
      <c r="BW24" s="1586"/>
      <c r="BX24" s="1586"/>
      <c r="BY24" s="1586"/>
      <c r="BZ24" s="1586"/>
      <c r="CA24" s="1586"/>
      <c r="CB24" s="1586"/>
      <c r="CC24" s="1586"/>
      <c r="CD24" s="1586"/>
      <c r="CE24" s="1586"/>
      <c r="CF24" s="1586"/>
      <c r="CG24" s="1586"/>
      <c r="CH24" s="1586"/>
      <c r="CI24" s="1587"/>
      <c r="CJ24" s="1591"/>
      <c r="CK24" s="1592">
        <v>0.5</v>
      </c>
      <c r="CL24" s="1601">
        <v>0</v>
      </c>
      <c r="CM24" s="1602">
        <v>0.5</v>
      </c>
      <c r="CN24" s="1554"/>
      <c r="CO24" s="1555">
        <f t="shared" si="23"/>
        <v>0.28781249999999992</v>
      </c>
      <c r="CP24" s="1556">
        <f t="shared" si="24"/>
        <v>18</v>
      </c>
      <c r="CQ24" s="1557" t="str">
        <f t="shared" si="25"/>
        <v/>
      </c>
      <c r="CR24" s="1557" t="str">
        <f t="shared" si="26"/>
        <v/>
      </c>
      <c r="CS24" s="1557" t="str">
        <f t="shared" si="27"/>
        <v/>
      </c>
      <c r="CT24" s="1558" t="str">
        <f t="shared" si="28"/>
        <v/>
      </c>
      <c r="CU24" s="1559">
        <f t="shared" si="29"/>
        <v>0</v>
      </c>
      <c r="CV24" s="1559">
        <f t="shared" si="30"/>
        <v>0</v>
      </c>
      <c r="CW24" s="1559">
        <f t="shared" si="31"/>
        <v>0</v>
      </c>
      <c r="CX24" s="1560">
        <f t="shared" si="32"/>
        <v>0</v>
      </c>
      <c r="CY24" s="1560">
        <f t="shared" si="33"/>
        <v>0</v>
      </c>
      <c r="CZ24" s="1560">
        <f t="shared" si="34"/>
        <v>0</v>
      </c>
      <c r="DA24" s="1559">
        <f t="shared" si="35"/>
        <v>0</v>
      </c>
      <c r="DB24" s="1559">
        <f t="shared" si="36"/>
        <v>0</v>
      </c>
      <c r="DC24" s="1559">
        <f t="shared" si="37"/>
        <v>0.06</v>
      </c>
      <c r="DD24" s="1558">
        <f t="shared" si="38"/>
        <v>5</v>
      </c>
      <c r="DE24" s="1557" t="str">
        <f t="shared" si="39"/>
        <v/>
      </c>
      <c r="DF24" s="1557" t="str">
        <f t="shared" si="40"/>
        <v/>
      </c>
      <c r="DG24" s="1561" t="str">
        <f t="shared" si="41"/>
        <v/>
      </c>
      <c r="DH24" s="15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57" t="str">
        <f t="shared" si="52"/>
        <v/>
      </c>
      <c r="DJ24" s="1562" t="str">
        <f t="shared" si="52"/>
        <v/>
      </c>
      <c r="DK24" s="1558" t="str">
        <f t="shared" si="52"/>
        <v/>
      </c>
      <c r="DL24" s="1559" t="str">
        <f t="shared" si="52"/>
        <v/>
      </c>
      <c r="DM24" s="1559">
        <f t="shared" si="52"/>
        <v>0</v>
      </c>
      <c r="DN24" s="1559">
        <f t="shared" si="52"/>
        <v>0</v>
      </c>
      <c r="DO24" s="1560">
        <f t="shared" si="52"/>
        <v>0</v>
      </c>
      <c r="DP24" s="1560">
        <f t="shared" si="52"/>
        <v>4.4999999999999998E-2</v>
      </c>
      <c r="DQ24" s="1560">
        <f t="shared" si="52"/>
        <v>0.5</v>
      </c>
      <c r="DR24" s="1559">
        <f t="shared" si="52"/>
        <v>0.5</v>
      </c>
      <c r="DS24" s="1559">
        <f t="shared" si="52"/>
        <v>1</v>
      </c>
      <c r="DT24" s="1559">
        <f t="shared" si="52"/>
        <v>2.5</v>
      </c>
      <c r="DU24" s="1558" t="str">
        <f t="shared" si="52"/>
        <v/>
      </c>
      <c r="DV24" s="1563" t="str">
        <f t="shared" si="52"/>
        <v/>
      </c>
      <c r="DW24" s="1557" t="str">
        <f t="shared" si="52"/>
        <v/>
      </c>
      <c r="DX24" s="1561" t="str">
        <f t="shared" si="52"/>
        <v/>
      </c>
      <c r="DY24" s="1564"/>
      <c r="DZ24" s="1565"/>
      <c r="EA24" s="1623" t="s">
        <v>74</v>
      </c>
      <c r="EB24" s="1624">
        <f>CK12</f>
        <v>0.09</v>
      </c>
      <c r="EC24" s="1625"/>
      <c r="ED24" s="1624"/>
      <c r="EE24" s="1625">
        <f>CK25-CK21</f>
        <v>0</v>
      </c>
      <c r="EF24" s="1624">
        <f>EB24*EE24*100</f>
        <v>0</v>
      </c>
      <c r="EG24" s="1554"/>
      <c r="EH24" s="1554"/>
      <c r="EJ24" s="1569">
        <v>17</v>
      </c>
      <c r="EK24" s="1569">
        <v>0</v>
      </c>
      <c r="EL24" s="1570">
        <f t="shared" si="11"/>
        <v>0</v>
      </c>
      <c r="EM24" s="1570">
        <f t="shared" si="12"/>
        <v>2</v>
      </c>
    </row>
    <row r="25" spans="1:143" s="1569" customFormat="1" ht="15.75" customHeight="1" x14ac:dyDescent="0.2">
      <c r="A25" s="1606"/>
      <c r="B25" s="1607" t="str">
        <f>$B$12</f>
        <v>BO</v>
      </c>
      <c r="C25" s="1608">
        <v>0</v>
      </c>
      <c r="D25" s="1609">
        <v>0</v>
      </c>
      <c r="E25" s="1609">
        <v>0</v>
      </c>
      <c r="F25" s="1609">
        <v>0</v>
      </c>
      <c r="G25" s="1609">
        <v>0</v>
      </c>
      <c r="H25" s="1609">
        <v>0</v>
      </c>
      <c r="I25" s="1609">
        <v>0</v>
      </c>
      <c r="J25" s="1609">
        <v>0</v>
      </c>
      <c r="K25" s="1609">
        <v>8</v>
      </c>
      <c r="L25" s="1609">
        <v>0.06</v>
      </c>
      <c r="M25" s="1609"/>
      <c r="N25" s="1609"/>
      <c r="O25" s="1609"/>
      <c r="P25" s="1609"/>
      <c r="Q25" s="1609"/>
      <c r="R25" s="1609"/>
      <c r="S25" s="1611"/>
      <c r="T25" s="1612"/>
      <c r="U25" s="1613"/>
      <c r="V25" s="1613"/>
      <c r="W25" s="1613"/>
      <c r="X25" s="1613"/>
      <c r="Y25" s="1613"/>
      <c r="Z25" s="1613"/>
      <c r="AA25" s="1613"/>
      <c r="AB25" s="1613"/>
      <c r="AC25" s="1613"/>
      <c r="AD25" s="1613"/>
      <c r="AE25" s="1613"/>
      <c r="AF25" s="1613"/>
      <c r="AG25" s="1613"/>
      <c r="AH25" s="1614"/>
      <c r="AI25" s="1613"/>
      <c r="AJ25" s="1615"/>
      <c r="AK25" s="1612"/>
      <c r="AL25" s="1613"/>
      <c r="AM25" s="1613"/>
      <c r="AN25" s="1613"/>
      <c r="AO25" s="1613"/>
      <c r="AP25" s="1613"/>
      <c r="AQ25" s="1613"/>
      <c r="AR25" s="1613"/>
      <c r="AS25" s="1613"/>
      <c r="AT25" s="1613"/>
      <c r="AU25" s="1613"/>
      <c r="AV25" s="1613"/>
      <c r="AW25" s="1613"/>
      <c r="AX25" s="1613"/>
      <c r="AY25" s="1613"/>
      <c r="AZ25" s="1613"/>
      <c r="BA25" s="1615"/>
      <c r="BB25" s="1616"/>
      <c r="BC25" s="1617"/>
      <c r="BD25" s="1617"/>
      <c r="BE25" s="1617"/>
      <c r="BF25" s="1617"/>
      <c r="BG25" s="1617"/>
      <c r="BH25" s="1617"/>
      <c r="BI25" s="1617"/>
      <c r="BJ25" s="1617"/>
      <c r="BK25" s="1617"/>
      <c r="BL25" s="1617"/>
      <c r="BM25" s="1617"/>
      <c r="BN25" s="1617"/>
      <c r="BO25" s="1617"/>
      <c r="BP25" s="1617"/>
      <c r="BQ25" s="1617"/>
      <c r="BR25" s="1618"/>
      <c r="BS25" s="1619">
        <v>5</v>
      </c>
      <c r="BT25" s="1620"/>
      <c r="BU25" s="1620">
        <v>0.5</v>
      </c>
      <c r="BV25" s="1620">
        <v>6</v>
      </c>
      <c r="BW25" s="1620"/>
      <c r="BX25" s="1620"/>
      <c r="BY25" s="1620"/>
      <c r="BZ25" s="1620"/>
      <c r="CA25" s="1620">
        <v>4</v>
      </c>
      <c r="CB25" s="1620">
        <v>0</v>
      </c>
      <c r="CC25" s="1620"/>
      <c r="CD25" s="1620"/>
      <c r="CE25" s="1620"/>
      <c r="CF25" s="1620"/>
      <c r="CG25" s="1620"/>
      <c r="CH25" s="1620"/>
      <c r="CI25" s="1621"/>
      <c r="CJ25" s="1622"/>
      <c r="CK25" s="1619">
        <v>4</v>
      </c>
      <c r="CL25" s="1620">
        <v>0.5</v>
      </c>
      <c r="CM25" s="1621">
        <v>6</v>
      </c>
      <c r="CN25" s="1554"/>
      <c r="CO25" s="1555">
        <f t="shared" si="23"/>
        <v>1.1969230769230772</v>
      </c>
      <c r="CP25" s="1556">
        <f t="shared" si="24"/>
        <v>15</v>
      </c>
      <c r="CQ25" s="1557" t="str">
        <f t="shared" si="25"/>
        <v/>
      </c>
      <c r="CR25" s="1557" t="str">
        <f t="shared" si="26"/>
        <v/>
      </c>
      <c r="CS25" s="1557" t="str">
        <f t="shared" si="27"/>
        <v/>
      </c>
      <c r="CT25" s="1558" t="str">
        <f t="shared" si="28"/>
        <v/>
      </c>
      <c r="CU25" s="1559">
        <f t="shared" si="29"/>
        <v>0</v>
      </c>
      <c r="CV25" s="1559">
        <f t="shared" si="30"/>
        <v>0</v>
      </c>
      <c r="CW25" s="1559">
        <f t="shared" si="31"/>
        <v>0</v>
      </c>
      <c r="CX25" s="1560">
        <f t="shared" si="32"/>
        <v>0</v>
      </c>
      <c r="CY25" s="1560">
        <f t="shared" si="33"/>
        <v>0</v>
      </c>
      <c r="CZ25" s="1560">
        <f t="shared" si="34"/>
        <v>0</v>
      </c>
      <c r="DA25" s="1559">
        <f t="shared" si="35"/>
        <v>0</v>
      </c>
      <c r="DB25" s="1559">
        <f t="shared" si="36"/>
        <v>0</v>
      </c>
      <c r="DC25" s="1559">
        <f t="shared" si="37"/>
        <v>0.06</v>
      </c>
      <c r="DD25" s="1558">
        <f t="shared" si="38"/>
        <v>8</v>
      </c>
      <c r="DE25" s="1557" t="str">
        <f t="shared" si="39"/>
        <v/>
      </c>
      <c r="DF25" s="1557" t="str">
        <f t="shared" si="40"/>
        <v/>
      </c>
      <c r="DG25" s="1561" t="str">
        <f t="shared" si="41"/>
        <v/>
      </c>
      <c r="DH25" s="15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57" t="str">
        <f t="shared" si="53"/>
        <v/>
      </c>
      <c r="DJ25" s="1562" t="str">
        <f t="shared" si="53"/>
        <v/>
      </c>
      <c r="DK25" s="1558" t="str">
        <f t="shared" si="53"/>
        <v/>
      </c>
      <c r="DL25" s="1559" t="str">
        <f t="shared" si="53"/>
        <v/>
      </c>
      <c r="DM25" s="1559" t="str">
        <f t="shared" si="53"/>
        <v/>
      </c>
      <c r="DN25" s="1559">
        <f t="shared" si="53"/>
        <v>0</v>
      </c>
      <c r="DO25" s="1560">
        <f t="shared" si="53"/>
        <v>0.5</v>
      </c>
      <c r="DP25" s="1560">
        <f t="shared" si="53"/>
        <v>4</v>
      </c>
      <c r="DQ25" s="1560">
        <f t="shared" si="53"/>
        <v>5</v>
      </c>
      <c r="DR25" s="1559">
        <f t="shared" si="53"/>
        <v>6</v>
      </c>
      <c r="DS25" s="1559" t="str">
        <f t="shared" si="53"/>
        <v/>
      </c>
      <c r="DT25" s="1559" t="str">
        <f t="shared" si="53"/>
        <v/>
      </c>
      <c r="DU25" s="1558" t="str">
        <f t="shared" si="53"/>
        <v/>
      </c>
      <c r="DV25" s="1563" t="str">
        <f t="shared" si="53"/>
        <v/>
      </c>
      <c r="DW25" s="1557" t="str">
        <f t="shared" si="53"/>
        <v/>
      </c>
      <c r="DX25" s="1561" t="str">
        <f t="shared" si="53"/>
        <v/>
      </c>
      <c r="DY25" s="1564"/>
      <c r="DZ25" s="1565"/>
      <c r="EA25" s="1623" t="s">
        <v>75</v>
      </c>
      <c r="EB25" s="1624">
        <f>SUM(EB21:EB24)</f>
        <v>0.99999999999999989</v>
      </c>
      <c r="EC25" s="1625"/>
      <c r="ED25" s="1624">
        <f>SUM(ED21:ED24)</f>
        <v>24.174000000000003</v>
      </c>
      <c r="EE25" s="1625"/>
      <c r="EF25" s="1624">
        <f>SUM(EF21:EF24)</f>
        <v>0</v>
      </c>
      <c r="EG25" s="1554"/>
      <c r="EH25" s="1554"/>
    </row>
    <row r="26" spans="1:143" s="1569" customFormat="1" ht="15.75" customHeight="1" x14ac:dyDescent="0.2">
      <c r="A26" s="1538" t="s">
        <v>76</v>
      </c>
      <c r="B26" s="1539" t="str">
        <f>$B$9</f>
        <v>VP</v>
      </c>
      <c r="C26" s="1540">
        <v>0</v>
      </c>
      <c r="D26" s="1541">
        <v>0</v>
      </c>
      <c r="E26" s="1541">
        <v>0</v>
      </c>
      <c r="F26" s="1541">
        <v>0</v>
      </c>
      <c r="G26" s="1541">
        <v>0</v>
      </c>
      <c r="H26" s="1541">
        <v>0</v>
      </c>
      <c r="I26" s="1541">
        <v>0</v>
      </c>
      <c r="J26" s="1541">
        <v>0</v>
      </c>
      <c r="K26" s="1541">
        <v>0</v>
      </c>
      <c r="L26" s="1541">
        <v>0</v>
      </c>
      <c r="M26" s="1541"/>
      <c r="N26" s="1541"/>
      <c r="O26" s="1541"/>
      <c r="P26" s="1541"/>
      <c r="Q26" s="1541"/>
      <c r="R26" s="1541"/>
      <c r="S26" s="1542"/>
      <c r="T26" s="1543">
        <v>0.15</v>
      </c>
      <c r="U26" s="1544">
        <v>0.5</v>
      </c>
      <c r="V26" s="1544">
        <v>0</v>
      </c>
      <c r="W26" s="1544">
        <v>0</v>
      </c>
      <c r="X26" s="1544"/>
      <c r="Y26" s="1544">
        <v>0.06</v>
      </c>
      <c r="Z26" s="1544">
        <v>0</v>
      </c>
      <c r="AA26" s="1544"/>
      <c r="AB26" s="1544">
        <v>0.5</v>
      </c>
      <c r="AC26" s="1544"/>
      <c r="AD26" s="1544"/>
      <c r="AE26" s="1544"/>
      <c r="AF26" s="1544"/>
      <c r="AG26" s="1544"/>
      <c r="AH26" s="1545"/>
      <c r="AI26" s="1544"/>
      <c r="AJ26" s="1546"/>
      <c r="AK26" s="1547"/>
      <c r="AL26" s="1548"/>
      <c r="AM26" s="1548"/>
      <c r="AN26" s="1548"/>
      <c r="AO26" s="1548"/>
      <c r="AP26" s="1548"/>
      <c r="AQ26" s="1548"/>
      <c r="AR26" s="1548"/>
      <c r="AS26" s="1548"/>
      <c r="AT26" s="1548"/>
      <c r="AU26" s="1548"/>
      <c r="AV26" s="1548"/>
      <c r="AW26" s="1548"/>
      <c r="AX26" s="1548"/>
      <c r="AY26" s="1548"/>
      <c r="AZ26" s="1548"/>
      <c r="BA26" s="1549"/>
      <c r="BB26" s="1550"/>
      <c r="BC26" s="1551"/>
      <c r="BD26" s="1551"/>
      <c r="BE26" s="1551"/>
      <c r="BF26" s="1551"/>
      <c r="BG26" s="1551"/>
      <c r="BH26" s="1551"/>
      <c r="BI26" s="1551"/>
      <c r="BJ26" s="1551"/>
      <c r="BK26" s="1551"/>
      <c r="BL26" s="1551"/>
      <c r="BM26" s="1551"/>
      <c r="BN26" s="1551"/>
      <c r="BO26" s="1551"/>
      <c r="BP26" s="1551"/>
      <c r="BQ26" s="1551"/>
      <c r="BR26" s="1552"/>
      <c r="BS26" s="1550"/>
      <c r="BT26" s="1551"/>
      <c r="BU26" s="1551"/>
      <c r="BV26" s="1551"/>
      <c r="BW26" s="1551"/>
      <c r="BX26" s="1551"/>
      <c r="BY26" s="1551"/>
      <c r="BZ26" s="1551"/>
      <c r="CA26" s="1551"/>
      <c r="CB26" s="1551"/>
      <c r="CC26" s="1551"/>
      <c r="CD26" s="1551"/>
      <c r="CE26" s="1551"/>
      <c r="CF26" s="1551"/>
      <c r="CG26" s="1551"/>
      <c r="CH26" s="1551"/>
      <c r="CI26" s="1552"/>
      <c r="CJ26" s="1553"/>
      <c r="CK26" s="1543">
        <v>0.06</v>
      </c>
      <c r="CL26" s="1544">
        <v>0</v>
      </c>
      <c r="CM26" s="1546">
        <v>0.5</v>
      </c>
      <c r="CN26" s="1554"/>
      <c r="CO26" s="1555">
        <f t="shared" si="23"/>
        <v>4.7333333333333331E-2</v>
      </c>
      <c r="CP26" s="1556">
        <f t="shared" si="24"/>
        <v>17</v>
      </c>
      <c r="CQ26" s="1557" t="str">
        <f t="shared" si="25"/>
        <v/>
      </c>
      <c r="CR26" s="1557" t="str">
        <f t="shared" si="26"/>
        <v/>
      </c>
      <c r="CS26" s="1557" t="str">
        <f t="shared" si="27"/>
        <v/>
      </c>
      <c r="CT26" s="1558" t="str">
        <f t="shared" si="28"/>
        <v/>
      </c>
      <c r="CU26" s="1559">
        <f t="shared" si="29"/>
        <v>0</v>
      </c>
      <c r="CV26" s="1559">
        <f t="shared" si="30"/>
        <v>0</v>
      </c>
      <c r="CW26" s="1559">
        <f t="shared" si="31"/>
        <v>0</v>
      </c>
      <c r="CX26" s="1560">
        <f t="shared" si="32"/>
        <v>0</v>
      </c>
      <c r="CY26" s="1560">
        <f t="shared" si="33"/>
        <v>0</v>
      </c>
      <c r="CZ26" s="1560">
        <f t="shared" si="34"/>
        <v>0</v>
      </c>
      <c r="DA26" s="1559">
        <f t="shared" si="35"/>
        <v>0</v>
      </c>
      <c r="DB26" s="1559">
        <f t="shared" si="36"/>
        <v>0</v>
      </c>
      <c r="DC26" s="1559">
        <f t="shared" si="37"/>
        <v>0</v>
      </c>
      <c r="DD26" s="1558">
        <f t="shared" si="38"/>
        <v>0</v>
      </c>
      <c r="DE26" s="1557" t="str">
        <f t="shared" si="39"/>
        <v/>
      </c>
      <c r="DF26" s="1557" t="str">
        <f t="shared" si="40"/>
        <v/>
      </c>
      <c r="DG26" s="1561" t="str">
        <f t="shared" si="41"/>
        <v/>
      </c>
      <c r="DH26" s="15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57" t="str">
        <f t="shared" si="54"/>
        <v/>
      </c>
      <c r="DJ26" s="1562" t="str">
        <f t="shared" si="54"/>
        <v/>
      </c>
      <c r="DK26" s="1558" t="str">
        <f t="shared" si="54"/>
        <v/>
      </c>
      <c r="DL26" s="1559" t="str">
        <f t="shared" si="54"/>
        <v/>
      </c>
      <c r="DM26" s="1559">
        <f t="shared" si="54"/>
        <v>0</v>
      </c>
      <c r="DN26" s="1559">
        <f t="shared" si="54"/>
        <v>0</v>
      </c>
      <c r="DO26" s="1560">
        <f t="shared" si="54"/>
        <v>0</v>
      </c>
      <c r="DP26" s="1560">
        <f t="shared" si="54"/>
        <v>0.06</v>
      </c>
      <c r="DQ26" s="1560">
        <f t="shared" si="54"/>
        <v>0.15</v>
      </c>
      <c r="DR26" s="1559">
        <f t="shared" si="54"/>
        <v>0.5</v>
      </c>
      <c r="DS26" s="1559">
        <f t="shared" si="54"/>
        <v>0.5</v>
      </c>
      <c r="DT26" s="1559" t="str">
        <f t="shared" si="54"/>
        <v/>
      </c>
      <c r="DU26" s="1558" t="str">
        <f t="shared" si="54"/>
        <v/>
      </c>
      <c r="DV26" s="1563" t="str">
        <f t="shared" si="54"/>
        <v/>
      </c>
      <c r="DW26" s="1557" t="str">
        <f t="shared" si="54"/>
        <v/>
      </c>
      <c r="DX26" s="1561" t="str">
        <f t="shared" si="54"/>
        <v/>
      </c>
      <c r="DY26" s="1564"/>
      <c r="DZ26" s="1565"/>
      <c r="EA26" s="1554"/>
      <c r="EB26" s="1554"/>
      <c r="EC26" s="1554"/>
      <c r="ED26" s="1554"/>
      <c r="EE26" s="1554"/>
      <c r="EF26" s="1554"/>
      <c r="EG26" s="1554"/>
      <c r="EH26" s="1554"/>
    </row>
    <row r="27" spans="1:143" s="1569" customFormat="1" ht="15.75" customHeight="1" x14ac:dyDescent="0.2">
      <c r="A27" s="1626"/>
      <c r="B27" s="1572" t="str">
        <f>$B$10</f>
        <v>P</v>
      </c>
      <c r="C27" s="1573">
        <v>0</v>
      </c>
      <c r="D27" s="1574">
        <v>0</v>
      </c>
      <c r="E27" s="1574">
        <v>0</v>
      </c>
      <c r="F27" s="1574">
        <v>0</v>
      </c>
      <c r="G27" s="1574">
        <v>0</v>
      </c>
      <c r="H27" s="1574">
        <v>0</v>
      </c>
      <c r="I27" s="1574">
        <v>0</v>
      </c>
      <c r="J27" s="1574">
        <v>0</v>
      </c>
      <c r="K27" s="1574">
        <v>0</v>
      </c>
      <c r="L27" s="1574">
        <v>0.06</v>
      </c>
      <c r="M27" s="1574"/>
      <c r="N27" s="1574"/>
      <c r="O27" s="1574"/>
      <c r="P27" s="1574"/>
      <c r="Q27" s="1574"/>
      <c r="R27" s="1574"/>
      <c r="S27" s="1575"/>
      <c r="T27" s="1576"/>
      <c r="U27" s="1577"/>
      <c r="V27" s="1577"/>
      <c r="W27" s="1577"/>
      <c r="X27" s="1577"/>
      <c r="Y27" s="1577"/>
      <c r="Z27" s="1577"/>
      <c r="AA27" s="1577"/>
      <c r="AB27" s="1577"/>
      <c r="AC27" s="1577"/>
      <c r="AD27" s="1577"/>
      <c r="AE27" s="1577"/>
      <c r="AF27" s="1577"/>
      <c r="AG27" s="1577"/>
      <c r="AH27" s="1578"/>
      <c r="AI27" s="1577"/>
      <c r="AJ27" s="1579"/>
      <c r="AK27" s="1580">
        <v>0</v>
      </c>
      <c r="AL27" s="1581">
        <v>0</v>
      </c>
      <c r="AM27" s="1581">
        <v>0</v>
      </c>
      <c r="AN27" s="1582">
        <v>0.03</v>
      </c>
      <c r="AO27" s="1582">
        <v>1.7999999999999999E-2</v>
      </c>
      <c r="AP27" s="1582"/>
      <c r="AQ27" s="1582">
        <v>0.06</v>
      </c>
      <c r="AR27" s="1582">
        <v>0</v>
      </c>
      <c r="AS27" s="1582">
        <v>0.5</v>
      </c>
      <c r="AT27" s="1582">
        <v>0.06</v>
      </c>
      <c r="AU27" s="1582"/>
      <c r="AV27" s="1583"/>
      <c r="AW27" s="1582"/>
      <c r="AX27" s="1583"/>
      <c r="AY27" s="1582"/>
      <c r="AZ27" s="1582"/>
      <c r="BA27" s="1584"/>
      <c r="BB27" s="1585"/>
      <c r="BC27" s="1586"/>
      <c r="BD27" s="1586"/>
      <c r="BE27" s="1586"/>
      <c r="BF27" s="1586"/>
      <c r="BG27" s="1586"/>
      <c r="BH27" s="1586"/>
      <c r="BI27" s="1586"/>
      <c r="BJ27" s="1586"/>
      <c r="BK27" s="1586"/>
      <c r="BL27" s="1586"/>
      <c r="BM27" s="1586"/>
      <c r="BN27" s="1586"/>
      <c r="BO27" s="1586"/>
      <c r="BP27" s="1586"/>
      <c r="BQ27" s="1586"/>
      <c r="BR27" s="1587"/>
      <c r="BS27" s="1588"/>
      <c r="BT27" s="1589"/>
      <c r="BU27" s="1589"/>
      <c r="BV27" s="1589"/>
      <c r="BW27" s="1589"/>
      <c r="BX27" s="1589"/>
      <c r="BY27" s="1589"/>
      <c r="BZ27" s="1589"/>
      <c r="CA27" s="1589"/>
      <c r="CB27" s="1589"/>
      <c r="CC27" s="1589"/>
      <c r="CD27" s="1589"/>
      <c r="CE27" s="1589"/>
      <c r="CF27" s="1589"/>
      <c r="CG27" s="1589"/>
      <c r="CH27" s="1589"/>
      <c r="CI27" s="1590"/>
      <c r="CJ27" s="1591"/>
      <c r="CK27" s="1592">
        <v>0.03</v>
      </c>
      <c r="CL27" s="1581">
        <v>0</v>
      </c>
      <c r="CM27" s="1593">
        <v>0.5</v>
      </c>
      <c r="CN27" s="1554"/>
      <c r="CO27" s="1555">
        <f t="shared" si="23"/>
        <v>1.3411764705882352E-2</v>
      </c>
      <c r="CP27" s="1556">
        <f t="shared" si="24"/>
        <v>19</v>
      </c>
      <c r="CQ27" s="1557" t="str">
        <f t="shared" si="25"/>
        <v/>
      </c>
      <c r="CR27" s="1557" t="str">
        <f t="shared" si="26"/>
        <v/>
      </c>
      <c r="CS27" s="1557" t="str">
        <f t="shared" si="27"/>
        <v/>
      </c>
      <c r="CT27" s="1558" t="str">
        <f t="shared" si="28"/>
        <v/>
      </c>
      <c r="CU27" s="1559">
        <f t="shared" si="29"/>
        <v>0</v>
      </c>
      <c r="CV27" s="1559">
        <f t="shared" si="30"/>
        <v>0</v>
      </c>
      <c r="CW27" s="1559">
        <f t="shared" si="31"/>
        <v>0</v>
      </c>
      <c r="CX27" s="1560">
        <f t="shared" si="32"/>
        <v>0</v>
      </c>
      <c r="CY27" s="1560">
        <f t="shared" si="33"/>
        <v>0</v>
      </c>
      <c r="CZ27" s="1560">
        <f t="shared" si="34"/>
        <v>0</v>
      </c>
      <c r="DA27" s="1559">
        <f t="shared" si="35"/>
        <v>0</v>
      </c>
      <c r="DB27" s="1559">
        <f t="shared" si="36"/>
        <v>0</v>
      </c>
      <c r="DC27" s="1559">
        <f t="shared" si="37"/>
        <v>0</v>
      </c>
      <c r="DD27" s="1558">
        <f t="shared" si="38"/>
        <v>0.06</v>
      </c>
      <c r="DE27" s="1557" t="str">
        <f t="shared" si="39"/>
        <v/>
      </c>
      <c r="DF27" s="1557" t="str">
        <f t="shared" si="40"/>
        <v/>
      </c>
      <c r="DG27" s="1561" t="str">
        <f t="shared" si="41"/>
        <v/>
      </c>
      <c r="DH27" s="15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57" t="str">
        <f t="shared" si="55"/>
        <v/>
      </c>
      <c r="DJ27" s="1562" t="str">
        <f t="shared" si="55"/>
        <v/>
      </c>
      <c r="DK27" s="1558" t="str">
        <f t="shared" si="55"/>
        <v/>
      </c>
      <c r="DL27" s="1559">
        <f t="shared" si="55"/>
        <v>0</v>
      </c>
      <c r="DM27" s="1559">
        <f t="shared" si="55"/>
        <v>0</v>
      </c>
      <c r="DN27" s="1559">
        <f t="shared" si="55"/>
        <v>0</v>
      </c>
      <c r="DO27" s="1560">
        <f t="shared" si="55"/>
        <v>0</v>
      </c>
      <c r="DP27" s="1560">
        <f t="shared" si="55"/>
        <v>1.7999999999999999E-2</v>
      </c>
      <c r="DQ27" s="1560">
        <f t="shared" si="55"/>
        <v>0.03</v>
      </c>
      <c r="DR27" s="1559">
        <f t="shared" si="55"/>
        <v>0.06</v>
      </c>
      <c r="DS27" s="1559">
        <f t="shared" si="55"/>
        <v>0.06</v>
      </c>
      <c r="DT27" s="1559">
        <f t="shared" si="55"/>
        <v>0.5</v>
      </c>
      <c r="DU27" s="1558" t="str">
        <f t="shared" si="55"/>
        <v/>
      </c>
      <c r="DV27" s="1563" t="str">
        <f t="shared" si="55"/>
        <v/>
      </c>
      <c r="DW27" s="1557" t="str">
        <f t="shared" si="55"/>
        <v/>
      </c>
      <c r="DX27" s="1561" t="str">
        <f t="shared" si="55"/>
        <v/>
      </c>
      <c r="DY27" s="1564"/>
      <c r="DZ27" s="1565"/>
      <c r="EA27" s="1564"/>
      <c r="EB27" s="1564"/>
      <c r="EC27" s="1564"/>
      <c r="ED27" s="1564"/>
      <c r="EE27" s="1564"/>
      <c r="EF27" s="1564"/>
      <c r="EG27" s="1554"/>
      <c r="EH27" s="1554"/>
    </row>
    <row r="28" spans="1:143" s="1569" customFormat="1" ht="15.75" customHeight="1" x14ac:dyDescent="0.2">
      <c r="A28" s="1626"/>
      <c r="B28" s="1572" t="str">
        <f>$B$11</f>
        <v>M</v>
      </c>
      <c r="C28" s="1573">
        <v>0</v>
      </c>
      <c r="D28" s="1574">
        <v>0</v>
      </c>
      <c r="E28" s="1574">
        <v>0</v>
      </c>
      <c r="F28" s="1574">
        <v>0</v>
      </c>
      <c r="G28" s="1574">
        <v>0</v>
      </c>
      <c r="H28" s="1574">
        <v>0</v>
      </c>
      <c r="I28" s="1574">
        <v>0</v>
      </c>
      <c r="J28" s="1574">
        <v>0</v>
      </c>
      <c r="K28" s="1574">
        <v>0.5</v>
      </c>
      <c r="L28" s="1574">
        <v>0.06</v>
      </c>
      <c r="M28" s="1574"/>
      <c r="N28" s="1574"/>
      <c r="O28" s="1574"/>
      <c r="P28" s="1574"/>
      <c r="Q28" s="1574"/>
      <c r="R28" s="1574"/>
      <c r="S28" s="1575"/>
      <c r="T28" s="1596"/>
      <c r="U28" s="1597"/>
      <c r="V28" s="1597"/>
      <c r="W28" s="1597"/>
      <c r="X28" s="1597"/>
      <c r="Y28" s="1597"/>
      <c r="Z28" s="1597"/>
      <c r="AA28" s="1597"/>
      <c r="AB28" s="1597"/>
      <c r="AC28" s="1597"/>
      <c r="AD28" s="1597"/>
      <c r="AE28" s="1597"/>
      <c r="AF28" s="1597"/>
      <c r="AG28" s="1597"/>
      <c r="AH28" s="1598"/>
      <c r="AI28" s="1597"/>
      <c r="AJ28" s="1599"/>
      <c r="AK28" s="1576"/>
      <c r="AL28" s="1577"/>
      <c r="AM28" s="1577"/>
      <c r="AN28" s="1577"/>
      <c r="AO28" s="1577"/>
      <c r="AP28" s="1577"/>
      <c r="AQ28" s="1577"/>
      <c r="AR28" s="1577"/>
      <c r="AS28" s="1577"/>
      <c r="AT28" s="1577"/>
      <c r="AU28" s="1577"/>
      <c r="AV28" s="1577"/>
      <c r="AW28" s="1577"/>
      <c r="AX28" s="1577"/>
      <c r="AY28" s="1577"/>
      <c r="AZ28" s="1577"/>
      <c r="BA28" s="1579"/>
      <c r="BB28" s="1600">
        <v>0.5</v>
      </c>
      <c r="BC28" s="1601">
        <v>0</v>
      </c>
      <c r="BD28" s="1601">
        <v>0</v>
      </c>
      <c r="BE28" s="1601">
        <v>0</v>
      </c>
      <c r="BF28" s="1601">
        <v>0</v>
      </c>
      <c r="BG28" s="1601">
        <v>2.5</v>
      </c>
      <c r="BH28" s="1601"/>
      <c r="BI28" s="1601">
        <v>4.4999999999999998E-2</v>
      </c>
      <c r="BJ28" s="1601">
        <v>0.5</v>
      </c>
      <c r="BK28" s="1601"/>
      <c r="BL28" s="1601"/>
      <c r="BM28" s="1601"/>
      <c r="BN28" s="1601"/>
      <c r="BO28" s="1601"/>
      <c r="BP28" s="1601"/>
      <c r="BQ28" s="1601"/>
      <c r="BR28" s="1602"/>
      <c r="BS28" s="1585"/>
      <c r="BT28" s="1586"/>
      <c r="BU28" s="1586"/>
      <c r="BV28" s="1586"/>
      <c r="BW28" s="1586"/>
      <c r="BX28" s="1586"/>
      <c r="BY28" s="1586"/>
      <c r="BZ28" s="1586"/>
      <c r="CA28" s="1586"/>
      <c r="CB28" s="1586"/>
      <c r="CC28" s="1586"/>
      <c r="CD28" s="1586"/>
      <c r="CE28" s="1586"/>
      <c r="CF28" s="1586"/>
      <c r="CG28" s="1586"/>
      <c r="CH28" s="1586"/>
      <c r="CI28" s="1587"/>
      <c r="CJ28" s="1591"/>
      <c r="CK28" s="1592">
        <v>0.5</v>
      </c>
      <c r="CL28" s="1601">
        <v>0</v>
      </c>
      <c r="CM28" s="1602">
        <v>0.5</v>
      </c>
      <c r="CN28" s="1554"/>
      <c r="CO28" s="1555">
        <f t="shared" si="23"/>
        <v>0.10031250000000003</v>
      </c>
      <c r="CP28" s="1556">
        <f t="shared" si="24"/>
        <v>18</v>
      </c>
      <c r="CQ28" s="1557" t="str">
        <f t="shared" si="25"/>
        <v/>
      </c>
      <c r="CR28" s="1557" t="str">
        <f t="shared" si="26"/>
        <v/>
      </c>
      <c r="CS28" s="1557" t="str">
        <f t="shared" si="27"/>
        <v/>
      </c>
      <c r="CT28" s="1558" t="str">
        <f t="shared" si="28"/>
        <v/>
      </c>
      <c r="CU28" s="1559">
        <f t="shared" si="29"/>
        <v>0</v>
      </c>
      <c r="CV28" s="1559">
        <f t="shared" si="30"/>
        <v>0</v>
      </c>
      <c r="CW28" s="1559">
        <f t="shared" si="31"/>
        <v>0</v>
      </c>
      <c r="CX28" s="1560">
        <f t="shared" si="32"/>
        <v>0</v>
      </c>
      <c r="CY28" s="1560">
        <f t="shared" si="33"/>
        <v>0</v>
      </c>
      <c r="CZ28" s="1560">
        <f t="shared" si="34"/>
        <v>0</v>
      </c>
      <c r="DA28" s="1559">
        <f t="shared" si="35"/>
        <v>0</v>
      </c>
      <c r="DB28" s="1559">
        <f t="shared" si="36"/>
        <v>0</v>
      </c>
      <c r="DC28" s="1559">
        <f t="shared" si="37"/>
        <v>0.06</v>
      </c>
      <c r="DD28" s="1558">
        <f t="shared" si="38"/>
        <v>0.5</v>
      </c>
      <c r="DE28" s="1557" t="str">
        <f t="shared" si="39"/>
        <v/>
      </c>
      <c r="DF28" s="1557" t="str">
        <f t="shared" si="40"/>
        <v/>
      </c>
      <c r="DG28" s="1561" t="str">
        <f t="shared" si="41"/>
        <v/>
      </c>
      <c r="DH28" s="15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57" t="str">
        <f t="shared" si="56"/>
        <v/>
      </c>
      <c r="DJ28" s="1562" t="str">
        <f t="shared" si="56"/>
        <v/>
      </c>
      <c r="DK28" s="1558" t="str">
        <f t="shared" si="56"/>
        <v/>
      </c>
      <c r="DL28" s="1559" t="str">
        <f t="shared" si="56"/>
        <v/>
      </c>
      <c r="DM28" s="1559">
        <f t="shared" si="56"/>
        <v>0</v>
      </c>
      <c r="DN28" s="1559">
        <f t="shared" si="56"/>
        <v>0</v>
      </c>
      <c r="DO28" s="1560">
        <f t="shared" si="56"/>
        <v>0</v>
      </c>
      <c r="DP28" s="1560">
        <f t="shared" si="56"/>
        <v>0</v>
      </c>
      <c r="DQ28" s="1560">
        <f t="shared" si="56"/>
        <v>4.4999999999999998E-2</v>
      </c>
      <c r="DR28" s="1559">
        <f t="shared" si="56"/>
        <v>0.5</v>
      </c>
      <c r="DS28" s="1559">
        <f t="shared" si="56"/>
        <v>0.5</v>
      </c>
      <c r="DT28" s="1559">
        <f t="shared" si="56"/>
        <v>2.5</v>
      </c>
      <c r="DU28" s="1558" t="str">
        <f t="shared" si="56"/>
        <v/>
      </c>
      <c r="DV28" s="1563" t="str">
        <f t="shared" si="56"/>
        <v/>
      </c>
      <c r="DW28" s="1557" t="str">
        <f t="shared" si="56"/>
        <v/>
      </c>
      <c r="DX28" s="1561" t="str">
        <f t="shared" si="56"/>
        <v/>
      </c>
      <c r="DY28" s="1564"/>
      <c r="DZ28" s="1565"/>
      <c r="EA28" s="1564"/>
      <c r="EB28" s="1564"/>
      <c r="EC28" s="1564"/>
      <c r="ED28" s="1564"/>
      <c r="EE28" s="1564"/>
      <c r="EF28" s="1564"/>
      <c r="EG28" s="1554"/>
      <c r="EH28" s="1554"/>
    </row>
    <row r="29" spans="1:143" s="1569" customFormat="1" ht="15.75" customHeight="1" x14ac:dyDescent="0.2">
      <c r="A29" s="1627"/>
      <c r="B29" s="1607" t="str">
        <f>$B$12</f>
        <v>BO</v>
      </c>
      <c r="C29" s="1608">
        <v>0</v>
      </c>
      <c r="D29" s="1609">
        <v>0</v>
      </c>
      <c r="E29" s="1609">
        <v>0</v>
      </c>
      <c r="F29" s="1609">
        <v>0</v>
      </c>
      <c r="G29" s="1609">
        <v>0</v>
      </c>
      <c r="H29" s="1609">
        <v>0</v>
      </c>
      <c r="I29" s="1609">
        <v>0</v>
      </c>
      <c r="J29" s="1609">
        <v>0</v>
      </c>
      <c r="K29" s="1609">
        <v>0.5</v>
      </c>
      <c r="L29" s="1609">
        <v>0.06</v>
      </c>
      <c r="M29" s="1609"/>
      <c r="N29" s="1609"/>
      <c r="O29" s="1609"/>
      <c r="P29" s="1609"/>
      <c r="Q29" s="1609"/>
      <c r="R29" s="1609"/>
      <c r="S29" s="1611"/>
      <c r="T29" s="1612"/>
      <c r="U29" s="1613"/>
      <c r="V29" s="1613"/>
      <c r="W29" s="1613"/>
      <c r="X29" s="1613"/>
      <c r="Y29" s="1613"/>
      <c r="Z29" s="1613"/>
      <c r="AA29" s="1613"/>
      <c r="AB29" s="1613"/>
      <c r="AC29" s="1613"/>
      <c r="AD29" s="1613"/>
      <c r="AE29" s="1613"/>
      <c r="AF29" s="1613"/>
      <c r="AG29" s="1613"/>
      <c r="AH29" s="1614"/>
      <c r="AI29" s="1613"/>
      <c r="AJ29" s="1615"/>
      <c r="AK29" s="1612"/>
      <c r="AL29" s="1613"/>
      <c r="AM29" s="1613"/>
      <c r="AN29" s="1613"/>
      <c r="AO29" s="1613"/>
      <c r="AP29" s="1613"/>
      <c r="AQ29" s="1613"/>
      <c r="AR29" s="1613"/>
      <c r="AS29" s="1613"/>
      <c r="AT29" s="1613"/>
      <c r="AU29" s="1613"/>
      <c r="AV29" s="1613"/>
      <c r="AW29" s="1613"/>
      <c r="AX29" s="1613"/>
      <c r="AY29" s="1613"/>
      <c r="AZ29" s="1613"/>
      <c r="BA29" s="1615"/>
      <c r="BB29" s="1616"/>
      <c r="BC29" s="1617"/>
      <c r="BD29" s="1617"/>
      <c r="BE29" s="1617"/>
      <c r="BF29" s="1617"/>
      <c r="BG29" s="1617"/>
      <c r="BH29" s="1617"/>
      <c r="BI29" s="1617"/>
      <c r="BJ29" s="1617"/>
      <c r="BK29" s="1617"/>
      <c r="BL29" s="1617"/>
      <c r="BM29" s="1617"/>
      <c r="BN29" s="1617"/>
      <c r="BO29" s="1617"/>
      <c r="BP29" s="1617"/>
      <c r="BQ29" s="1617"/>
      <c r="BR29" s="1618"/>
      <c r="BS29" s="1619">
        <v>2</v>
      </c>
      <c r="BT29" s="1620"/>
      <c r="BU29" s="1620">
        <v>0.5</v>
      </c>
      <c r="BV29" s="1620">
        <v>2</v>
      </c>
      <c r="BW29" s="1620"/>
      <c r="BX29" s="1620"/>
      <c r="BY29" s="1620"/>
      <c r="BZ29" s="1620"/>
      <c r="CA29" s="1620">
        <v>2</v>
      </c>
      <c r="CB29" s="1620">
        <v>0</v>
      </c>
      <c r="CC29" s="1620"/>
      <c r="CD29" s="1620"/>
      <c r="CE29" s="1620"/>
      <c r="CF29" s="1620"/>
      <c r="CG29" s="1620"/>
      <c r="CH29" s="1620"/>
      <c r="CI29" s="1621"/>
      <c r="CJ29" s="1622"/>
      <c r="CK29" s="1619">
        <v>2</v>
      </c>
      <c r="CL29" s="1620">
        <v>0</v>
      </c>
      <c r="CM29" s="1621">
        <v>2</v>
      </c>
      <c r="CN29" s="1554"/>
      <c r="CO29" s="1555">
        <f t="shared" si="23"/>
        <v>0.38923076923076927</v>
      </c>
      <c r="CP29" s="1556">
        <f t="shared" si="24"/>
        <v>15</v>
      </c>
      <c r="CQ29" s="1557" t="str">
        <f t="shared" si="25"/>
        <v/>
      </c>
      <c r="CR29" s="1557" t="str">
        <f t="shared" si="26"/>
        <v/>
      </c>
      <c r="CS29" s="1557" t="str">
        <f t="shared" si="27"/>
        <v/>
      </c>
      <c r="CT29" s="1558" t="str">
        <f t="shared" si="28"/>
        <v/>
      </c>
      <c r="CU29" s="1559">
        <f t="shared" si="29"/>
        <v>0</v>
      </c>
      <c r="CV29" s="1559">
        <f t="shared" si="30"/>
        <v>0</v>
      </c>
      <c r="CW29" s="1559">
        <f t="shared" si="31"/>
        <v>0</v>
      </c>
      <c r="CX29" s="1560">
        <f t="shared" si="32"/>
        <v>0</v>
      </c>
      <c r="CY29" s="1560">
        <f t="shared" si="33"/>
        <v>0</v>
      </c>
      <c r="CZ29" s="1560">
        <f t="shared" si="34"/>
        <v>0</v>
      </c>
      <c r="DA29" s="1559">
        <f t="shared" si="35"/>
        <v>0</v>
      </c>
      <c r="DB29" s="1559">
        <f t="shared" si="36"/>
        <v>0</v>
      </c>
      <c r="DC29" s="1559">
        <f t="shared" si="37"/>
        <v>0.06</v>
      </c>
      <c r="DD29" s="1558">
        <f t="shared" si="38"/>
        <v>0.5</v>
      </c>
      <c r="DE29" s="1557" t="str">
        <f t="shared" si="39"/>
        <v/>
      </c>
      <c r="DF29" s="1557" t="str">
        <f t="shared" si="40"/>
        <v/>
      </c>
      <c r="DG29" s="1561" t="str">
        <f t="shared" si="41"/>
        <v/>
      </c>
      <c r="DH29" s="15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57" t="str">
        <f t="shared" si="57"/>
        <v/>
      </c>
      <c r="DJ29" s="1562" t="str">
        <f t="shared" si="57"/>
        <v/>
      </c>
      <c r="DK29" s="1558" t="str">
        <f t="shared" si="57"/>
        <v/>
      </c>
      <c r="DL29" s="1559" t="str">
        <f t="shared" si="57"/>
        <v/>
      </c>
      <c r="DM29" s="1559" t="str">
        <f t="shared" si="57"/>
        <v/>
      </c>
      <c r="DN29" s="1559">
        <f t="shared" si="57"/>
        <v>0</v>
      </c>
      <c r="DO29" s="1560">
        <f t="shared" si="57"/>
        <v>0.5</v>
      </c>
      <c r="DP29" s="1560">
        <f t="shared" si="57"/>
        <v>2</v>
      </c>
      <c r="DQ29" s="1560">
        <f t="shared" si="57"/>
        <v>2</v>
      </c>
      <c r="DR29" s="1559">
        <f t="shared" si="57"/>
        <v>2</v>
      </c>
      <c r="DS29" s="1559" t="str">
        <f t="shared" si="57"/>
        <v/>
      </c>
      <c r="DT29" s="1559" t="str">
        <f t="shared" si="57"/>
        <v/>
      </c>
      <c r="DU29" s="1558" t="str">
        <f t="shared" si="57"/>
        <v/>
      </c>
      <c r="DV29" s="1563" t="str">
        <f t="shared" si="57"/>
        <v/>
      </c>
      <c r="DW29" s="1557" t="str">
        <f t="shared" si="57"/>
        <v/>
      </c>
      <c r="DX29" s="1561" t="str">
        <f t="shared" si="57"/>
        <v/>
      </c>
      <c r="DY29" s="1564"/>
      <c r="DZ29" s="1565"/>
      <c r="EA29" s="1564"/>
      <c r="EB29" s="1564"/>
      <c r="EC29" s="1564"/>
      <c r="ED29" s="1564"/>
      <c r="EE29" s="1564"/>
      <c r="EF29" s="1564"/>
      <c r="EG29" s="1554"/>
      <c r="EH29" s="1554"/>
    </row>
    <row r="30" spans="1:143" s="1569" customFormat="1" ht="15.75" customHeight="1" x14ac:dyDescent="0.2">
      <c r="A30" s="1538" t="s">
        <v>77</v>
      </c>
      <c r="B30" s="1539" t="str">
        <f>$B$9</f>
        <v>VP</v>
      </c>
      <c r="C30" s="1540">
        <v>0</v>
      </c>
      <c r="D30" s="1541">
        <v>0</v>
      </c>
      <c r="E30" s="1541">
        <v>0</v>
      </c>
      <c r="F30" s="1541">
        <v>0</v>
      </c>
      <c r="G30" s="1541">
        <v>0</v>
      </c>
      <c r="H30" s="1541">
        <v>0</v>
      </c>
      <c r="I30" s="1541">
        <v>0</v>
      </c>
      <c r="J30" s="1541">
        <v>0</v>
      </c>
      <c r="K30" s="1541">
        <v>0</v>
      </c>
      <c r="L30" s="1541">
        <v>0</v>
      </c>
      <c r="M30" s="1541"/>
      <c r="N30" s="1541"/>
      <c r="O30" s="1541"/>
      <c r="P30" s="1541"/>
      <c r="Q30" s="1541"/>
      <c r="R30" s="1541"/>
      <c r="S30" s="1542"/>
      <c r="T30" s="1628">
        <v>0</v>
      </c>
      <c r="U30" s="1629">
        <v>0.5</v>
      </c>
      <c r="V30" s="1629">
        <v>0</v>
      </c>
      <c r="W30" s="1629">
        <v>0</v>
      </c>
      <c r="X30" s="1629"/>
      <c r="Y30" s="1629">
        <v>0.06</v>
      </c>
      <c r="Z30" s="1629">
        <v>0</v>
      </c>
      <c r="AA30" s="1629"/>
      <c r="AB30" s="1629">
        <v>0.5</v>
      </c>
      <c r="AC30" s="1629"/>
      <c r="AD30" s="1629"/>
      <c r="AE30" s="1629"/>
      <c r="AF30" s="1629"/>
      <c r="AG30" s="1629"/>
      <c r="AH30" s="1545"/>
      <c r="AI30" s="1629"/>
      <c r="AJ30" s="1630"/>
      <c r="AK30" s="1547"/>
      <c r="AL30" s="1548"/>
      <c r="AM30" s="1548"/>
      <c r="AN30" s="1548"/>
      <c r="AO30" s="1548"/>
      <c r="AP30" s="1548"/>
      <c r="AQ30" s="1548"/>
      <c r="AR30" s="1548"/>
      <c r="AS30" s="1548"/>
      <c r="AT30" s="1548"/>
      <c r="AU30" s="1548"/>
      <c r="AV30" s="1548"/>
      <c r="AW30" s="1548"/>
      <c r="AX30" s="1548"/>
      <c r="AY30" s="1548"/>
      <c r="AZ30" s="1548"/>
      <c r="BA30" s="1549"/>
      <c r="BB30" s="1550"/>
      <c r="BC30" s="1551"/>
      <c r="BD30" s="1551"/>
      <c r="BE30" s="1551"/>
      <c r="BF30" s="1551"/>
      <c r="BG30" s="1551"/>
      <c r="BH30" s="1551"/>
      <c r="BI30" s="1551"/>
      <c r="BJ30" s="1551"/>
      <c r="BK30" s="1551"/>
      <c r="BL30" s="1551"/>
      <c r="BM30" s="1551"/>
      <c r="BN30" s="1551"/>
      <c r="BO30" s="1551"/>
      <c r="BP30" s="1551"/>
      <c r="BQ30" s="1551"/>
      <c r="BR30" s="1552"/>
      <c r="BS30" s="1550"/>
      <c r="BT30" s="1551"/>
      <c r="BU30" s="1551"/>
      <c r="BV30" s="1551"/>
      <c r="BW30" s="1551"/>
      <c r="BX30" s="1551"/>
      <c r="BY30" s="1551"/>
      <c r="BZ30" s="1551"/>
      <c r="CA30" s="1551"/>
      <c r="CB30" s="1551"/>
      <c r="CC30" s="1551"/>
      <c r="CD30" s="1551"/>
      <c r="CE30" s="1551"/>
      <c r="CF30" s="1551"/>
      <c r="CG30" s="1551"/>
      <c r="CH30" s="1551"/>
      <c r="CI30" s="1552"/>
      <c r="CJ30" s="1553"/>
      <c r="CK30" s="1628">
        <v>0.06</v>
      </c>
      <c r="CL30" s="1629">
        <v>0</v>
      </c>
      <c r="CM30" s="1630">
        <v>0.5</v>
      </c>
      <c r="CN30" s="1631"/>
      <c r="CO30" s="1555">
        <f t="shared" si="23"/>
        <v>3.7333333333333336E-2</v>
      </c>
      <c r="CP30" s="1556">
        <f t="shared" si="24"/>
        <v>17</v>
      </c>
      <c r="CQ30" s="1557" t="str">
        <f t="shared" si="25"/>
        <v/>
      </c>
      <c r="CR30" s="1557" t="str">
        <f t="shared" si="26"/>
        <v/>
      </c>
      <c r="CS30" s="1557" t="str">
        <f t="shared" si="27"/>
        <v/>
      </c>
      <c r="CT30" s="1558" t="str">
        <f t="shared" si="28"/>
        <v/>
      </c>
      <c r="CU30" s="1559">
        <f t="shared" si="29"/>
        <v>0</v>
      </c>
      <c r="CV30" s="1559">
        <f t="shared" si="30"/>
        <v>0</v>
      </c>
      <c r="CW30" s="1559">
        <f t="shared" si="31"/>
        <v>0</v>
      </c>
      <c r="CX30" s="1560">
        <f t="shared" si="32"/>
        <v>0</v>
      </c>
      <c r="CY30" s="1560">
        <f t="shared" si="33"/>
        <v>0</v>
      </c>
      <c r="CZ30" s="1560">
        <f t="shared" si="34"/>
        <v>0</v>
      </c>
      <c r="DA30" s="1559">
        <f t="shared" si="35"/>
        <v>0</v>
      </c>
      <c r="DB30" s="1559">
        <f t="shared" si="36"/>
        <v>0</v>
      </c>
      <c r="DC30" s="1559">
        <f t="shared" si="37"/>
        <v>0</v>
      </c>
      <c r="DD30" s="1558">
        <f t="shared" si="38"/>
        <v>0</v>
      </c>
      <c r="DE30" s="1557" t="str">
        <f t="shared" si="39"/>
        <v/>
      </c>
      <c r="DF30" s="1557" t="str">
        <f t="shared" si="40"/>
        <v/>
      </c>
      <c r="DG30" s="1561" t="str">
        <f t="shared" si="41"/>
        <v/>
      </c>
      <c r="DH30" s="15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57" t="str">
        <f t="shared" si="58"/>
        <v/>
      </c>
      <c r="DJ30" s="1562" t="str">
        <f t="shared" si="58"/>
        <v/>
      </c>
      <c r="DK30" s="1558" t="str">
        <f t="shared" si="58"/>
        <v/>
      </c>
      <c r="DL30" s="1559" t="str">
        <f t="shared" si="58"/>
        <v/>
      </c>
      <c r="DM30" s="1559">
        <f t="shared" si="58"/>
        <v>0</v>
      </c>
      <c r="DN30" s="1559">
        <f t="shared" si="58"/>
        <v>0</v>
      </c>
      <c r="DO30" s="1560">
        <f t="shared" si="58"/>
        <v>0</v>
      </c>
      <c r="DP30" s="1560">
        <f t="shared" si="58"/>
        <v>0</v>
      </c>
      <c r="DQ30" s="1560">
        <f t="shared" si="58"/>
        <v>0.06</v>
      </c>
      <c r="DR30" s="1559">
        <f t="shared" si="58"/>
        <v>0.5</v>
      </c>
      <c r="DS30" s="1559">
        <f t="shared" si="58"/>
        <v>0.5</v>
      </c>
      <c r="DT30" s="1559" t="str">
        <f t="shared" si="58"/>
        <v/>
      </c>
      <c r="DU30" s="1558" t="str">
        <f t="shared" si="58"/>
        <v/>
      </c>
      <c r="DV30" s="1563" t="str">
        <f t="shared" si="58"/>
        <v/>
      </c>
      <c r="DW30" s="1557" t="str">
        <f t="shared" si="58"/>
        <v/>
      </c>
      <c r="DX30" s="1561" t="str">
        <f t="shared" si="58"/>
        <v/>
      </c>
      <c r="DY30" s="1564"/>
      <c r="DZ30" s="1565"/>
      <c r="EA30" s="1564"/>
      <c r="EB30" s="1564"/>
      <c r="EC30" s="1564"/>
      <c r="ED30" s="1564"/>
      <c r="EE30" s="1564"/>
      <c r="EF30" s="1564"/>
      <c r="EG30" s="1554"/>
      <c r="EH30" s="1554"/>
    </row>
    <row r="31" spans="1:143" s="1569" customFormat="1" ht="15.75" customHeight="1" x14ac:dyDescent="0.2">
      <c r="A31" s="1626"/>
      <c r="B31" s="1572" t="str">
        <f>$B$10</f>
        <v>P</v>
      </c>
      <c r="C31" s="1573">
        <v>0</v>
      </c>
      <c r="D31" s="1574">
        <v>0</v>
      </c>
      <c r="E31" s="1574">
        <v>0</v>
      </c>
      <c r="F31" s="1574">
        <v>0</v>
      </c>
      <c r="G31" s="1574">
        <v>0</v>
      </c>
      <c r="H31" s="1574">
        <v>0</v>
      </c>
      <c r="I31" s="1574">
        <v>0</v>
      </c>
      <c r="J31" s="1574">
        <v>0</v>
      </c>
      <c r="K31" s="1574">
        <v>0</v>
      </c>
      <c r="L31" s="1574">
        <v>0</v>
      </c>
      <c r="M31" s="1574"/>
      <c r="N31" s="1574"/>
      <c r="O31" s="1574"/>
      <c r="P31" s="1574"/>
      <c r="Q31" s="1574"/>
      <c r="R31" s="1574"/>
      <c r="S31" s="1575"/>
      <c r="T31" s="1576"/>
      <c r="U31" s="1577"/>
      <c r="V31" s="1577"/>
      <c r="W31" s="1577"/>
      <c r="X31" s="1577"/>
      <c r="Y31" s="1577"/>
      <c r="Z31" s="1577"/>
      <c r="AA31" s="1577"/>
      <c r="AB31" s="1577"/>
      <c r="AC31" s="1577"/>
      <c r="AD31" s="1577"/>
      <c r="AE31" s="1577"/>
      <c r="AF31" s="1577"/>
      <c r="AG31" s="1577"/>
      <c r="AH31" s="1578"/>
      <c r="AI31" s="1577"/>
      <c r="AJ31" s="1579"/>
      <c r="AK31" s="1580">
        <v>0</v>
      </c>
      <c r="AL31" s="1581">
        <v>0</v>
      </c>
      <c r="AM31" s="1581">
        <v>0</v>
      </c>
      <c r="AN31" s="1582">
        <v>0</v>
      </c>
      <c r="AO31" s="1582">
        <v>0</v>
      </c>
      <c r="AP31" s="1582"/>
      <c r="AQ31" s="1582">
        <v>0</v>
      </c>
      <c r="AR31" s="1582">
        <v>0</v>
      </c>
      <c r="AS31" s="1582">
        <v>0.5</v>
      </c>
      <c r="AT31" s="1582">
        <v>0</v>
      </c>
      <c r="AU31" s="1582"/>
      <c r="AV31" s="1583"/>
      <c r="AW31" s="1582"/>
      <c r="AX31" s="1583"/>
      <c r="AY31" s="1582"/>
      <c r="AZ31" s="1582"/>
      <c r="BA31" s="1584"/>
      <c r="BB31" s="1585"/>
      <c r="BC31" s="1586"/>
      <c r="BD31" s="1586"/>
      <c r="BE31" s="1586"/>
      <c r="BF31" s="1586"/>
      <c r="BG31" s="1586"/>
      <c r="BH31" s="1586"/>
      <c r="BI31" s="1586"/>
      <c r="BJ31" s="1586"/>
      <c r="BK31" s="1586"/>
      <c r="BL31" s="1586"/>
      <c r="BM31" s="1586"/>
      <c r="BN31" s="1586"/>
      <c r="BO31" s="1586"/>
      <c r="BP31" s="1586"/>
      <c r="BQ31" s="1586"/>
      <c r="BR31" s="1587"/>
      <c r="BS31" s="1588"/>
      <c r="BT31" s="1589"/>
      <c r="BU31" s="1589"/>
      <c r="BV31" s="1589"/>
      <c r="BW31" s="1589"/>
      <c r="BX31" s="1589"/>
      <c r="BY31" s="1589"/>
      <c r="BZ31" s="1589"/>
      <c r="CA31" s="1589"/>
      <c r="CB31" s="1589"/>
      <c r="CC31" s="1589"/>
      <c r="CD31" s="1589"/>
      <c r="CE31" s="1589"/>
      <c r="CF31" s="1589"/>
      <c r="CG31" s="1589"/>
      <c r="CH31" s="1589"/>
      <c r="CI31" s="1590"/>
      <c r="CJ31" s="1591"/>
      <c r="CK31" s="1632">
        <v>0</v>
      </c>
      <c r="CL31" s="1633">
        <v>0</v>
      </c>
      <c r="CM31" s="1634">
        <v>0.5</v>
      </c>
      <c r="CN31" s="1631"/>
      <c r="CO31" s="1555">
        <f t="shared" si="23"/>
        <v>0</v>
      </c>
      <c r="CP31" s="1556">
        <f t="shared" si="24"/>
        <v>19</v>
      </c>
      <c r="CQ31" s="1557" t="str">
        <f t="shared" si="25"/>
        <v/>
      </c>
      <c r="CR31" s="1557" t="str">
        <f t="shared" si="26"/>
        <v/>
      </c>
      <c r="CS31" s="1557" t="str">
        <f t="shared" si="27"/>
        <v/>
      </c>
      <c r="CT31" s="1558" t="str">
        <f t="shared" si="28"/>
        <v/>
      </c>
      <c r="CU31" s="1559">
        <f t="shared" si="29"/>
        <v>0</v>
      </c>
      <c r="CV31" s="1559">
        <f t="shared" si="30"/>
        <v>0</v>
      </c>
      <c r="CW31" s="1559">
        <f t="shared" si="31"/>
        <v>0</v>
      </c>
      <c r="CX31" s="1560">
        <f t="shared" si="32"/>
        <v>0</v>
      </c>
      <c r="CY31" s="1560">
        <f t="shared" si="33"/>
        <v>0</v>
      </c>
      <c r="CZ31" s="1560">
        <f t="shared" si="34"/>
        <v>0</v>
      </c>
      <c r="DA31" s="1559">
        <f t="shared" si="35"/>
        <v>0</v>
      </c>
      <c r="DB31" s="1559">
        <f t="shared" si="36"/>
        <v>0</v>
      </c>
      <c r="DC31" s="1559">
        <f t="shared" si="37"/>
        <v>0</v>
      </c>
      <c r="DD31" s="1558">
        <f t="shared" si="38"/>
        <v>0</v>
      </c>
      <c r="DE31" s="1557" t="str">
        <f t="shared" si="39"/>
        <v/>
      </c>
      <c r="DF31" s="1557" t="str">
        <f t="shared" si="40"/>
        <v/>
      </c>
      <c r="DG31" s="1561" t="str">
        <f t="shared" si="41"/>
        <v/>
      </c>
      <c r="DH31" s="15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57" t="str">
        <f t="shared" si="59"/>
        <v/>
      </c>
      <c r="DJ31" s="1562" t="str">
        <f t="shared" si="59"/>
        <v/>
      </c>
      <c r="DK31" s="1558" t="str">
        <f t="shared" si="59"/>
        <v/>
      </c>
      <c r="DL31" s="1559">
        <f t="shared" si="59"/>
        <v>0</v>
      </c>
      <c r="DM31" s="1559">
        <f t="shared" si="59"/>
        <v>0</v>
      </c>
      <c r="DN31" s="1559">
        <f t="shared" si="59"/>
        <v>0</v>
      </c>
      <c r="DO31" s="1560">
        <f t="shared" si="59"/>
        <v>0</v>
      </c>
      <c r="DP31" s="1560">
        <f t="shared" si="59"/>
        <v>0</v>
      </c>
      <c r="DQ31" s="1560">
        <f t="shared" si="59"/>
        <v>0</v>
      </c>
      <c r="DR31" s="1559">
        <f t="shared" si="59"/>
        <v>0</v>
      </c>
      <c r="DS31" s="1559">
        <f t="shared" si="59"/>
        <v>0</v>
      </c>
      <c r="DT31" s="1559">
        <f t="shared" si="59"/>
        <v>0.5</v>
      </c>
      <c r="DU31" s="1558" t="str">
        <f t="shared" si="59"/>
        <v/>
      </c>
      <c r="DV31" s="1563" t="str">
        <f t="shared" si="59"/>
        <v/>
      </c>
      <c r="DW31" s="1557" t="str">
        <f t="shared" si="59"/>
        <v/>
      </c>
      <c r="DX31" s="1561" t="str">
        <f t="shared" si="59"/>
        <v/>
      </c>
      <c r="DY31" s="1564"/>
      <c r="DZ31" s="1565"/>
      <c r="EA31" s="1564"/>
      <c r="EB31" s="1564"/>
      <c r="EC31" s="1564"/>
      <c r="ED31" s="1564"/>
      <c r="EE31" s="1564"/>
      <c r="EF31" s="1564"/>
      <c r="EG31" s="1554"/>
      <c r="EH31" s="1554"/>
    </row>
    <row r="32" spans="1:143" s="1569" customFormat="1" ht="15.75" customHeight="1" x14ac:dyDescent="0.2">
      <c r="A32" s="1626"/>
      <c r="B32" s="1572" t="str">
        <f>$B$11</f>
        <v>M</v>
      </c>
      <c r="C32" s="1573">
        <v>0</v>
      </c>
      <c r="D32" s="1574">
        <v>0</v>
      </c>
      <c r="E32" s="1574">
        <v>0</v>
      </c>
      <c r="F32" s="1574">
        <v>0</v>
      </c>
      <c r="G32" s="1574">
        <v>0</v>
      </c>
      <c r="H32" s="1574">
        <v>0</v>
      </c>
      <c r="I32" s="1574">
        <v>0</v>
      </c>
      <c r="J32" s="1574">
        <v>0</v>
      </c>
      <c r="K32" s="1574">
        <v>4.5</v>
      </c>
      <c r="L32" s="1574">
        <v>0</v>
      </c>
      <c r="M32" s="1574"/>
      <c r="N32" s="1574"/>
      <c r="O32" s="1574"/>
      <c r="P32" s="1574"/>
      <c r="Q32" s="1574"/>
      <c r="R32" s="1574"/>
      <c r="S32" s="1575"/>
      <c r="T32" s="1596"/>
      <c r="U32" s="1597"/>
      <c r="V32" s="1597"/>
      <c r="W32" s="1597"/>
      <c r="X32" s="1597"/>
      <c r="Y32" s="1597"/>
      <c r="Z32" s="1597"/>
      <c r="AA32" s="1597"/>
      <c r="AB32" s="1597"/>
      <c r="AC32" s="1597"/>
      <c r="AD32" s="1597"/>
      <c r="AE32" s="1597"/>
      <c r="AF32" s="1597"/>
      <c r="AG32" s="1597"/>
      <c r="AH32" s="1598"/>
      <c r="AI32" s="1597"/>
      <c r="AJ32" s="1599"/>
      <c r="AK32" s="1576"/>
      <c r="AL32" s="1577"/>
      <c r="AM32" s="1577"/>
      <c r="AN32" s="1577"/>
      <c r="AO32" s="1577"/>
      <c r="AP32" s="1577"/>
      <c r="AQ32" s="1577"/>
      <c r="AR32" s="1577"/>
      <c r="AS32" s="1577"/>
      <c r="AT32" s="1577"/>
      <c r="AU32" s="1577"/>
      <c r="AV32" s="1577"/>
      <c r="AW32" s="1577"/>
      <c r="AX32" s="1577"/>
      <c r="AY32" s="1577"/>
      <c r="AZ32" s="1577"/>
      <c r="BA32" s="1577"/>
      <c r="BB32" s="1601">
        <v>0</v>
      </c>
      <c r="BC32" s="1601">
        <v>0</v>
      </c>
      <c r="BD32" s="1601">
        <v>0</v>
      </c>
      <c r="BE32" s="1601">
        <v>0</v>
      </c>
      <c r="BF32" s="1601">
        <v>0</v>
      </c>
      <c r="BG32" s="1601">
        <v>0</v>
      </c>
      <c r="BH32" s="1601"/>
      <c r="BI32" s="1601">
        <v>0</v>
      </c>
      <c r="BJ32" s="1601">
        <v>0.5</v>
      </c>
      <c r="BK32" s="1601"/>
      <c r="BL32" s="1601"/>
      <c r="BM32" s="1601"/>
      <c r="BN32" s="1601"/>
      <c r="BO32" s="1601"/>
      <c r="BP32" s="1601"/>
      <c r="BQ32" s="1601"/>
      <c r="BR32" s="1601"/>
      <c r="BS32" s="1589"/>
      <c r="BT32" s="1589"/>
      <c r="BU32" s="1589"/>
      <c r="BV32" s="1589"/>
      <c r="BW32" s="1589"/>
      <c r="BX32" s="1589"/>
      <c r="BY32" s="1589"/>
      <c r="BZ32" s="1589"/>
      <c r="CA32" s="1589"/>
      <c r="CB32" s="1589"/>
      <c r="CC32" s="1589"/>
      <c r="CD32" s="1589"/>
      <c r="CE32" s="1589"/>
      <c r="CF32" s="1589"/>
      <c r="CG32" s="1589"/>
      <c r="CH32" s="1589"/>
      <c r="CI32" s="1590"/>
      <c r="CJ32" s="1635"/>
      <c r="CK32" s="1632">
        <v>0</v>
      </c>
      <c r="CL32" s="1633">
        <v>0</v>
      </c>
      <c r="CM32" s="1634">
        <v>0.5</v>
      </c>
      <c r="CN32" s="1631"/>
      <c r="CO32" s="1555">
        <f t="shared" si="23"/>
        <v>3.125E-2</v>
      </c>
      <c r="CP32" s="1556">
        <f t="shared" si="24"/>
        <v>18</v>
      </c>
      <c r="CQ32" s="1557" t="str">
        <f t="shared" si="25"/>
        <v/>
      </c>
      <c r="CR32" s="1557" t="str">
        <f t="shared" si="26"/>
        <v/>
      </c>
      <c r="CS32" s="1557" t="str">
        <f t="shared" si="27"/>
        <v/>
      </c>
      <c r="CT32" s="1558" t="str">
        <f t="shared" si="28"/>
        <v/>
      </c>
      <c r="CU32" s="1559">
        <f t="shared" si="29"/>
        <v>0</v>
      </c>
      <c r="CV32" s="1559">
        <f t="shared" si="30"/>
        <v>0</v>
      </c>
      <c r="CW32" s="1559">
        <f t="shared" si="31"/>
        <v>0</v>
      </c>
      <c r="CX32" s="1560">
        <f t="shared" si="32"/>
        <v>0</v>
      </c>
      <c r="CY32" s="1560">
        <f t="shared" si="33"/>
        <v>0</v>
      </c>
      <c r="CZ32" s="1560">
        <f t="shared" si="34"/>
        <v>0</v>
      </c>
      <c r="DA32" s="1559">
        <f t="shared" si="35"/>
        <v>0</v>
      </c>
      <c r="DB32" s="1559">
        <f t="shared" si="36"/>
        <v>0</v>
      </c>
      <c r="DC32" s="1559">
        <f t="shared" si="37"/>
        <v>0</v>
      </c>
      <c r="DD32" s="1558">
        <f t="shared" si="38"/>
        <v>4.5</v>
      </c>
      <c r="DE32" s="1557" t="str">
        <f t="shared" si="39"/>
        <v/>
      </c>
      <c r="DF32" s="1557" t="str">
        <f t="shared" si="40"/>
        <v/>
      </c>
      <c r="DG32" s="1561" t="str">
        <f t="shared" si="41"/>
        <v/>
      </c>
      <c r="DH32" s="15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57" t="str">
        <f t="shared" si="60"/>
        <v/>
      </c>
      <c r="DJ32" s="1562" t="str">
        <f t="shared" si="60"/>
        <v/>
      </c>
      <c r="DK32" s="1558" t="str">
        <f t="shared" si="60"/>
        <v/>
      </c>
      <c r="DL32" s="1559" t="str">
        <f t="shared" si="60"/>
        <v/>
      </c>
      <c r="DM32" s="1559">
        <f t="shared" si="60"/>
        <v>0</v>
      </c>
      <c r="DN32" s="1559">
        <f t="shared" si="60"/>
        <v>0</v>
      </c>
      <c r="DO32" s="1560">
        <f t="shared" si="60"/>
        <v>0</v>
      </c>
      <c r="DP32" s="1560">
        <f t="shared" si="60"/>
        <v>0</v>
      </c>
      <c r="DQ32" s="1560">
        <f t="shared" si="60"/>
        <v>0</v>
      </c>
      <c r="DR32" s="1559">
        <f t="shared" si="60"/>
        <v>0</v>
      </c>
      <c r="DS32" s="1559">
        <f t="shared" si="60"/>
        <v>0</v>
      </c>
      <c r="DT32" s="1559">
        <f t="shared" si="60"/>
        <v>0.5</v>
      </c>
      <c r="DU32" s="1558" t="str">
        <f t="shared" si="60"/>
        <v/>
      </c>
      <c r="DV32" s="1563" t="str">
        <f t="shared" si="60"/>
        <v/>
      </c>
      <c r="DW32" s="1557" t="str">
        <f t="shared" si="60"/>
        <v/>
      </c>
      <c r="DX32" s="1561" t="str">
        <f t="shared" si="60"/>
        <v/>
      </c>
      <c r="DY32" s="1564"/>
      <c r="DZ32" s="1565"/>
      <c r="EA32" s="1564"/>
      <c r="EB32" s="1564"/>
      <c r="EC32" s="1564"/>
      <c r="ED32" s="1564"/>
      <c r="EE32" s="1564"/>
      <c r="EF32" s="1564"/>
      <c r="EG32" s="1554"/>
      <c r="EH32" s="1554"/>
    </row>
    <row r="33" spans="1:138" s="1569" customFormat="1" ht="15.75" customHeight="1" thickBot="1" x14ac:dyDescent="0.25">
      <c r="A33" s="1627"/>
      <c r="B33" s="1607" t="str">
        <f>$B$12</f>
        <v>BO</v>
      </c>
      <c r="C33" s="1608">
        <v>0</v>
      </c>
      <c r="D33" s="1609">
        <v>0</v>
      </c>
      <c r="E33" s="1609">
        <v>0</v>
      </c>
      <c r="F33" s="1609">
        <v>0</v>
      </c>
      <c r="G33" s="1609">
        <v>0</v>
      </c>
      <c r="H33" s="1609">
        <v>0</v>
      </c>
      <c r="I33" s="1609">
        <v>0</v>
      </c>
      <c r="J33" s="1609">
        <v>0</v>
      </c>
      <c r="K33" s="1609">
        <v>7.5</v>
      </c>
      <c r="L33" s="1609">
        <v>0</v>
      </c>
      <c r="M33" s="1609"/>
      <c r="N33" s="1609"/>
      <c r="O33" s="1609"/>
      <c r="P33" s="1609"/>
      <c r="Q33" s="1609"/>
      <c r="R33" s="1609"/>
      <c r="S33" s="1611"/>
      <c r="T33" s="1612"/>
      <c r="U33" s="1613"/>
      <c r="V33" s="1613"/>
      <c r="W33" s="1613"/>
      <c r="X33" s="1613"/>
      <c r="Y33" s="1613"/>
      <c r="Z33" s="1613"/>
      <c r="AA33" s="1613"/>
      <c r="AB33" s="1613"/>
      <c r="AC33" s="1613"/>
      <c r="AD33" s="1613"/>
      <c r="AE33" s="1613"/>
      <c r="AF33" s="1613"/>
      <c r="AG33" s="1613"/>
      <c r="AH33" s="1614"/>
      <c r="AI33" s="1613"/>
      <c r="AJ33" s="1615"/>
      <c r="AK33" s="1612"/>
      <c r="AL33" s="1613"/>
      <c r="AM33" s="1613"/>
      <c r="AN33" s="1613"/>
      <c r="AO33" s="1613"/>
      <c r="AP33" s="1613"/>
      <c r="AQ33" s="1613"/>
      <c r="AR33" s="1613"/>
      <c r="AS33" s="1613"/>
      <c r="AT33" s="1613"/>
      <c r="AU33" s="1613"/>
      <c r="AV33" s="1613"/>
      <c r="AW33" s="1613"/>
      <c r="AX33" s="1613"/>
      <c r="AY33" s="1613"/>
      <c r="AZ33" s="1613"/>
      <c r="BA33" s="1615"/>
      <c r="BB33" s="1616"/>
      <c r="BC33" s="1617"/>
      <c r="BD33" s="1617"/>
      <c r="BE33" s="1617"/>
      <c r="BF33" s="1617"/>
      <c r="BG33" s="1617"/>
      <c r="BH33" s="1617"/>
      <c r="BI33" s="1617"/>
      <c r="BJ33" s="1617"/>
      <c r="BK33" s="1617"/>
      <c r="BL33" s="1617"/>
      <c r="BM33" s="1617"/>
      <c r="BN33" s="1617"/>
      <c r="BO33" s="1617"/>
      <c r="BP33" s="1617"/>
      <c r="BQ33" s="1617"/>
      <c r="BR33" s="1617"/>
      <c r="BS33" s="1620">
        <v>5</v>
      </c>
      <c r="BT33" s="1620"/>
      <c r="BU33" s="1620">
        <v>0</v>
      </c>
      <c r="BV33" s="1620">
        <v>18</v>
      </c>
      <c r="BW33" s="1620"/>
      <c r="BX33" s="1620"/>
      <c r="BY33" s="1620"/>
      <c r="BZ33" s="1620"/>
      <c r="CA33" s="1620">
        <v>2</v>
      </c>
      <c r="CB33" s="1620">
        <v>0</v>
      </c>
      <c r="CC33" s="1620"/>
      <c r="CD33" s="1620"/>
      <c r="CE33" s="1620"/>
      <c r="CF33" s="1620"/>
      <c r="CG33" s="1620"/>
      <c r="CH33" s="1620"/>
      <c r="CI33" s="1620"/>
      <c r="CJ33" s="1636"/>
      <c r="CK33" s="1637">
        <v>2</v>
      </c>
      <c r="CL33" s="1620">
        <v>0</v>
      </c>
      <c r="CM33" s="1621">
        <v>5</v>
      </c>
      <c r="CN33" s="1631"/>
      <c r="CO33" s="1555">
        <f t="shared" si="23"/>
        <v>1.1153846153846154</v>
      </c>
      <c r="CP33" s="1556">
        <f t="shared" si="24"/>
        <v>15</v>
      </c>
      <c r="CQ33" s="1557" t="str">
        <f t="shared" si="25"/>
        <v/>
      </c>
      <c r="CR33" s="1557" t="str">
        <f t="shared" si="26"/>
        <v/>
      </c>
      <c r="CS33" s="1557" t="str">
        <f t="shared" si="27"/>
        <v/>
      </c>
      <c r="CT33" s="1558" t="str">
        <f t="shared" si="28"/>
        <v/>
      </c>
      <c r="CU33" s="1559">
        <f t="shared" si="29"/>
        <v>0</v>
      </c>
      <c r="CV33" s="1559">
        <f t="shared" si="30"/>
        <v>0</v>
      </c>
      <c r="CW33" s="1559">
        <f t="shared" si="31"/>
        <v>0</v>
      </c>
      <c r="CX33" s="1560">
        <f t="shared" si="32"/>
        <v>0</v>
      </c>
      <c r="CY33" s="1560">
        <f t="shared" si="33"/>
        <v>0</v>
      </c>
      <c r="CZ33" s="1560">
        <f t="shared" si="34"/>
        <v>0</v>
      </c>
      <c r="DA33" s="1559">
        <f t="shared" si="35"/>
        <v>0</v>
      </c>
      <c r="DB33" s="1559">
        <f t="shared" si="36"/>
        <v>0</v>
      </c>
      <c r="DC33" s="1559">
        <f t="shared" si="37"/>
        <v>0</v>
      </c>
      <c r="DD33" s="1558">
        <f t="shared" si="38"/>
        <v>7.5</v>
      </c>
      <c r="DE33" s="1557" t="str">
        <f t="shared" si="39"/>
        <v/>
      </c>
      <c r="DF33" s="1557" t="str">
        <f t="shared" si="40"/>
        <v/>
      </c>
      <c r="DG33" s="1561" t="str">
        <f t="shared" si="41"/>
        <v/>
      </c>
      <c r="DH33" s="15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57" t="str">
        <f t="shared" si="61"/>
        <v/>
      </c>
      <c r="DJ33" s="1562" t="str">
        <f t="shared" si="61"/>
        <v/>
      </c>
      <c r="DK33" s="1558" t="str">
        <f t="shared" si="61"/>
        <v/>
      </c>
      <c r="DL33" s="1559" t="str">
        <f t="shared" si="61"/>
        <v/>
      </c>
      <c r="DM33" s="1559" t="str">
        <f t="shared" si="61"/>
        <v/>
      </c>
      <c r="DN33" s="1559">
        <f t="shared" si="61"/>
        <v>0</v>
      </c>
      <c r="DO33" s="1560">
        <f t="shared" si="61"/>
        <v>0</v>
      </c>
      <c r="DP33" s="1560">
        <f t="shared" si="61"/>
        <v>2</v>
      </c>
      <c r="DQ33" s="1560">
        <f t="shared" si="61"/>
        <v>5</v>
      </c>
      <c r="DR33" s="1559">
        <f t="shared" si="61"/>
        <v>18</v>
      </c>
      <c r="DS33" s="1559" t="str">
        <f t="shared" si="61"/>
        <v/>
      </c>
      <c r="DT33" s="1559" t="str">
        <f t="shared" si="61"/>
        <v/>
      </c>
      <c r="DU33" s="1558" t="str">
        <f t="shared" si="61"/>
        <v/>
      </c>
      <c r="DV33" s="1563" t="str">
        <f t="shared" si="61"/>
        <v/>
      </c>
      <c r="DW33" s="1557" t="str">
        <f t="shared" si="61"/>
        <v/>
      </c>
      <c r="DX33" s="1561" t="str">
        <f t="shared" si="61"/>
        <v/>
      </c>
      <c r="DY33" s="1564"/>
      <c r="DZ33" s="1565"/>
      <c r="EA33" s="1564"/>
      <c r="EB33" s="1564"/>
      <c r="EC33" s="1564"/>
      <c r="ED33" s="1564"/>
      <c r="EE33" s="1564"/>
      <c r="EF33" s="1564"/>
      <c r="EG33" s="1554"/>
      <c r="EH33" s="1554"/>
    </row>
    <row r="34" spans="1:138" s="217" customFormat="1" ht="15.75" hidden="1" customHeight="1" x14ac:dyDescent="0.2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 x14ac:dyDescent="0.2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 x14ac:dyDescent="0.2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 x14ac:dyDescent="0.2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 x14ac:dyDescent="0.2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 x14ac:dyDescent="0.2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 x14ac:dyDescent="0.2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 x14ac:dyDescent="0.2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 x14ac:dyDescent="0.2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 x14ac:dyDescent="0.2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 x14ac:dyDescent="0.2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 x14ac:dyDescent="0.2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 x14ac:dyDescent="0.2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 x14ac:dyDescent="0.2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 x14ac:dyDescent="0.2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 x14ac:dyDescent="0.2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 x14ac:dyDescent="0.2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 x14ac:dyDescent="0.2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 x14ac:dyDescent="0.2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 x14ac:dyDescent="0.2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 x14ac:dyDescent="0.2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 x14ac:dyDescent="0.2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 x14ac:dyDescent="0.2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 x14ac:dyDescent="0.2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 x14ac:dyDescent="0.2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 x14ac:dyDescent="0.2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 x14ac:dyDescent="0.2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 x14ac:dyDescent="0.2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 x14ac:dyDescent="0.2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 x14ac:dyDescent="0.2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 x14ac:dyDescent="0.2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 x14ac:dyDescent="0.2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 x14ac:dyDescent="0.2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 x14ac:dyDescent="0.2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 x14ac:dyDescent="0.2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 x14ac:dyDescent="0.2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 x14ac:dyDescent="0.25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 x14ac:dyDescent="0.25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 x14ac:dyDescent="0.25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 x14ac:dyDescent="0.25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 x14ac:dyDescent="0.25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 x14ac:dyDescent="0.25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 x14ac:dyDescent="0.2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 x14ac:dyDescent="0.25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 x14ac:dyDescent="0.25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 x14ac:dyDescent="0.25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 x14ac:dyDescent="0.25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 x14ac:dyDescent="0.25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 x14ac:dyDescent="0.25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 x14ac:dyDescent="0.25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 x14ac:dyDescent="0.2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 x14ac:dyDescent="0.25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 x14ac:dyDescent="0.25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 x14ac:dyDescent="0.25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 x14ac:dyDescent="0.25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 x14ac:dyDescent="0.25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 x14ac:dyDescent="0.25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 x14ac:dyDescent="0.25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 x14ac:dyDescent="0.2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 x14ac:dyDescent="0.25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 x14ac:dyDescent="0.25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 x14ac:dyDescent="0.25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 x14ac:dyDescent="0.25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 x14ac:dyDescent="0.25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 x14ac:dyDescent="0.25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 x14ac:dyDescent="0.25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 x14ac:dyDescent="0.2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 x14ac:dyDescent="0.25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 x14ac:dyDescent="0.25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 x14ac:dyDescent="0.25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 x14ac:dyDescent="0.25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 x14ac:dyDescent="0.25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 x14ac:dyDescent="0.25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 x14ac:dyDescent="0.25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 x14ac:dyDescent="0.2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 x14ac:dyDescent="0.25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 x14ac:dyDescent="0.25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 x14ac:dyDescent="0.25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 x14ac:dyDescent="0.25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 x14ac:dyDescent="0.25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 x14ac:dyDescent="0.25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 x14ac:dyDescent="0.25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 x14ac:dyDescent="0.2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 x14ac:dyDescent="0.25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 x14ac:dyDescent="0.25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 x14ac:dyDescent="0.25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 x14ac:dyDescent="0.25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 x14ac:dyDescent="0.25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 x14ac:dyDescent="0.25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 x14ac:dyDescent="0.25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 x14ac:dyDescent="0.2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 x14ac:dyDescent="0.25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 x14ac:dyDescent="0.2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 x14ac:dyDescent="0.2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 x14ac:dyDescent="0.2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 x14ac:dyDescent="0.2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 x14ac:dyDescent="0.2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 x14ac:dyDescent="0.2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 x14ac:dyDescent="0.2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 x14ac:dyDescent="0.2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 x14ac:dyDescent="0.25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 x14ac:dyDescent="0.25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 x14ac:dyDescent="0.25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 x14ac:dyDescent="0.25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 x14ac:dyDescent="0.25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 x14ac:dyDescent="0.25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 x14ac:dyDescent="0.2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 x14ac:dyDescent="0.25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38">
        <f t="shared" ref="CL141:CM141" si="280">IF(CL134="","",CL134+SUM(CL136,CL140)-SUM(CL137:CL139))</f>
        <v>0</v>
      </c>
      <c r="CM141" s="1638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 x14ac:dyDescent="0.25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 x14ac:dyDescent="0.25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 x14ac:dyDescent="0.25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 x14ac:dyDescent="0.25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 x14ac:dyDescent="0.25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 x14ac:dyDescent="0.25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 x14ac:dyDescent="0.2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 x14ac:dyDescent="0.25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 x14ac:dyDescent="0.25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 x14ac:dyDescent="0.25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 x14ac:dyDescent="0.25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 x14ac:dyDescent="0.25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 x14ac:dyDescent="0.25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 x14ac:dyDescent="0.25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 x14ac:dyDescent="0.2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 x14ac:dyDescent="0.25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 x14ac:dyDescent="0.25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 x14ac:dyDescent="0.25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 x14ac:dyDescent="0.25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 x14ac:dyDescent="0.25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 x14ac:dyDescent="0.25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 x14ac:dyDescent="0.25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x14ac:dyDescent="0.2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 x14ac:dyDescent="0.25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 x14ac:dyDescent="0.2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 x14ac:dyDescent="0.2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 x14ac:dyDescent="0.2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 x14ac:dyDescent="0.2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 x14ac:dyDescent="0.2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 x14ac:dyDescent="0.2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 x14ac:dyDescent="0.2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 x14ac:dyDescent="0.2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 x14ac:dyDescent="0.25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 x14ac:dyDescent="0.25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 x14ac:dyDescent="0.25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 x14ac:dyDescent="0.25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 x14ac:dyDescent="0.25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 x14ac:dyDescent="0.25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 x14ac:dyDescent="0.25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 x14ac:dyDescent="0.25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 x14ac:dyDescent="0.25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 x14ac:dyDescent="0.25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 x14ac:dyDescent="0.2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 x14ac:dyDescent="0.25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 x14ac:dyDescent="0.2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 x14ac:dyDescent="0.2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 x14ac:dyDescent="0.2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 x14ac:dyDescent="0.2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 x14ac:dyDescent="0.2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 x14ac:dyDescent="0.2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 x14ac:dyDescent="0.2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 x14ac:dyDescent="0.2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 x14ac:dyDescent="0.25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 x14ac:dyDescent="0.25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 x14ac:dyDescent="0.25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 x14ac:dyDescent="0.25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 x14ac:dyDescent="0.2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 x14ac:dyDescent="0.2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 x14ac:dyDescent="0.2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 x14ac:dyDescent="0.2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 x14ac:dyDescent="0.2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 x14ac:dyDescent="0.2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 x14ac:dyDescent="0.2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 x14ac:dyDescent="0.2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 x14ac:dyDescent="0.2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 x14ac:dyDescent="0.2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 x14ac:dyDescent="0.2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 x14ac:dyDescent="0.2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 x14ac:dyDescent="0.2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 x14ac:dyDescent="0.2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 x14ac:dyDescent="0.2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 x14ac:dyDescent="0.2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 x14ac:dyDescent="0.2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 x14ac:dyDescent="0.2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 x14ac:dyDescent="0.2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 x14ac:dyDescent="0.2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 x14ac:dyDescent="0.2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 x14ac:dyDescent="0.2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 x14ac:dyDescent="0.2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 x14ac:dyDescent="0.2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 x14ac:dyDescent="0.2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 x14ac:dyDescent="0.2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 x14ac:dyDescent="0.2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 x14ac:dyDescent="0.2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 x14ac:dyDescent="0.2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 x14ac:dyDescent="0.2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 x14ac:dyDescent="0.2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 x14ac:dyDescent="0.2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 x14ac:dyDescent="0.3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 x14ac:dyDescent="0.2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 x14ac:dyDescent="0.2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 x14ac:dyDescent="0.2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 x14ac:dyDescent="0.2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 x14ac:dyDescent="0.2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 x14ac:dyDescent="0.2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 x14ac:dyDescent="0.2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 x14ac:dyDescent="0.2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 x14ac:dyDescent="0.2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 x14ac:dyDescent="0.2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 x14ac:dyDescent="0.2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 x14ac:dyDescent="0.2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 x14ac:dyDescent="0.2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 x14ac:dyDescent="0.2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 x14ac:dyDescent="0.2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 x14ac:dyDescent="0.2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 x14ac:dyDescent="0.2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 x14ac:dyDescent="0.2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 x14ac:dyDescent="0.2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 x14ac:dyDescent="0.2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 x14ac:dyDescent="0.2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 x14ac:dyDescent="0.2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 x14ac:dyDescent="0.2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 x14ac:dyDescent="0.2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 x14ac:dyDescent="0.2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 x14ac:dyDescent="0.2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 x14ac:dyDescent="0.2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 x14ac:dyDescent="0.2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 x14ac:dyDescent="0.2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 x14ac:dyDescent="0.2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 x14ac:dyDescent="0.2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 x14ac:dyDescent="0.2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 x14ac:dyDescent="0.2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 x14ac:dyDescent="0.2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 x14ac:dyDescent="0.2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 x14ac:dyDescent="0.2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 x14ac:dyDescent="0.2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 x14ac:dyDescent="0.2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521"/>
      <c r="W270" s="1521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522" t="s">
        <v>645</v>
      </c>
      <c r="AH270" s="1522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 x14ac:dyDescent="0.2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 x14ac:dyDescent="0.2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 x14ac:dyDescent="0.2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 x14ac:dyDescent="0.2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 x14ac:dyDescent="0.2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 x14ac:dyDescent="0.2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 x14ac:dyDescent="0.2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 x14ac:dyDescent="0.2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 x14ac:dyDescent="0.2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731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 x14ac:dyDescent="0.2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 x14ac:dyDescent="0.2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 x14ac:dyDescent="0.2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 x14ac:dyDescent="0.2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 x14ac:dyDescent="0.2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 x14ac:dyDescent="0.2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 x14ac:dyDescent="0.2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 x14ac:dyDescent="0.2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 x14ac:dyDescent="0.2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 x14ac:dyDescent="0.2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 x14ac:dyDescent="0.2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 x14ac:dyDescent="0.2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 x14ac:dyDescent="0.2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 x14ac:dyDescent="0.2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 x14ac:dyDescent="0.2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 x14ac:dyDescent="0.2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 x14ac:dyDescent="0.2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 x14ac:dyDescent="0.2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 x14ac:dyDescent="0.2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 x14ac:dyDescent="0.2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 x14ac:dyDescent="0.2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 x14ac:dyDescent="0.2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 x14ac:dyDescent="0.2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 x14ac:dyDescent="0.2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 x14ac:dyDescent="0.2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 x14ac:dyDescent="0.2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 x14ac:dyDescent="0.2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 x14ac:dyDescent="0.2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 x14ac:dyDescent="0.2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 x14ac:dyDescent="0.2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 x14ac:dyDescent="0.2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521"/>
      <c r="W310" s="1521"/>
      <c r="X310" s="1466"/>
      <c r="Y310" s="1466"/>
      <c r="Z310" s="1466"/>
      <c r="AA310"/>
      <c r="AB310"/>
      <c r="AC310"/>
      <c r="AD310"/>
      <c r="AE310"/>
      <c r="AF310"/>
      <c r="AG310" s="1522"/>
      <c r="AH310" s="1522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 x14ac:dyDescent="0.2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 x14ac:dyDescent="0.2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 x14ac:dyDescent="0.2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 x14ac:dyDescent="0.2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 x14ac:dyDescent="0.2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 x14ac:dyDescent="0.2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 x14ac:dyDescent="0.2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 x14ac:dyDescent="0.2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 x14ac:dyDescent="0.2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 x14ac:dyDescent="0.2">
      <c r="C320"/>
      <c r="D320"/>
      <c r="E320"/>
      <c r="F320"/>
      <c r="G320"/>
      <c r="H320"/>
      <c r="I320"/>
      <c r="J320"/>
      <c r="K320"/>
      <c r="L320"/>
      <c r="M320"/>
      <c r="N320" s="780" t="s">
        <v>665</v>
      </c>
      <c r="O320" s="781" t="s">
        <v>666</v>
      </c>
      <c r="P320" s="781" t="s">
        <v>667</v>
      </c>
      <c r="Q320" s="782" t="s">
        <v>668</v>
      </c>
      <c r="R320" s="781" t="s">
        <v>669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 x14ac:dyDescent="0.2">
      <c r="C321"/>
      <c r="D321"/>
      <c r="E321"/>
      <c r="F321"/>
      <c r="G321"/>
      <c r="H321"/>
      <c r="I321"/>
      <c r="J321"/>
      <c r="K321"/>
      <c r="L321"/>
      <c r="M321"/>
      <c r="N321" s="781" t="s">
        <v>670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 x14ac:dyDescent="0.2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 x14ac:dyDescent="0.2">
      <c r="N323" s="781" t="s">
        <v>671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 x14ac:dyDescent="0.2">
      <c r="N324" s="781" t="s">
        <v>672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 x14ac:dyDescent="0.2">
      <c r="N325" s="781" t="s">
        <v>673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 x14ac:dyDescent="0.2">
      <c r="N326" s="781" t="s">
        <v>674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 x14ac:dyDescent="0.2">
      <c r="N327" s="781" t="s">
        <v>675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 x14ac:dyDescent="0.2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EE1044"/>
  <sheetViews>
    <sheetView zoomScale="80" zoomScaleNormal="80" zoomScaleSheetLayoutView="50" zoomScalePageLayoutView="80" workbookViewId="0">
      <pane xSplit="1" ySplit="7" topLeftCell="BL626" activePane="bottomRight" state="frozen"/>
      <selection pane="topRight" activeCell="AU1" sqref="AU1"/>
      <selection pane="bottomLeft" activeCell="A419" sqref="A419"/>
      <selection pane="bottomRight" activeCell="BX640" sqref="BX640"/>
    </sheetView>
  </sheetViews>
  <sheetFormatPr defaultColWidth="11.42578125" defaultRowHeight="15.75" customHeight="1" x14ac:dyDescent="0.2"/>
  <cols>
    <col min="1" max="1" width="47.42578125" style="809" customWidth="1"/>
    <col min="2" max="2" width="9.140625" style="1256" customWidth="1"/>
    <col min="3" max="10" width="8.85546875" style="809" customWidth="1"/>
    <col min="11" max="11" width="10.28515625" style="809" customWidth="1"/>
    <col min="12" max="13" width="8.85546875" style="809" customWidth="1"/>
    <col min="14" max="18" width="8.85546875" style="809" hidden="1" customWidth="1"/>
    <col min="19" max="19" width="1.85546875" style="1257" customWidth="1"/>
    <col min="20" max="31" width="8.85546875" style="809" customWidth="1"/>
    <col min="32" max="36" width="8.85546875" style="809" hidden="1" customWidth="1"/>
    <col min="37" max="37" width="1.85546875" style="1257" customWidth="1"/>
    <col min="38" max="49" width="8.85546875" style="809" customWidth="1"/>
    <col min="50" max="54" width="8.85546875" style="809" hidden="1" customWidth="1"/>
    <col min="55" max="55" width="1.85546875" style="1257" customWidth="1"/>
    <col min="56" max="67" width="8.85546875" style="809" customWidth="1"/>
    <col min="68" max="72" width="8.85546875" style="809" hidden="1" customWidth="1"/>
    <col min="73" max="73" width="1.7109375" style="1257" customWidth="1"/>
    <col min="74" max="76" width="8.140625" style="1256" customWidth="1"/>
    <col min="77" max="77" width="9.42578125" style="1256" customWidth="1"/>
    <col min="78" max="81" width="11.4257812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28515625" style="1258" hidden="1" customWidth="1"/>
    <col min="116" max="119" width="5" style="1260" customWidth="1"/>
    <col min="120" max="120" width="5" style="809" customWidth="1"/>
    <col min="121" max="127" width="11.42578125" style="809"/>
    <col min="128" max="128" width="60" style="1261" customWidth="1"/>
    <col min="129" max="16384" width="11.42578125" style="809"/>
  </cols>
  <sheetData>
    <row r="1" spans="1:129" s="1241" customFormat="1" ht="17.100000000000001" customHeight="1" x14ac:dyDescent="0.25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704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786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 x14ac:dyDescent="0.2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 x14ac:dyDescent="0.25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 x14ac:dyDescent="0.2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822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526" t="s">
        <v>51</v>
      </c>
      <c r="DR4" s="1526"/>
      <c r="DS4" s="1526"/>
      <c r="DT4" s="1526"/>
      <c r="DU4" s="1526"/>
      <c r="DV4" s="1526"/>
      <c r="DW4" s="1526"/>
      <c r="DX4" s="814" t="s">
        <v>50</v>
      </c>
      <c r="DY4" s="824"/>
    </row>
    <row r="5" spans="1:129" s="825" customFormat="1" ht="24.6" customHeight="1" x14ac:dyDescent="0.2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'Poor'</v>
      </c>
      <c r="CE5" s="818"/>
      <c r="CF5" s="829" t="str">
        <f>IF(UPPER($CG$4)=UPPER($BZ$4),$BV$4,IF(UPPER($CG$4)=UPPER($CA$4),$BW$4,IF(UPPER($CG$4)=UPPER($CB$4),$BX$4,$BY$4)))</f>
        <v>'Poor'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'Better-Off'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 x14ac:dyDescent="0.2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527" t="s">
        <v>48</v>
      </c>
      <c r="CE6" s="1527"/>
      <c r="CF6" s="1527" t="s">
        <v>48</v>
      </c>
      <c r="CG6" s="1527"/>
      <c r="CH6" s="802"/>
      <c r="CI6" s="802"/>
      <c r="CJ6" s="802"/>
      <c r="CK6" s="802"/>
      <c r="CL6" s="802"/>
      <c r="CM6" s="802"/>
      <c r="CN6" s="802"/>
      <c r="CO6" s="802"/>
      <c r="CP6" s="802"/>
      <c r="CQ6" s="1528" t="s">
        <v>49</v>
      </c>
      <c r="CR6" s="1528"/>
      <c r="CS6" s="1528" t="s">
        <v>49</v>
      </c>
      <c r="CT6" s="1528"/>
      <c r="CU6" s="1529" t="s">
        <v>48</v>
      </c>
      <c r="CV6" s="1529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530" t="s">
        <v>49</v>
      </c>
      <c r="DK6" s="1530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 x14ac:dyDescent="0.25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 x14ac:dyDescent="0.2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 x14ac:dyDescent="0.2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 x14ac:dyDescent="0.2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1.056428393209986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0.48012811158156909</v>
      </c>
      <c r="CM10" s="871">
        <f t="shared" si="12"/>
        <v>0.55362856368143276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0.63323751185880339</v>
      </c>
      <c r="CO10" s="870">
        <f t="shared" si="13"/>
        <v>0.72319965472632397</v>
      </c>
      <c r="CP10" s="870">
        <f t="shared" si="13"/>
        <v>0.7504043872976337</v>
      </c>
      <c r="CQ10" s="869">
        <f t="shared" si="13"/>
        <v>0.77303834759532719</v>
      </c>
      <c r="CR10" s="1487">
        <f t="shared" si="13"/>
        <v>0.95830106419083205</v>
      </c>
      <c r="CS10" s="1487">
        <f t="shared" si="13"/>
        <v>0.97623638853788086</v>
      </c>
      <c r="CT10" s="872">
        <f t="shared" si="13"/>
        <v>1.0171842883314552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</v>
      </c>
      <c r="DD10" s="876">
        <f t="shared" si="14"/>
        <v>0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5">
        <f t="shared" si="15"/>
        <v>0</v>
      </c>
      <c r="DG10" s="875">
        <f t="shared" si="15"/>
        <v>0.43492470579078457</v>
      </c>
      <c r="DH10" s="875">
        <f t="shared" si="15"/>
        <v>0.46871858259550492</v>
      </c>
      <c r="DI10" s="875">
        <f t="shared" si="15"/>
        <v>0.71788611279131831</v>
      </c>
      <c r="DJ10" s="874">
        <f t="shared" si="15"/>
        <v>1.0756365529265255</v>
      </c>
      <c r="DK10" s="873">
        <f t="shared" si="15"/>
        <v>1.2675645623910337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 x14ac:dyDescent="0.2">
      <c r="A11" s="879" t="s">
        <v>682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0</v>
      </c>
      <c r="CQ11" s="869">
        <f t="shared" si="13"/>
        <v>1.8926630136986301E-2</v>
      </c>
      <c r="CR11" s="1487">
        <f t="shared" si="13"/>
        <v>2.9572859589041094E-2</v>
      </c>
      <c r="CS11" s="1487">
        <f t="shared" si="13"/>
        <v>3.379755381604696E-2</v>
      </c>
      <c r="CT11" s="872">
        <f t="shared" si="13"/>
        <v>0.11829143835616435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0</v>
      </c>
      <c r="DI11" s="875">
        <f t="shared" si="15"/>
        <v>0</v>
      </c>
      <c r="DJ11" s="874">
        <f t="shared" si="15"/>
        <v>2.3658287671232875E-2</v>
      </c>
      <c r="DK11" s="873">
        <f t="shared" si="15"/>
        <v>0.25235506849315065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 x14ac:dyDescent="0.2">
      <c r="A12" s="879" t="s">
        <v>683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4.7169933063511839E-2</v>
      </c>
      <c r="CR12" s="1487">
        <f t="shared" si="13"/>
        <v>5.3534207970112088E-2</v>
      </c>
      <c r="CS12" s="1487">
        <f t="shared" si="13"/>
        <v>7.0993484255470557E-2</v>
      </c>
      <c r="CT12" s="872">
        <f t="shared" si="13"/>
        <v>0.10275821917808219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0</v>
      </c>
      <c r="DI12" s="875">
        <f t="shared" si="15"/>
        <v>0</v>
      </c>
      <c r="DJ12" s="874">
        <f t="shared" si="15"/>
        <v>0.16090156911581566</v>
      </c>
      <c r="DK12" s="873">
        <f t="shared" si="15"/>
        <v>0.1614078891656289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 x14ac:dyDescent="0.2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0</v>
      </c>
      <c r="CR13" s="1487">
        <f t="shared" si="13"/>
        <v>0</v>
      </c>
      <c r="CS13" s="1487">
        <f t="shared" si="13"/>
        <v>0</v>
      </c>
      <c r="CT13" s="872">
        <f t="shared" si="13"/>
        <v>0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4.7251400996264009E-3</v>
      </c>
      <c r="DI13" s="875">
        <f t="shared" si="15"/>
        <v>1.1812850249066002E-2</v>
      </c>
      <c r="DJ13" s="874">
        <f t="shared" si="15"/>
        <v>7.0760718733321473E-2</v>
      </c>
      <c r="DK13" s="873">
        <f t="shared" si="15"/>
        <v>0.34560507471980073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 x14ac:dyDescent="0.2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 x14ac:dyDescent="0.2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 x14ac:dyDescent="0.2">
      <c r="A16" s="879" t="s">
        <v>684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0.61965505740971338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0.28311735990037362</v>
      </c>
      <c r="CM16" s="871">
        <f t="shared" si="12"/>
        <v>0.35389669987546701</v>
      </c>
      <c r="CN16" s="870">
        <f t="shared" si="13"/>
        <v>0.37742938580323787</v>
      </c>
      <c r="CO16" s="870">
        <f t="shared" si="13"/>
        <v>0.38322422166874226</v>
      </c>
      <c r="CP16" s="870">
        <f t="shared" si="13"/>
        <v>0.47316575342465739</v>
      </c>
      <c r="CQ16" s="869">
        <f t="shared" si="13"/>
        <v>0.48012811158156909</v>
      </c>
      <c r="CR16" s="1487">
        <f t="shared" si="13"/>
        <v>0.49628048704856786</v>
      </c>
      <c r="CS16" s="1487">
        <f t="shared" si="13"/>
        <v>0.57097941220423398</v>
      </c>
      <c r="CT16" s="872">
        <f t="shared" si="13"/>
        <v>0.70794087998576771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</v>
      </c>
      <c r="DD16" s="876">
        <f t="shared" si="14"/>
        <v>0</v>
      </c>
      <c r="DE16" s="875">
        <f t="shared" si="15"/>
        <v>0</v>
      </c>
      <c r="DF16" s="875">
        <f t="shared" si="15"/>
        <v>0</v>
      </c>
      <c r="DG16" s="875">
        <f t="shared" si="15"/>
        <v>0.22406902864259029</v>
      </c>
      <c r="DH16" s="875">
        <f t="shared" si="15"/>
        <v>0.4231118555417186</v>
      </c>
      <c r="DI16" s="875">
        <f t="shared" si="15"/>
        <v>0.47873772552926525</v>
      </c>
      <c r="DJ16" s="874">
        <f t="shared" si="15"/>
        <v>0.64712539405799685</v>
      </c>
      <c r="DK16" s="873">
        <f t="shared" si="15"/>
        <v>0.91473498381070983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 x14ac:dyDescent="0.2">
      <c r="A17" s="879" t="s">
        <v>663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6.1463654154065114E-2</v>
      </c>
      <c r="CN17" s="870">
        <f t="shared" si="13"/>
        <v>0.10281227043586551</v>
      </c>
      <c r="CO17" s="870">
        <f t="shared" si="13"/>
        <v>0.14997985722291407</v>
      </c>
      <c r="CP17" s="870">
        <f t="shared" si="13"/>
        <v>0.17942497509339972</v>
      </c>
      <c r="CQ17" s="869">
        <f t="shared" si="13"/>
        <v>0.21981700245952679</v>
      </c>
      <c r="CR17" s="1487">
        <f t="shared" si="13"/>
        <v>0.24100460211706104</v>
      </c>
      <c r="CS17" s="1487">
        <f t="shared" si="13"/>
        <v>0.24360379800747195</v>
      </c>
      <c r="CT17" s="872">
        <f t="shared" si="13"/>
        <v>0.34297295809464506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0</v>
      </c>
      <c r="DE17" s="875">
        <f t="shared" si="15"/>
        <v>0</v>
      </c>
      <c r="DF17" s="875">
        <f t="shared" si="15"/>
        <v>0</v>
      </c>
      <c r="DG17" s="875">
        <f t="shared" si="15"/>
        <v>0</v>
      </c>
      <c r="DH17" s="875">
        <f t="shared" si="15"/>
        <v>0</v>
      </c>
      <c r="DI17" s="875">
        <f t="shared" si="15"/>
        <v>0</v>
      </c>
      <c r="DJ17" s="874">
        <f t="shared" si="15"/>
        <v>2.9458804483188047E-2</v>
      </c>
      <c r="DK17" s="873">
        <f t="shared" si="15"/>
        <v>0.12102803094396014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 x14ac:dyDescent="0.2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5.9523809523809521E-2</v>
      </c>
      <c r="CO18" s="870">
        <f t="shared" si="13"/>
        <v>7.9365079365079375E-2</v>
      </c>
      <c r="CP18" s="870">
        <f t="shared" si="13"/>
        <v>9.5238095238095233E-2</v>
      </c>
      <c r="CQ18" s="869">
        <f t="shared" si="13"/>
        <v>0.1020408163265306</v>
      </c>
      <c r="CR18" s="1487">
        <f t="shared" si="13"/>
        <v>0.11904761904761904</v>
      </c>
      <c r="CS18" s="1487">
        <f t="shared" si="13"/>
        <v>0.11904761904761904</v>
      </c>
      <c r="CT18" s="872">
        <f t="shared" si="13"/>
        <v>0.14880952380952381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0</v>
      </c>
      <c r="DF18" s="875">
        <f t="shared" si="15"/>
        <v>0</v>
      </c>
      <c r="DG18" s="875">
        <f t="shared" si="15"/>
        <v>0</v>
      </c>
      <c r="DH18" s="875">
        <f t="shared" si="15"/>
        <v>0</v>
      </c>
      <c r="DI18" s="875">
        <f t="shared" si="15"/>
        <v>0</v>
      </c>
      <c r="DJ18" s="874">
        <f t="shared" si="15"/>
        <v>0</v>
      </c>
      <c r="DK18" s="873">
        <f t="shared" si="15"/>
        <v>9.5238095238095233E-2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 x14ac:dyDescent="0.2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 x14ac:dyDescent="0.2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25140</v>
      </c>
      <c r="BW20" s="882">
        <f>SUM(BW21:BW30)</f>
        <v>32760</v>
      </c>
      <c r="BX20" s="882">
        <f>SUM(BX21:BX30)</f>
        <v>98820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21600</v>
      </c>
      <c r="CO20" s="887">
        <f t="shared" si="69"/>
        <v>24000</v>
      </c>
      <c r="CP20" s="887">
        <f t="shared" si="69"/>
        <v>28200</v>
      </c>
      <c r="CQ20" s="886">
        <f t="shared" si="69"/>
        <v>34200</v>
      </c>
      <c r="CR20" s="1488">
        <f t="shared" si="69"/>
        <v>35500</v>
      </c>
      <c r="CS20" s="1488">
        <f t="shared" si="69"/>
        <v>43200</v>
      </c>
      <c r="CT20" s="889">
        <f t="shared" si="69"/>
        <v>48240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2">
        <f t="shared" si="71"/>
        <v>0</v>
      </c>
      <c r="DG20" s="892">
        <f t="shared" si="71"/>
        <v>30301.200000000001</v>
      </c>
      <c r="DH20" s="892">
        <f t="shared" si="71"/>
        <v>97500</v>
      </c>
      <c r="DI20" s="892">
        <f t="shared" si="71"/>
        <v>437240</v>
      </c>
      <c r="DJ20" s="891">
        <f t="shared" si="71"/>
        <v>511350</v>
      </c>
      <c r="DK20" s="890">
        <f t="shared" si="71"/>
        <v>1004400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 x14ac:dyDescent="0.2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0</v>
      </c>
      <c r="CT21" s="889">
        <f t="shared" si="69"/>
        <v>0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5000</v>
      </c>
      <c r="DK21" s="890">
        <f t="shared" si="71"/>
        <v>21301.200000000001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 x14ac:dyDescent="0.2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 x14ac:dyDescent="0.2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0</v>
      </c>
      <c r="CR23" s="1488">
        <f t="shared" si="69"/>
        <v>0</v>
      </c>
      <c r="CS23" s="1488">
        <f t="shared" si="69"/>
        <v>0</v>
      </c>
      <c r="CT23" s="889">
        <f t="shared" si="69"/>
        <v>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9000</v>
      </c>
      <c r="DI23" s="892">
        <f t="shared" si="71"/>
        <v>13350</v>
      </c>
      <c r="DJ23" s="891">
        <f t="shared" si="71"/>
        <v>18000</v>
      </c>
      <c r="DK23" s="890">
        <f t="shared" si="71"/>
        <v>97500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 x14ac:dyDescent="0.2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0</v>
      </c>
      <c r="BW24" s="895">
        <f>SUM(BW965:BW968)</f>
        <v>3600</v>
      </c>
      <c r="BX24" s="895">
        <f>SUM(BX965:BX968)</f>
        <v>6000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3600</v>
      </c>
      <c r="CP24" s="887">
        <f t="shared" si="69"/>
        <v>3600</v>
      </c>
      <c r="CQ24" s="886">
        <f t="shared" si="69"/>
        <v>8400</v>
      </c>
      <c r="CR24" s="1488">
        <f t="shared" si="69"/>
        <v>9600</v>
      </c>
      <c r="CS24" s="1488">
        <f t="shared" si="69"/>
        <v>9600</v>
      </c>
      <c r="CT24" s="889">
        <f t="shared" si="69"/>
        <v>21600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0</v>
      </c>
      <c r="DG24" s="892">
        <f t="shared" si="71"/>
        <v>0</v>
      </c>
      <c r="DH24" s="892">
        <f t="shared" si="71"/>
        <v>0</v>
      </c>
      <c r="DI24" s="892">
        <f t="shared" si="71"/>
        <v>0</v>
      </c>
      <c r="DJ24" s="891">
        <f t="shared" si="71"/>
        <v>0</v>
      </c>
      <c r="DK24" s="890">
        <f t="shared" si="71"/>
        <v>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 x14ac:dyDescent="0.2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0</v>
      </c>
      <c r="CS25" s="1488">
        <f t="shared" si="69"/>
        <v>0</v>
      </c>
      <c r="CT25" s="889">
        <f t="shared" si="69"/>
        <v>24000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396000</v>
      </c>
      <c r="DJ25" s="891">
        <f t="shared" si="71"/>
        <v>480000</v>
      </c>
      <c r="DK25" s="890">
        <f t="shared" si="71"/>
        <v>996000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 x14ac:dyDescent="0.2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1200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 x14ac:dyDescent="0.2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4800</v>
      </c>
      <c r="CS27" s="1488">
        <f t="shared" si="69"/>
        <v>7200</v>
      </c>
      <c r="CT27" s="889">
        <f t="shared" si="69"/>
        <v>12000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0</v>
      </c>
      <c r="DJ27" s="891">
        <f t="shared" si="71"/>
        <v>0</v>
      </c>
      <c r="DK27" s="890">
        <f t="shared" si="71"/>
        <v>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 x14ac:dyDescent="0.2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10800</v>
      </c>
      <c r="CP28" s="887">
        <f t="shared" si="69"/>
        <v>12600</v>
      </c>
      <c r="CQ28" s="886">
        <f t="shared" si="69"/>
        <v>18600</v>
      </c>
      <c r="CR28" s="1488">
        <f t="shared" si="69"/>
        <v>26640</v>
      </c>
      <c r="CS28" s="1488">
        <f t="shared" si="69"/>
        <v>27100</v>
      </c>
      <c r="CT28" s="889">
        <f t="shared" si="69"/>
        <v>34800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0</v>
      </c>
      <c r="DG28" s="892">
        <f t="shared" si="71"/>
        <v>0</v>
      </c>
      <c r="DH28" s="892">
        <f t="shared" si="71"/>
        <v>0</v>
      </c>
      <c r="DI28" s="892">
        <f t="shared" si="71"/>
        <v>7200</v>
      </c>
      <c r="DJ28" s="891">
        <f t="shared" si="71"/>
        <v>18000</v>
      </c>
      <c r="DK28" s="890">
        <f t="shared" si="71"/>
        <v>18240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 x14ac:dyDescent="0.2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 x14ac:dyDescent="0.2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 x14ac:dyDescent="0.2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12656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23396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345418.8</v>
      </c>
      <c r="BG31" s="882">
        <f t="shared" si="127"/>
        <v>75203.600000000006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13800</v>
      </c>
      <c r="BW31" s="882">
        <f>SUM(BW32:BW41)</f>
        <v>28744</v>
      </c>
      <c r="BX31" s="882">
        <f>SUM(BX32:BX41)</f>
        <v>36736</v>
      </c>
      <c r="BY31" s="882">
        <f>SUM(BY32:BY41)</f>
        <v>382886.8</v>
      </c>
      <c r="BZ31" s="884">
        <f t="shared" si="112"/>
        <v>3704.8666666666668</v>
      </c>
      <c r="CA31" s="884">
        <f t="shared" si="113"/>
        <v>6759.7</v>
      </c>
      <c r="CB31" s="884">
        <f t="shared" si="114"/>
        <v>5638.666666666667</v>
      </c>
      <c r="CC31" s="884">
        <f t="shared" si="115"/>
        <v>14783.306666666669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2565</v>
      </c>
      <c r="CM31" s="888">
        <f t="shared" si="116"/>
        <v>6093.5</v>
      </c>
      <c r="CN31" s="887">
        <f t="shared" si="117"/>
        <v>11319</v>
      </c>
      <c r="CO31" s="887">
        <f t="shared" si="117"/>
        <v>12656</v>
      </c>
      <c r="CP31" s="887">
        <f t="shared" si="117"/>
        <v>12704</v>
      </c>
      <c r="CQ31" s="886">
        <f t="shared" si="117"/>
        <v>14353</v>
      </c>
      <c r="CR31" s="1488">
        <f t="shared" si="117"/>
        <v>16225</v>
      </c>
      <c r="CS31" s="1488">
        <f t="shared" si="117"/>
        <v>25480</v>
      </c>
      <c r="CT31" s="889">
        <f t="shared" si="117"/>
        <v>28160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0</v>
      </c>
      <c r="DD31" s="893">
        <f t="shared" si="118"/>
        <v>0</v>
      </c>
      <c r="DE31" s="892">
        <f t="shared" si="119"/>
        <v>0</v>
      </c>
      <c r="DF31" s="892">
        <f t="shared" si="119"/>
        <v>0</v>
      </c>
      <c r="DG31" s="892">
        <f t="shared" si="119"/>
        <v>6000</v>
      </c>
      <c r="DH31" s="892">
        <f t="shared" si="119"/>
        <v>52188</v>
      </c>
      <c r="DI31" s="892">
        <f t="shared" si="119"/>
        <v>75203.600000000006</v>
      </c>
      <c r="DJ31" s="891">
        <f t="shared" si="119"/>
        <v>88358</v>
      </c>
      <c r="DK31" s="890">
        <f t="shared" si="119"/>
        <v>345418.8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 x14ac:dyDescent="0.2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13800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19977.599999999999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6840</v>
      </c>
      <c r="BW32" s="900">
        <f t="shared" si="132"/>
        <v>9612</v>
      </c>
      <c r="BX32" s="900">
        <f t="shared" si="132"/>
        <v>7920</v>
      </c>
      <c r="BY32" s="900">
        <f t="shared" si="132"/>
        <v>8390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2036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1200</v>
      </c>
      <c r="CM32" s="888">
        <f t="shared" si="116"/>
        <v>1680</v>
      </c>
      <c r="CN32" s="887">
        <f t="shared" si="117"/>
        <v>2760</v>
      </c>
      <c r="CO32" s="887">
        <f t="shared" si="117"/>
        <v>3120</v>
      </c>
      <c r="CP32" s="887">
        <f t="shared" si="117"/>
        <v>6024</v>
      </c>
      <c r="CQ32" s="886">
        <f t="shared" si="117"/>
        <v>6700</v>
      </c>
      <c r="CR32" s="1488">
        <f t="shared" si="117"/>
        <v>8520</v>
      </c>
      <c r="CS32" s="1488">
        <f t="shared" si="117"/>
        <v>8580</v>
      </c>
      <c r="CT32" s="889">
        <f t="shared" si="117"/>
        <v>8640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0</v>
      </c>
      <c r="DD32" s="893">
        <f t="shared" si="118"/>
        <v>0</v>
      </c>
      <c r="DE32" s="892">
        <f t="shared" si="119"/>
        <v>0</v>
      </c>
      <c r="DF32" s="892">
        <f t="shared" si="119"/>
        <v>0</v>
      </c>
      <c r="DG32" s="892">
        <f t="shared" si="119"/>
        <v>5040</v>
      </c>
      <c r="DH32" s="892">
        <f t="shared" si="119"/>
        <v>6000</v>
      </c>
      <c r="DI32" s="892">
        <f t="shared" si="119"/>
        <v>6720</v>
      </c>
      <c r="DJ32" s="891">
        <f t="shared" si="119"/>
        <v>12780</v>
      </c>
      <c r="DK32" s="890">
        <f t="shared" si="119"/>
        <v>19977.599999999999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 x14ac:dyDescent="0.2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600</v>
      </c>
      <c r="CM33" s="888">
        <f t="shared" si="116"/>
        <v>973.5</v>
      </c>
      <c r="CN33" s="887">
        <f t="shared" si="117"/>
        <v>1260</v>
      </c>
      <c r="CO33" s="887">
        <f t="shared" si="117"/>
        <v>1365</v>
      </c>
      <c r="CP33" s="887">
        <f t="shared" si="117"/>
        <v>2889</v>
      </c>
      <c r="CQ33" s="886">
        <f t="shared" si="117"/>
        <v>6140</v>
      </c>
      <c r="CR33" s="1488">
        <f t="shared" si="117"/>
        <v>6511</v>
      </c>
      <c r="CS33" s="1488">
        <f t="shared" si="117"/>
        <v>8592</v>
      </c>
      <c r="CT33" s="889">
        <f t="shared" si="117"/>
        <v>10548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0</v>
      </c>
      <c r="DD33" s="893">
        <f t="shared" si="118"/>
        <v>0</v>
      </c>
      <c r="DE33" s="892">
        <f t="shared" si="119"/>
        <v>0</v>
      </c>
      <c r="DF33" s="892">
        <f t="shared" si="119"/>
        <v>0</v>
      </c>
      <c r="DG33" s="892">
        <f t="shared" si="119"/>
        <v>0</v>
      </c>
      <c r="DH33" s="892">
        <f t="shared" si="119"/>
        <v>292</v>
      </c>
      <c r="DI33" s="892">
        <f t="shared" si="119"/>
        <v>496</v>
      </c>
      <c r="DJ33" s="891">
        <f t="shared" si="119"/>
        <v>1166</v>
      </c>
      <c r="DK33" s="890">
        <f t="shared" si="119"/>
        <v>13648.8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 x14ac:dyDescent="0.2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192</v>
      </c>
      <c r="CN34" s="887">
        <f t="shared" si="117"/>
        <v>588</v>
      </c>
      <c r="CO34" s="887">
        <f t="shared" si="117"/>
        <v>945</v>
      </c>
      <c r="CP34" s="887">
        <f t="shared" si="117"/>
        <v>1620</v>
      </c>
      <c r="CQ34" s="886">
        <f t="shared" si="117"/>
        <v>1620</v>
      </c>
      <c r="CR34" s="1488">
        <f t="shared" si="117"/>
        <v>2160</v>
      </c>
      <c r="CS34" s="1488">
        <f t="shared" si="117"/>
        <v>2352</v>
      </c>
      <c r="CT34" s="889">
        <f t="shared" si="117"/>
        <v>2940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0</v>
      </c>
      <c r="DE34" s="892">
        <f t="shared" si="119"/>
        <v>0</v>
      </c>
      <c r="DF34" s="892">
        <f t="shared" si="119"/>
        <v>0</v>
      </c>
      <c r="DG34" s="892">
        <f t="shared" si="119"/>
        <v>0</v>
      </c>
      <c r="DH34" s="892">
        <f t="shared" si="119"/>
        <v>1260</v>
      </c>
      <c r="DI34" s="892">
        <f t="shared" si="119"/>
        <v>2940</v>
      </c>
      <c r="DJ34" s="891">
        <f t="shared" si="119"/>
        <v>4230</v>
      </c>
      <c r="DK34" s="890">
        <f t="shared" si="119"/>
        <v>6330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 x14ac:dyDescent="0.2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720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9120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 x14ac:dyDescent="0.2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0</v>
      </c>
      <c r="BW36" s="900">
        <f t="shared" si="142"/>
        <v>20</v>
      </c>
      <c r="BX36" s="900">
        <f t="shared" si="142"/>
        <v>300</v>
      </c>
      <c r="BY36" s="900">
        <f t="shared" si="142"/>
        <v>9900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0</v>
      </c>
      <c r="CS36" s="1488">
        <f t="shared" si="117"/>
        <v>20</v>
      </c>
      <c r="CT36" s="889">
        <f t="shared" si="117"/>
        <v>500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3200</v>
      </c>
      <c r="DJ36" s="891">
        <f t="shared" si="119"/>
        <v>10900</v>
      </c>
      <c r="DK36" s="890">
        <f t="shared" si="119"/>
        <v>12000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 x14ac:dyDescent="0.2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0</v>
      </c>
      <c r="BW37" s="900">
        <f t="shared" si="142"/>
        <v>800</v>
      </c>
      <c r="BX37" s="900">
        <f t="shared" si="142"/>
        <v>480</v>
      </c>
      <c r="BY37" s="900">
        <f t="shared" si="142"/>
        <v>120800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386</v>
      </c>
      <c r="CR37" s="1488">
        <f t="shared" si="117"/>
        <v>510</v>
      </c>
      <c r="CS37" s="1488">
        <f t="shared" si="117"/>
        <v>800</v>
      </c>
      <c r="CT37" s="889">
        <f t="shared" si="117"/>
        <v>2000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6800</v>
      </c>
      <c r="DI37" s="892">
        <f t="shared" si="119"/>
        <v>8100</v>
      </c>
      <c r="DJ37" s="891">
        <f t="shared" si="119"/>
        <v>40800</v>
      </c>
      <c r="DK37" s="890">
        <f t="shared" si="119"/>
        <v>94000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 x14ac:dyDescent="0.2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0</v>
      </c>
      <c r="BW38" s="900">
        <f t="shared" si="142"/>
        <v>1000</v>
      </c>
      <c r="BX38" s="900">
        <f t="shared" si="142"/>
        <v>1800</v>
      </c>
      <c r="BY38" s="900">
        <f t="shared" si="142"/>
        <v>25000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</v>
      </c>
      <c r="CT38" s="889">
        <f t="shared" si="117"/>
        <v>3000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10000</v>
      </c>
      <c r="DK38" s="890">
        <f t="shared" si="119"/>
        <v>25000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 x14ac:dyDescent="0.2">
      <c r="A39" s="826" t="s">
        <v>152</v>
      </c>
      <c r="B39" s="900">
        <f t="shared" ref="B39:R39" si="159">SUM(B802,B804)</f>
        <v>2400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3240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0</v>
      </c>
      <c r="AB39" s="900">
        <f t="shared" si="160"/>
        <v>1680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0</v>
      </c>
      <c r="BW39" s="900">
        <f t="shared" si="142"/>
        <v>1440</v>
      </c>
      <c r="BX39" s="900">
        <f t="shared" si="142"/>
        <v>0</v>
      </c>
      <c r="BY39" s="900">
        <f t="shared" si="142"/>
        <v>25000</v>
      </c>
      <c r="BZ39" s="884">
        <f t="shared" si="112"/>
        <v>160</v>
      </c>
      <c r="CA39" s="884">
        <f t="shared" si="113"/>
        <v>433.6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1440</v>
      </c>
      <c r="CQ39" s="886">
        <f t="shared" si="117"/>
        <v>1584</v>
      </c>
      <c r="CR39" s="1488">
        <f t="shared" si="117"/>
        <v>1680</v>
      </c>
      <c r="CS39" s="1488">
        <f t="shared" si="117"/>
        <v>1800</v>
      </c>
      <c r="CT39" s="889">
        <f t="shared" si="117"/>
        <v>3060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0</v>
      </c>
      <c r="DG39" s="892">
        <f t="shared" si="119"/>
        <v>0</v>
      </c>
      <c r="DH39" s="892">
        <f t="shared" si="119"/>
        <v>0</v>
      </c>
      <c r="DI39" s="892">
        <f t="shared" si="119"/>
        <v>0</v>
      </c>
      <c r="DJ39" s="891">
        <f t="shared" si="119"/>
        <v>1440</v>
      </c>
      <c r="DK39" s="890">
        <f t="shared" si="119"/>
        <v>28600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 x14ac:dyDescent="0.2">
      <c r="A40" s="826" t="s">
        <v>785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78</v>
      </c>
      <c r="BW40" s="900">
        <f t="shared" si="142"/>
        <v>1260</v>
      </c>
      <c r="BX40" s="900">
        <f t="shared" si="142"/>
        <v>9600</v>
      </c>
      <c r="BY40" s="900">
        <f t="shared" si="142"/>
        <v>87600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0</v>
      </c>
      <c r="CR40" s="1488">
        <f t="shared" si="117"/>
        <v>0</v>
      </c>
      <c r="CS40" s="1488">
        <f t="shared" si="117"/>
        <v>0</v>
      </c>
      <c r="CT40" s="889">
        <f t="shared" si="117"/>
        <v>600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24012</v>
      </c>
      <c r="DJ40" s="891">
        <f t="shared" si="119"/>
        <v>24012</v>
      </c>
      <c r="DK40" s="890">
        <f t="shared" si="119"/>
        <v>84000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 x14ac:dyDescent="0.2">
      <c r="A41" s="826" t="s">
        <v>154</v>
      </c>
      <c r="B41" s="902">
        <f t="shared" ref="B41:R41" si="167">SUM(B805:B810)</f>
        <v>660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720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444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4144</v>
      </c>
      <c r="AB41" s="902">
        <f t="shared" si="168"/>
        <v>1548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85600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5348</v>
      </c>
      <c r="BX41" s="900">
        <f t="shared" si="142"/>
        <v>0</v>
      </c>
      <c r="BY41" s="900">
        <f t="shared" si="142"/>
        <v>91600</v>
      </c>
      <c r="BZ41" s="884">
        <f t="shared" si="112"/>
        <v>44</v>
      </c>
      <c r="CA41" s="884">
        <f t="shared" si="113"/>
        <v>519.4666666666667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444</v>
      </c>
      <c r="CO41" s="887">
        <f t="shared" si="117"/>
        <v>1000</v>
      </c>
      <c r="CP41" s="887">
        <f t="shared" si="117"/>
        <v>1000</v>
      </c>
      <c r="CQ41" s="886">
        <f t="shared" si="117"/>
        <v>1548</v>
      </c>
      <c r="CR41" s="1488">
        <f t="shared" si="117"/>
        <v>1800</v>
      </c>
      <c r="CS41" s="1488">
        <f t="shared" si="117"/>
        <v>2000</v>
      </c>
      <c r="CT41" s="889">
        <f t="shared" si="117"/>
        <v>4144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0</v>
      </c>
      <c r="DF41" s="892">
        <f t="shared" si="119"/>
        <v>0</v>
      </c>
      <c r="DG41" s="892">
        <f t="shared" si="119"/>
        <v>0</v>
      </c>
      <c r="DH41" s="892">
        <f t="shared" si="119"/>
        <v>0</v>
      </c>
      <c r="DI41" s="892">
        <f t="shared" si="119"/>
        <v>2304</v>
      </c>
      <c r="DJ41" s="891">
        <f t="shared" si="119"/>
        <v>16400</v>
      </c>
      <c r="DK41" s="890">
        <f t="shared" si="119"/>
        <v>85600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 x14ac:dyDescent="0.2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0.34328358208955223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4.5690238770469307E-2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0.27207637231503579</v>
      </c>
      <c r="BW42" s="880">
        <f>IF(BW20=0,"",BW32/BW20)</f>
        <v>0.29340659340659342</v>
      </c>
      <c r="BX42" s="880">
        <f>IF(BX20=0,"",BX32/BX20)</f>
        <v>8.0145719489981782E-2</v>
      </c>
      <c r="BY42" s="880">
        <f>IF(BY20=0,"",BY32/BY20)</f>
        <v>3.8075788518266394E-2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0.1386292968627455</v>
      </c>
      <c r="CC42" s="867">
        <f t="shared" si="115"/>
        <v>3.9028321047535453E-2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>
        <f t="shared" si="116"/>
        <v>4.7323943661971832E-2</v>
      </c>
      <c r="CJ42" s="887">
        <f t="shared" si="116"/>
        <v>0.12777777777777777</v>
      </c>
      <c r="CK42" s="888">
        <f t="shared" si="116"/>
        <v>0.17786069651741293</v>
      </c>
      <c r="CL42" s="888">
        <f t="shared" si="116"/>
        <v>0.195906432748538</v>
      </c>
      <c r="CM42" s="888">
        <f t="shared" si="116"/>
        <v>0.19722222222222222</v>
      </c>
      <c r="CN42" s="887">
        <f t="shared" si="117"/>
        <v>0.21361702127659574</v>
      </c>
      <c r="CO42" s="887">
        <f t="shared" si="117"/>
        <v>0.36</v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 t="str">
        <f t="shared" si="118"/>
        <v/>
      </c>
      <c r="DA42" s="875">
        <f t="shared" si="118"/>
        <v>6.690561529271207E-3</v>
      </c>
      <c r="DB42" s="876">
        <f t="shared" si="118"/>
        <v>9.8562628336755654E-3</v>
      </c>
      <c r="DC42" s="876">
        <f t="shared" si="118"/>
        <v>4.5690238770469307E-2</v>
      </c>
      <c r="DD42" s="876">
        <f t="shared" si="118"/>
        <v>6.1538461538461542E-2</v>
      </c>
      <c r="DE42" s="875">
        <f t="shared" si="119"/>
        <v>0.4217654746346679</v>
      </c>
      <c r="DF42" s="875" t="str">
        <f t="shared" si="119"/>
        <v/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 x14ac:dyDescent="0.25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11344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16804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165931.20000000001</v>
      </c>
      <c r="BG43" s="905">
        <f t="shared" si="178"/>
        <v>362036.4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11340</v>
      </c>
      <c r="BW43" s="905">
        <f>BW20-BW31</f>
        <v>4016</v>
      </c>
      <c r="BX43" s="905">
        <f>BX20-BX31</f>
        <v>62084</v>
      </c>
      <c r="BY43" s="905">
        <f>BY20-BY31</f>
        <v>-162536.79999999999</v>
      </c>
      <c r="BZ43" s="884">
        <f t="shared" si="112"/>
        <v>5944.1973333333326</v>
      </c>
      <c r="CA43" s="884">
        <f t="shared" si="113"/>
        <v>6022.0666666666666</v>
      </c>
      <c r="CB43" s="884">
        <f t="shared" si="114"/>
        <v>5547.9840000000004</v>
      </c>
      <c r="CC43" s="884">
        <f t="shared" si="115"/>
        <v>41297.840000000004</v>
      </c>
      <c r="CD43" s="885">
        <f t="shared" si="116"/>
        <v>-14353</v>
      </c>
      <c r="CE43" s="1488">
        <f t="shared" si="116"/>
        <v>-2565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10281</v>
      </c>
      <c r="CO43" s="887">
        <f t="shared" si="117"/>
        <v>11344</v>
      </c>
      <c r="CP43" s="887">
        <f t="shared" si="117"/>
        <v>15496</v>
      </c>
      <c r="CQ43" s="886">
        <f t="shared" si="117"/>
        <v>17720</v>
      </c>
      <c r="CR43" s="1488">
        <f t="shared" si="117"/>
        <v>17975</v>
      </c>
      <c r="CS43" s="1488">
        <f t="shared" si="117"/>
        <v>20080</v>
      </c>
      <c r="CT43" s="889">
        <f t="shared" si="117"/>
        <v>29406.5</v>
      </c>
      <c r="CU43" s="890">
        <f t="shared" si="118"/>
        <v>-58056.800000000003</v>
      </c>
      <c r="CV43" s="891">
        <f t="shared" si="118"/>
        <v>0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0</v>
      </c>
      <c r="DF43" s="892">
        <f t="shared" si="119"/>
        <v>0</v>
      </c>
      <c r="DG43" s="892">
        <f t="shared" si="119"/>
        <v>0</v>
      </c>
      <c r="DH43" s="892">
        <f t="shared" si="119"/>
        <v>91500</v>
      </c>
      <c r="DI43" s="892">
        <f t="shared" si="119"/>
        <v>165931.20000000001</v>
      </c>
      <c r="DJ43" s="891">
        <f t="shared" si="119"/>
        <v>362036.4</v>
      </c>
      <c r="DK43" s="890">
        <f t="shared" si="119"/>
        <v>952212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 x14ac:dyDescent="0.2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 x14ac:dyDescent="0.2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 x14ac:dyDescent="0.2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 x14ac:dyDescent="0.2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 x14ac:dyDescent="0.2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 x14ac:dyDescent="0.2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 x14ac:dyDescent="0.2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 x14ac:dyDescent="0.2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 x14ac:dyDescent="0.2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 x14ac:dyDescent="0.2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 x14ac:dyDescent="0.2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 x14ac:dyDescent="0.2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 x14ac:dyDescent="0.2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 x14ac:dyDescent="0.2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 x14ac:dyDescent="0.2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 x14ac:dyDescent="0.2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 x14ac:dyDescent="0.2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 x14ac:dyDescent="0.2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 x14ac:dyDescent="0.2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 x14ac:dyDescent="0.25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 x14ac:dyDescent="0.2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 x14ac:dyDescent="0.2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 x14ac:dyDescent="0.2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 x14ac:dyDescent="0.2">
      <c r="A67" s="956" t="s">
        <v>733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 x14ac:dyDescent="0.2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 x14ac:dyDescent="0.2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 x14ac:dyDescent="0.2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 x14ac:dyDescent="0.2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 x14ac:dyDescent="0.2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 x14ac:dyDescent="0.2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 x14ac:dyDescent="0.2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 x14ac:dyDescent="0.2">
      <c r="A75" s="956" t="s">
        <v>734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 x14ac:dyDescent="0.2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 x14ac:dyDescent="0.2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 x14ac:dyDescent="0.2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 x14ac:dyDescent="0.2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 x14ac:dyDescent="0.2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 x14ac:dyDescent="0.2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 x14ac:dyDescent="0.2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 x14ac:dyDescent="0.2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 x14ac:dyDescent="0.2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 x14ac:dyDescent="0.2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 x14ac:dyDescent="0.2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 x14ac:dyDescent="0.2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 x14ac:dyDescent="0.2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 x14ac:dyDescent="0.2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 x14ac:dyDescent="0.2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 x14ac:dyDescent="0.2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 x14ac:dyDescent="0.2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 x14ac:dyDescent="0.2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0</v>
      </c>
      <c r="CR93" s="1486">
        <f t="shared" si="236"/>
        <v>0</v>
      </c>
      <c r="CS93" s="1486">
        <f t="shared" si="236"/>
        <v>0</v>
      </c>
      <c r="CT93" s="851">
        <f t="shared" si="236"/>
        <v>0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3</v>
      </c>
      <c r="DI93" s="892">
        <f t="shared" si="238"/>
        <v>4</v>
      </c>
      <c r="DJ93" s="891">
        <f t="shared" si="238"/>
        <v>7</v>
      </c>
      <c r="DK93" s="890">
        <f t="shared" si="238"/>
        <v>26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 x14ac:dyDescent="0.2">
      <c r="A94" s="1001" t="s">
        <v>733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 x14ac:dyDescent="0.2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 x14ac:dyDescent="0.2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0</v>
      </c>
      <c r="DW96" s="962">
        <f>BY804</f>
        <v>25000</v>
      </c>
      <c r="DX96" s="975" t="s">
        <v>211</v>
      </c>
      <c r="DY96" s="1000"/>
    </row>
    <row r="97" spans="1:129" s="944" customFormat="1" ht="15.75" customHeight="1" x14ac:dyDescent="0.2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0</v>
      </c>
      <c r="DW97" s="962">
        <f>DW96*SUM(DW95)</f>
        <v>2250</v>
      </c>
      <c r="DX97" s="1008"/>
      <c r="DY97" s="1000"/>
    </row>
    <row r="98" spans="1:129" s="944" customFormat="1" ht="15.75" customHeight="1" x14ac:dyDescent="0.2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2250</v>
      </c>
      <c r="DU98" s="799"/>
      <c r="DV98" s="799"/>
      <c r="DW98" s="799"/>
      <c r="DX98" s="1009"/>
      <c r="DY98" s="1000"/>
    </row>
    <row r="99" spans="1:129" s="944" customFormat="1" ht="15.75" customHeight="1" x14ac:dyDescent="0.2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 x14ac:dyDescent="0.2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 x14ac:dyDescent="0.2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 x14ac:dyDescent="0.2">
      <c r="A102" s="1001" t="s">
        <v>734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 x14ac:dyDescent="0.2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 x14ac:dyDescent="0.2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 x14ac:dyDescent="0.2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 x14ac:dyDescent="0.2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 x14ac:dyDescent="0.2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 x14ac:dyDescent="0.2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 x14ac:dyDescent="0.2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 x14ac:dyDescent="0.2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 x14ac:dyDescent="0.2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 x14ac:dyDescent="0.2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 x14ac:dyDescent="0.2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 x14ac:dyDescent="0.2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 x14ac:dyDescent="0.2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 x14ac:dyDescent="0.2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 x14ac:dyDescent="0.2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 x14ac:dyDescent="0.2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 x14ac:dyDescent="0.2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 x14ac:dyDescent="0.2">
      <c r="A120" s="1001" t="s">
        <v>735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 x14ac:dyDescent="0.2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>
        <f t="shared" si="297"/>
        <v>45</v>
      </c>
      <c r="CE121" s="1210">
        <f t="shared" si="297"/>
        <v>45</v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>
        <f t="shared" si="298"/>
        <v>45</v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46</v>
      </c>
      <c r="DJ121" s="891">
        <f t="shared" si="300"/>
        <v>47</v>
      </c>
      <c r="DK121" s="890">
        <f t="shared" si="300"/>
        <v>48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 x14ac:dyDescent="0.2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 t="str">
        <f t="shared" si="297"/>
        <v/>
      </c>
      <c r="CM122" s="1037" t="str">
        <f t="shared" si="297"/>
        <v/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 x14ac:dyDescent="0.2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 t="str">
        <f t="shared" si="297"/>
        <v/>
      </c>
      <c r="CM123" s="1037" t="str">
        <f t="shared" si="297"/>
        <v/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 x14ac:dyDescent="0.2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 x14ac:dyDescent="0.2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 x14ac:dyDescent="0.2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 x14ac:dyDescent="0.2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 x14ac:dyDescent="0.2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 x14ac:dyDescent="0.2">
      <c r="A129" s="1001" t="s">
        <v>736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 x14ac:dyDescent="0.2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 x14ac:dyDescent="0.2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 x14ac:dyDescent="0.2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 x14ac:dyDescent="0.2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 x14ac:dyDescent="0.2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 x14ac:dyDescent="0.2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 x14ac:dyDescent="0.2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2</v>
      </c>
      <c r="DJ136" s="891">
        <f t="shared" si="316"/>
        <v>3</v>
      </c>
      <c r="DK136" s="890">
        <f t="shared" si="316"/>
        <v>4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 x14ac:dyDescent="0.2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 x14ac:dyDescent="0.2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 x14ac:dyDescent="0.2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 x14ac:dyDescent="0.2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 x14ac:dyDescent="0.2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 x14ac:dyDescent="0.2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 x14ac:dyDescent="0.2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 x14ac:dyDescent="0.2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 x14ac:dyDescent="0.2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 x14ac:dyDescent="0.2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 x14ac:dyDescent="0.2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 x14ac:dyDescent="0.2">
      <c r="A148" s="1001" t="s">
        <v>735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1.5</v>
      </c>
      <c r="CS148" s="1210">
        <f t="shared" si="354"/>
        <v>2</v>
      </c>
      <c r="CT148" s="1038">
        <f t="shared" si="354"/>
        <v>20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2</v>
      </c>
      <c r="DH148" s="892">
        <f t="shared" si="356"/>
        <v>3</v>
      </c>
      <c r="DI148" s="892">
        <f t="shared" si="356"/>
        <v>10</v>
      </c>
      <c r="DJ148" s="891">
        <f t="shared" si="356"/>
        <v>20</v>
      </c>
      <c r="DK148" s="890">
        <f t="shared" si="356"/>
        <v>66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 x14ac:dyDescent="0.2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46</v>
      </c>
      <c r="DJ149" s="891">
        <f t="shared" si="356"/>
        <v>47</v>
      </c>
      <c r="DK149" s="890">
        <f t="shared" si="356"/>
        <v>48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 x14ac:dyDescent="0.2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 x14ac:dyDescent="0.2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 x14ac:dyDescent="0.2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 x14ac:dyDescent="0.2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 x14ac:dyDescent="0.2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 x14ac:dyDescent="0.2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 x14ac:dyDescent="0.2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 x14ac:dyDescent="0.2">
      <c r="A157" s="1001" t="s">
        <v>736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 x14ac:dyDescent="0.2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 x14ac:dyDescent="0.2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 x14ac:dyDescent="0.2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 x14ac:dyDescent="0.2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 x14ac:dyDescent="0.2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 x14ac:dyDescent="0.2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 x14ac:dyDescent="0.2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2</v>
      </c>
      <c r="DJ164" s="891">
        <f t="shared" si="377"/>
        <v>3</v>
      </c>
      <c r="DK164" s="890">
        <f t="shared" si="377"/>
        <v>4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 x14ac:dyDescent="0.2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 x14ac:dyDescent="0.2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 x14ac:dyDescent="0.2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 x14ac:dyDescent="0.2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 x14ac:dyDescent="0.2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 x14ac:dyDescent="0.2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 x14ac:dyDescent="0.2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 x14ac:dyDescent="0.2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 x14ac:dyDescent="0.2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 x14ac:dyDescent="0.2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 x14ac:dyDescent="0.2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 x14ac:dyDescent="0.2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 x14ac:dyDescent="0.2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 x14ac:dyDescent="0.2">
      <c r="A178" s="1044" t="s">
        <v>737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0</v>
      </c>
      <c r="CT178" s="851">
        <f t="shared" si="421"/>
        <v>0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1</v>
      </c>
      <c r="DK178" s="890">
        <f t="shared" si="423"/>
        <v>10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 x14ac:dyDescent="0.2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 x14ac:dyDescent="0.2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>
        <f t="shared" si="420"/>
        <v>0</v>
      </c>
      <c r="CI180" s="870">
        <f t="shared" si="420"/>
        <v>0</v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0</v>
      </c>
      <c r="CN180" s="870">
        <f t="shared" si="421"/>
        <v>0</v>
      </c>
      <c r="CO180" s="870">
        <f t="shared" si="421"/>
        <v>0</v>
      </c>
      <c r="CP180" s="870">
        <f t="shared" si="421"/>
        <v>0</v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 t="str">
        <f t="shared" si="422"/>
        <v/>
      </c>
      <c r="CZ180" s="875" t="str">
        <f t="shared" si="422"/>
        <v/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4.3759918164027752E-2</v>
      </c>
      <c r="DE180" s="875">
        <f t="shared" si="423"/>
        <v>0.3403549190535492</v>
      </c>
      <c r="DF180" s="875" t="str">
        <f t="shared" si="423"/>
        <v/>
      </c>
      <c r="DG180" s="875" t="str">
        <f t="shared" si="423"/>
        <v/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 x14ac:dyDescent="0.2">
      <c r="A181" s="1044" t="s">
        <v>738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0</v>
      </c>
      <c r="CR181" s="1486">
        <f t="shared" si="421"/>
        <v>0</v>
      </c>
      <c r="CS181" s="1486">
        <f t="shared" si="421"/>
        <v>0</v>
      </c>
      <c r="CT181" s="851">
        <f t="shared" si="421"/>
        <v>0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1</v>
      </c>
      <c r="DI181" s="892">
        <f t="shared" si="423"/>
        <v>1</v>
      </c>
      <c r="DJ181" s="891">
        <f t="shared" si="423"/>
        <v>2</v>
      </c>
      <c r="DK181" s="890">
        <f t="shared" si="423"/>
        <v>4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 x14ac:dyDescent="0.2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 x14ac:dyDescent="0.2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>
        <f t="shared" si="420"/>
        <v>0</v>
      </c>
      <c r="CI183" s="870">
        <f t="shared" si="420"/>
        <v>0</v>
      </c>
      <c r="CJ183" s="870">
        <f t="shared" si="420"/>
        <v>0</v>
      </c>
      <c r="CK183" s="871">
        <f t="shared" si="420"/>
        <v>0</v>
      </c>
      <c r="CL183" s="871">
        <f t="shared" si="420"/>
        <v>0</v>
      </c>
      <c r="CM183" s="871">
        <f t="shared" si="420"/>
        <v>0</v>
      </c>
      <c r="CN183" s="870">
        <f t="shared" si="421"/>
        <v>0</v>
      </c>
      <c r="CO183" s="870">
        <f t="shared" si="421"/>
        <v>0</v>
      </c>
      <c r="CP183" s="870">
        <f t="shared" si="421"/>
        <v>0</v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 t="str">
        <f t="shared" si="422"/>
        <v/>
      </c>
      <c r="CZ183" s="875" t="str">
        <f t="shared" si="422"/>
        <v/>
      </c>
      <c r="DA183" s="875">
        <f t="shared" si="422"/>
        <v>0</v>
      </c>
      <c r="DB183" s="876">
        <f t="shared" si="422"/>
        <v>4.7251400996264009E-3</v>
      </c>
      <c r="DC183" s="876">
        <f t="shared" si="422"/>
        <v>5.2501556662515568E-3</v>
      </c>
      <c r="DD183" s="876">
        <f t="shared" si="422"/>
        <v>1.1812850249066002E-2</v>
      </c>
      <c r="DE183" s="875">
        <f t="shared" si="423"/>
        <v>2.7000800569293718E-2</v>
      </c>
      <c r="DF183" s="875" t="str">
        <f t="shared" si="423"/>
        <v/>
      </c>
      <c r="DG183" s="875" t="str">
        <f t="shared" si="423"/>
        <v/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 x14ac:dyDescent="0.2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 x14ac:dyDescent="0.2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 x14ac:dyDescent="0.2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 x14ac:dyDescent="0.2">
      <c r="A187" s="1044" t="s">
        <v>739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 x14ac:dyDescent="0.2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 x14ac:dyDescent="0.2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 x14ac:dyDescent="0.2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 x14ac:dyDescent="0.2">
      <c r="A191" s="1044" t="s">
        <v>740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 x14ac:dyDescent="0.2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 x14ac:dyDescent="0.2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 x14ac:dyDescent="0.2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 x14ac:dyDescent="0.2">
      <c r="A195" s="1044" t="s">
        <v>741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 x14ac:dyDescent="0.2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 x14ac:dyDescent="0.2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 x14ac:dyDescent="0.2">
      <c r="A198" s="1044" t="s">
        <v>742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0</v>
      </c>
      <c r="CS198" s="1486">
        <f t="shared" si="446"/>
        <v>0</v>
      </c>
      <c r="CT198" s="851">
        <f t="shared" si="446"/>
        <v>0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1.5</v>
      </c>
      <c r="DJ198" s="891">
        <f t="shared" si="456"/>
        <v>2</v>
      </c>
      <c r="DK198" s="890">
        <f t="shared" si="456"/>
        <v>13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 x14ac:dyDescent="0.2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 t="str">
        <f t="shared" si="445"/>
        <v/>
      </c>
      <c r="CL199" s="850" t="str">
        <f t="shared" si="445"/>
        <v/>
      </c>
      <c r="CM199" s="850" t="str">
        <f t="shared" si="445"/>
        <v/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>
        <f t="shared" si="455"/>
        <v>7500</v>
      </c>
      <c r="DC199" s="893">
        <f t="shared" si="455"/>
        <v>7500</v>
      </c>
      <c r="DD199" s="893">
        <f t="shared" si="455"/>
        <v>8000</v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 x14ac:dyDescent="0.2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0</v>
      </c>
      <c r="CS200" s="1486">
        <f t="shared" si="446"/>
        <v>0</v>
      </c>
      <c r="CT200" s="851">
        <f t="shared" si="446"/>
        <v>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12000</v>
      </c>
      <c r="DJ200" s="891">
        <f t="shared" si="456"/>
        <v>15000</v>
      </c>
      <c r="DK200" s="890">
        <f t="shared" si="456"/>
        <v>97500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 x14ac:dyDescent="0.2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 t="str">
        <f t="shared" si="445"/>
        <v/>
      </c>
      <c r="CL201" s="871" t="str">
        <f t="shared" si="445"/>
        <v/>
      </c>
      <c r="CM201" s="871" t="str">
        <f t="shared" si="445"/>
        <v/>
      </c>
      <c r="CN201" s="870" t="str">
        <f t="shared" si="446"/>
        <v/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>
        <f t="shared" si="455"/>
        <v>0</v>
      </c>
      <c r="DC201" s="876">
        <f t="shared" si="455"/>
        <v>0.15</v>
      </c>
      <c r="DD201" s="876">
        <f t="shared" si="455"/>
        <v>0.15555555555555556</v>
      </c>
      <c r="DE201" s="875">
        <f t="shared" si="456"/>
        <v>0.27906976744186046</v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 x14ac:dyDescent="0.2">
      <c r="A202" s="1044" t="s">
        <v>743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 x14ac:dyDescent="0.2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 x14ac:dyDescent="0.2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 x14ac:dyDescent="0.2">
      <c r="A205" s="1044" t="s">
        <v>744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0</v>
      </c>
      <c r="CR205" s="1486">
        <f t="shared" si="473"/>
        <v>0</v>
      </c>
      <c r="CS205" s="1486">
        <f t="shared" si="473"/>
        <v>0</v>
      </c>
      <c r="CT205" s="851">
        <f t="shared" si="473"/>
        <v>0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1.5</v>
      </c>
      <c r="DI205" s="892">
        <f t="shared" si="456"/>
        <v>2</v>
      </c>
      <c r="DJ205" s="891">
        <f t="shared" si="456"/>
        <v>5</v>
      </c>
      <c r="DK205" s="890">
        <f t="shared" si="456"/>
        <v>27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 x14ac:dyDescent="0.2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 t="str">
        <f t="shared" si="472"/>
        <v/>
      </c>
      <c r="CL206" s="850" t="str">
        <f t="shared" si="472"/>
        <v/>
      </c>
      <c r="CM206" s="850" t="str">
        <f t="shared" si="472"/>
        <v/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>
        <f t="shared" si="455"/>
        <v>900</v>
      </c>
      <c r="DC206" s="893">
        <f t="shared" si="455"/>
        <v>1500</v>
      </c>
      <c r="DD206" s="893">
        <f t="shared" si="455"/>
        <v>1800</v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 x14ac:dyDescent="0.2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0</v>
      </c>
      <c r="CS207" s="1486">
        <f t="shared" si="473"/>
        <v>0</v>
      </c>
      <c r="CT207" s="851">
        <f t="shared" si="473"/>
        <v>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1350</v>
      </c>
      <c r="DJ207" s="891">
        <f t="shared" si="456"/>
        <v>3000</v>
      </c>
      <c r="DK207" s="890">
        <f t="shared" si="456"/>
        <v>9000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 x14ac:dyDescent="0.2">
      <c r="A208" s="1044" t="s">
        <v>745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 x14ac:dyDescent="0.2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 x14ac:dyDescent="0.2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 x14ac:dyDescent="0.2">
      <c r="A211" s="1044" t="s">
        <v>746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 x14ac:dyDescent="0.2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 t="str">
        <f t="shared" si="472"/>
        <v/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>
        <f t="shared" si="478"/>
        <v>2000</v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 x14ac:dyDescent="0.2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 x14ac:dyDescent="0.2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 t="str">
        <f t="shared" si="472"/>
        <v/>
      </c>
      <c r="CK214" s="871" t="str">
        <f t="shared" si="472"/>
        <v/>
      </c>
      <c r="CL214" s="871" t="str">
        <f t="shared" si="472"/>
        <v/>
      </c>
      <c r="CM214" s="871" t="str">
        <f t="shared" si="472"/>
        <v/>
      </c>
      <c r="CN214" s="870" t="str">
        <f t="shared" si="473"/>
        <v/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>
        <f t="shared" si="478"/>
        <v>0.13513513513513514</v>
      </c>
      <c r="DB214" s="876">
        <f t="shared" si="478"/>
        <v>0.25</v>
      </c>
      <c r="DC214" s="876">
        <f t="shared" si="478"/>
        <v>0.25</v>
      </c>
      <c r="DD214" s="876">
        <f t="shared" si="478"/>
        <v>0.31</v>
      </c>
      <c r="DE214" s="875">
        <f t="shared" si="479"/>
        <v>0.5</v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 x14ac:dyDescent="0.2">
      <c r="A215" s="1054" t="s">
        <v>747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 x14ac:dyDescent="0.2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 x14ac:dyDescent="0.2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 x14ac:dyDescent="0.2">
      <c r="A218" s="1054" t="s">
        <v>748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 x14ac:dyDescent="0.2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 x14ac:dyDescent="0.2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 x14ac:dyDescent="0.2">
      <c r="A221" s="1054" t="s">
        <v>749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 t="str">
        <f t="shared" si="492"/>
        <v/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 x14ac:dyDescent="0.2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 t="str">
        <f t="shared" si="492"/>
        <v/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 x14ac:dyDescent="0.2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 t="str">
        <f t="shared" si="492"/>
        <v/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 x14ac:dyDescent="0.2">
      <c r="A224" s="1054" t="s">
        <v>750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 x14ac:dyDescent="0.2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 x14ac:dyDescent="0.2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 x14ac:dyDescent="0.2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 x14ac:dyDescent="0.2">
      <c r="A228" s="1054" t="s">
        <v>751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 t="str">
        <f t="shared" si="516"/>
        <v/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>
        <f t="shared" si="518"/>
        <v>1</v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 x14ac:dyDescent="0.2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 t="str">
        <f t="shared" si="516"/>
        <v/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>
        <f t="shared" si="518"/>
        <v>0.3</v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 x14ac:dyDescent="0.2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 t="str">
        <f t="shared" si="516"/>
        <v/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>
        <f t="shared" si="518"/>
        <v>2.4999999999999998E-2</v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 x14ac:dyDescent="0.2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 t="str">
        <f t="shared" si="516"/>
        <v/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 x14ac:dyDescent="0.2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 t="str">
        <f t="shared" si="516"/>
        <v/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 x14ac:dyDescent="0.2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 t="str">
        <f t="shared" si="516"/>
        <v/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 x14ac:dyDescent="0.2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 t="str">
        <f t="shared" si="516"/>
        <v/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>
        <f t="shared" si="518"/>
        <v>700</v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 x14ac:dyDescent="0.2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 t="str">
        <f t="shared" si="516"/>
        <v/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>
        <f t="shared" si="518"/>
        <v>8</v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 x14ac:dyDescent="0.2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 t="str">
        <f t="shared" si="516"/>
        <v/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>
        <f t="shared" si="518"/>
        <v>5600</v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 x14ac:dyDescent="0.2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 t="str">
        <f t="shared" si="516"/>
        <v/>
      </c>
      <c r="CK237" s="850">
        <f t="shared" si="516"/>
        <v>25</v>
      </c>
      <c r="CL237" s="850">
        <f t="shared" si="516"/>
        <v>50</v>
      </c>
      <c r="CM237" s="850">
        <f t="shared" si="516"/>
        <v>50</v>
      </c>
      <c r="CN237" s="849">
        <f t="shared" si="517"/>
        <v>150</v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 t="str">
        <f t="shared" si="518"/>
        <v/>
      </c>
      <c r="DC237" s="893">
        <f t="shared" si="518"/>
        <v>80</v>
      </c>
      <c r="DD237" s="893">
        <f t="shared" si="518"/>
        <v>640</v>
      </c>
      <c r="DE237" s="892" t="str">
        <f t="shared" si="519"/>
        <v/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 x14ac:dyDescent="0.2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 x14ac:dyDescent="0.2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 x14ac:dyDescent="0.2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 x14ac:dyDescent="0.2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 x14ac:dyDescent="0.2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 t="str">
        <f t="shared" si="540"/>
        <v/>
      </c>
      <c r="CL242" s="850">
        <f t="shared" si="540"/>
        <v>0</v>
      </c>
      <c r="CM242" s="850">
        <f t="shared" si="540"/>
        <v>5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30</v>
      </c>
      <c r="DD242" s="893">
        <f t="shared" si="542"/>
        <v>160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 x14ac:dyDescent="0.2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 t="str">
        <f t="shared" si="540"/>
        <v/>
      </c>
      <c r="CK243" s="871">
        <f t="shared" si="540"/>
        <v>1.8926630136986301E-2</v>
      </c>
      <c r="CL243" s="871">
        <f t="shared" si="540"/>
        <v>2.9572859589041094E-2</v>
      </c>
      <c r="CM243" s="871">
        <f t="shared" si="540"/>
        <v>3.379755381604696E-2</v>
      </c>
      <c r="CN243" s="870">
        <f t="shared" si="541"/>
        <v>0.11829143835616435</v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 t="str">
        <f t="shared" si="542"/>
        <v/>
      </c>
      <c r="DC243" s="876">
        <f t="shared" si="542"/>
        <v>2.3658287671232875E-2</v>
      </c>
      <c r="DD243" s="876">
        <f t="shared" si="542"/>
        <v>0.25235506849315065</v>
      </c>
      <c r="DE243" s="875" t="str">
        <f t="shared" si="543"/>
        <v/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 x14ac:dyDescent="0.2">
      <c r="A244" s="1054" t="s">
        <v>752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 x14ac:dyDescent="0.2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 x14ac:dyDescent="0.2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 t="str">
        <f t="shared" si="540"/>
        <v/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 x14ac:dyDescent="0.2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 x14ac:dyDescent="0.2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 t="str">
        <f t="shared" si="560"/>
        <v/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 x14ac:dyDescent="0.2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 x14ac:dyDescent="0.2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 x14ac:dyDescent="0.2">
      <c r="A251" s="1054" t="s">
        <v>753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 x14ac:dyDescent="0.2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 x14ac:dyDescent="0.2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 x14ac:dyDescent="0.2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 x14ac:dyDescent="0.2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 x14ac:dyDescent="0.2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 x14ac:dyDescent="0.2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 x14ac:dyDescent="0.2">
      <c r="A258" s="1054" t="s">
        <v>753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 x14ac:dyDescent="0.2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 x14ac:dyDescent="0.2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 x14ac:dyDescent="0.2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 x14ac:dyDescent="0.2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 x14ac:dyDescent="0.2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 x14ac:dyDescent="0.2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 x14ac:dyDescent="0.2">
      <c r="A265" s="1054" t="s">
        <v>754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>
        <f t="shared" si="580"/>
        <v>5</v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 t="str">
        <f t="shared" si="582"/>
        <v/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 x14ac:dyDescent="0.2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 x14ac:dyDescent="0.2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 x14ac:dyDescent="0.2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 x14ac:dyDescent="0.2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 x14ac:dyDescent="0.2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>
        <f t="shared" si="600"/>
        <v>0.25</v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 t="str">
        <f t="shared" si="602"/>
        <v/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 x14ac:dyDescent="0.2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>
        <f t="shared" si="600"/>
        <v>4.2102627646326274E-3</v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 t="str">
        <f t="shared" si="602"/>
        <v/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 x14ac:dyDescent="0.2">
      <c r="A272" s="1054" t="s">
        <v>755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 t="str">
        <f t="shared" si="600"/>
        <v/>
      </c>
      <c r="CM272" s="850" t="str">
        <f t="shared" si="600"/>
        <v/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 x14ac:dyDescent="0.2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 x14ac:dyDescent="0.2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 t="str">
        <f t="shared" si="600"/>
        <v/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 x14ac:dyDescent="0.2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 t="str">
        <f t="shared" si="600"/>
        <v/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 x14ac:dyDescent="0.2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 t="str">
        <f t="shared" si="600"/>
        <v/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 x14ac:dyDescent="0.2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 t="str">
        <f t="shared" si="600"/>
        <v/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 x14ac:dyDescent="0.2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 t="str">
        <f t="shared" si="624"/>
        <v/>
      </c>
      <c r="CM278" s="871" t="str">
        <f t="shared" si="624"/>
        <v/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 x14ac:dyDescent="0.2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 x14ac:dyDescent="0.2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 x14ac:dyDescent="0.2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 x14ac:dyDescent="0.2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 x14ac:dyDescent="0.2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 x14ac:dyDescent="0.2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 x14ac:dyDescent="0.2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 x14ac:dyDescent="0.2">
      <c r="A286" s="1054" t="s">
        <v>756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 x14ac:dyDescent="0.2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 x14ac:dyDescent="0.2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 x14ac:dyDescent="0.2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 x14ac:dyDescent="0.2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 x14ac:dyDescent="0.2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 x14ac:dyDescent="0.2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 x14ac:dyDescent="0.2">
      <c r="A293" s="1054" t="s">
        <v>757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 x14ac:dyDescent="0.2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 x14ac:dyDescent="0.2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 x14ac:dyDescent="0.2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 x14ac:dyDescent="0.2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 x14ac:dyDescent="0.2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 x14ac:dyDescent="0.2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 x14ac:dyDescent="0.2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 x14ac:dyDescent="0.2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 x14ac:dyDescent="0.2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 x14ac:dyDescent="0.2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 x14ac:dyDescent="0.2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 x14ac:dyDescent="0.2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 x14ac:dyDescent="0.2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 x14ac:dyDescent="0.2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 x14ac:dyDescent="0.2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 x14ac:dyDescent="0.2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 x14ac:dyDescent="0.2">
      <c r="A310" s="1054" t="s">
        <v>758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 t="str">
        <f t="shared" si="676"/>
        <v/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>
        <f t="shared" si="678"/>
        <v>30</v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 x14ac:dyDescent="0.2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 x14ac:dyDescent="0.2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 t="str">
        <f t="shared" si="702"/>
        <v/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>
        <f t="shared" si="704"/>
        <v>2</v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 x14ac:dyDescent="0.2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 t="str">
        <f t="shared" si="702"/>
        <v/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>
        <f t="shared" si="704"/>
        <v>60</v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 x14ac:dyDescent="0.2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 x14ac:dyDescent="0.2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 x14ac:dyDescent="0.2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 x14ac:dyDescent="0.2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 x14ac:dyDescent="0.2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 x14ac:dyDescent="0.2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 t="str">
        <f t="shared" si="702"/>
        <v/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>
        <f t="shared" si="704"/>
        <v>1.9986799501867992E-3</v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 x14ac:dyDescent="0.2">
      <c r="A320" s="1054" t="s">
        <v>759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 x14ac:dyDescent="0.2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 x14ac:dyDescent="0.2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 x14ac:dyDescent="0.2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 x14ac:dyDescent="0.2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 x14ac:dyDescent="0.2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 x14ac:dyDescent="0.2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 x14ac:dyDescent="0.2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 x14ac:dyDescent="0.2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 x14ac:dyDescent="0.2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 x14ac:dyDescent="0.2">
      <c r="A330" s="1054" t="s">
        <v>760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 x14ac:dyDescent="0.2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 x14ac:dyDescent="0.2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 x14ac:dyDescent="0.2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 x14ac:dyDescent="0.2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 x14ac:dyDescent="0.2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 x14ac:dyDescent="0.2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 x14ac:dyDescent="0.2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 x14ac:dyDescent="0.2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 x14ac:dyDescent="0.2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 x14ac:dyDescent="0.2">
      <c r="A340" s="1054" t="s">
        <v>761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>
        <f t="shared" si="756"/>
        <v>1</v>
      </c>
      <c r="CL340" s="850">
        <f t="shared" si="756"/>
        <v>1</v>
      </c>
      <c r="CM340" s="850">
        <f t="shared" si="756"/>
        <v>1</v>
      </c>
      <c r="CN340" s="849">
        <f t="shared" si="757"/>
        <v>1</v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 t="str">
        <f t="shared" si="758"/>
        <v/>
      </c>
      <c r="DC340" s="893">
        <f t="shared" si="758"/>
        <v>8</v>
      </c>
      <c r="DD340" s="893" t="str">
        <f t="shared" si="758"/>
        <v/>
      </c>
      <c r="DE340" s="892" t="str">
        <f t="shared" si="759"/>
        <v/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 x14ac:dyDescent="0.2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811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 x14ac:dyDescent="0.2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25</v>
      </c>
      <c r="CL342" s="850">
        <f t="shared" si="780"/>
        <v>50</v>
      </c>
      <c r="CM342" s="850">
        <f t="shared" si="780"/>
        <v>50</v>
      </c>
      <c r="CN342" s="849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60</v>
      </c>
      <c r="DC342" s="893">
        <f t="shared" si="782"/>
        <v>80</v>
      </c>
      <c r="DD342" s="893">
        <f t="shared" si="782"/>
        <v>960</v>
      </c>
      <c r="DE342" s="892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 x14ac:dyDescent="0.2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>
        <f t="shared" si="780"/>
        <v>25</v>
      </c>
      <c r="CL343" s="850">
        <f t="shared" si="780"/>
        <v>50</v>
      </c>
      <c r="CM343" s="850">
        <f t="shared" si="780"/>
        <v>50</v>
      </c>
      <c r="CN343" s="849">
        <f t="shared" si="781"/>
        <v>50</v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 t="str">
        <f t="shared" si="782"/>
        <v/>
      </c>
      <c r="DC343" s="893">
        <f t="shared" si="782"/>
        <v>480</v>
      </c>
      <c r="DD343" s="893" t="str">
        <f t="shared" si="782"/>
        <v/>
      </c>
      <c r="DE343" s="892" t="str">
        <f t="shared" si="783"/>
        <v/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 x14ac:dyDescent="0.2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 x14ac:dyDescent="0.2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 t="str">
        <f t="shared" si="780"/>
        <v/>
      </c>
      <c r="CM345" s="850" t="str">
        <f t="shared" si="780"/>
        <v/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>
        <f t="shared" si="782"/>
        <v>360</v>
      </c>
      <c r="DD345" s="893">
        <f t="shared" si="782"/>
        <v>560</v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 x14ac:dyDescent="0.2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 t="str">
        <f t="shared" si="780"/>
        <v/>
      </c>
      <c r="CM346" s="850" t="str">
        <f t="shared" si="780"/>
        <v/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>
        <f t="shared" si="782"/>
        <v>2.5</v>
      </c>
      <c r="DD346" s="893">
        <f t="shared" si="782"/>
        <v>6.67</v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 x14ac:dyDescent="0.2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 t="str">
        <f t="shared" si="780"/>
        <v/>
      </c>
      <c r="CM347" s="850" t="str">
        <f t="shared" si="780"/>
        <v/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>
        <f t="shared" si="782"/>
        <v>1400</v>
      </c>
      <c r="DD347" s="893">
        <f t="shared" si="782"/>
        <v>2401.1999999999998</v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 x14ac:dyDescent="0.2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 t="str">
        <f t="shared" si="780"/>
        <v/>
      </c>
      <c r="CL348" s="850">
        <f t="shared" si="780"/>
        <v>5</v>
      </c>
      <c r="CM348" s="850" t="str">
        <f t="shared" si="780"/>
        <v/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>
        <f t="shared" si="782"/>
        <v>0</v>
      </c>
      <c r="DC348" s="893">
        <f t="shared" si="782"/>
        <v>10</v>
      </c>
      <c r="DD348" s="893">
        <f t="shared" si="782"/>
        <v>80</v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 x14ac:dyDescent="0.2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>
        <f t="shared" si="780"/>
        <v>3.0188757160647575E-2</v>
      </c>
      <c r="CL349" s="871">
        <f t="shared" si="780"/>
        <v>4.7169933063511839E-2</v>
      </c>
      <c r="CM349" s="871">
        <f t="shared" si="780"/>
        <v>5.390849492972781E-2</v>
      </c>
      <c r="CN349" s="870">
        <f t="shared" si="781"/>
        <v>6.2893244084682443E-2</v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 t="str">
        <f t="shared" si="782"/>
        <v/>
      </c>
      <c r="DC349" s="876">
        <f t="shared" si="782"/>
        <v>0.12938038783134673</v>
      </c>
      <c r="DD349" s="876" t="str">
        <f t="shared" si="782"/>
        <v/>
      </c>
      <c r="DE349" s="875" t="str">
        <f t="shared" si="783"/>
        <v/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 x14ac:dyDescent="0.2">
      <c r="A350" s="1054" t="s">
        <v>762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>
        <f t="shared" si="780"/>
        <v>1</v>
      </c>
      <c r="CL350" s="850">
        <f t="shared" si="780"/>
        <v>1</v>
      </c>
      <c r="CM350" s="850">
        <f t="shared" si="780"/>
        <v>1</v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 t="str">
        <f t="shared" si="782"/>
        <v/>
      </c>
      <c r="DC350" s="893">
        <f t="shared" si="782"/>
        <v>1</v>
      </c>
      <c r="DD350" s="893">
        <f t="shared" si="782"/>
        <v>80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 x14ac:dyDescent="0.2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811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814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 x14ac:dyDescent="0.2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>
        <f t="shared" si="808"/>
        <v>25</v>
      </c>
      <c r="CL352" s="850">
        <f t="shared" si="808"/>
        <v>25</v>
      </c>
      <c r="CM352" s="850">
        <f t="shared" si="808"/>
        <v>50</v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 t="str">
        <f t="shared" si="810"/>
        <v/>
      </c>
      <c r="DC352" s="893">
        <f t="shared" si="810"/>
        <v>2</v>
      </c>
      <c r="DD352" s="893">
        <f t="shared" si="810"/>
        <v>800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 x14ac:dyDescent="0.2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>
        <f t="shared" si="808"/>
        <v>25</v>
      </c>
      <c r="CL353" s="850">
        <f t="shared" si="808"/>
        <v>25</v>
      </c>
      <c r="CM353" s="850">
        <f t="shared" si="808"/>
        <v>50</v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 t="str">
        <f t="shared" si="810"/>
        <v/>
      </c>
      <c r="DC353" s="893">
        <f t="shared" si="810"/>
        <v>160</v>
      </c>
      <c r="DD353" s="893">
        <f t="shared" si="810"/>
        <v>800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 x14ac:dyDescent="0.2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 x14ac:dyDescent="0.2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 t="str">
        <f t="shared" si="808"/>
        <v/>
      </c>
      <c r="CM355" s="850" t="str">
        <f t="shared" si="808"/>
        <v/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>
        <f t="shared" si="810"/>
        <v>120</v>
      </c>
      <c r="DD355" s="893">
        <f t="shared" si="810"/>
        <v>480</v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 x14ac:dyDescent="0.2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 t="str">
        <f t="shared" si="808"/>
        <v/>
      </c>
      <c r="CM356" s="850" t="str">
        <f t="shared" si="808"/>
        <v/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>
        <f t="shared" si="810"/>
        <v>5</v>
      </c>
      <c r="DD356" s="893">
        <f t="shared" si="810"/>
        <v>7.5</v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 x14ac:dyDescent="0.2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 t="str">
        <f t="shared" si="808"/>
        <v/>
      </c>
      <c r="CM357" s="850" t="str">
        <f t="shared" si="808"/>
        <v/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>
        <f t="shared" si="810"/>
        <v>600</v>
      </c>
      <c r="DD357" s="893">
        <f t="shared" si="810"/>
        <v>3600</v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 x14ac:dyDescent="0.2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>
        <f t="shared" si="808"/>
        <v>5</v>
      </c>
      <c r="CM358" s="850" t="str">
        <f t="shared" si="808"/>
        <v/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0</v>
      </c>
      <c r="DD358" s="893">
        <f t="shared" si="810"/>
        <v>25</v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 x14ac:dyDescent="0.2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>
        <f t="shared" si="808"/>
        <v>1.7084989325742747E-2</v>
      </c>
      <c r="CL359" s="871">
        <f t="shared" si="808"/>
        <v>1.9135188044831882E-2</v>
      </c>
      <c r="CM359" s="871">
        <f t="shared" si="808"/>
        <v>3.9864975093399743E-2</v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 t="str">
        <f t="shared" si="810"/>
        <v/>
      </c>
      <c r="DC359" s="876">
        <f t="shared" si="810"/>
        <v>2.7335982921188398E-2</v>
      </c>
      <c r="DD359" s="876">
        <f t="shared" si="810"/>
        <v>0.15680223536737237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 x14ac:dyDescent="0.2">
      <c r="A360" s="1054" t="s">
        <v>815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 x14ac:dyDescent="0.2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 t="str">
        <f t="shared" si="832"/>
        <v/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>
        <f t="shared" si="833"/>
        <v>1</v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 x14ac:dyDescent="0.2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816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 x14ac:dyDescent="0.2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 t="str">
        <f t="shared" si="838"/>
        <v/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>
        <f t="shared" si="840"/>
        <v>50</v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 x14ac:dyDescent="0.2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 t="str">
        <f t="shared" si="838"/>
        <v/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>
        <f t="shared" si="840"/>
        <v>50</v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 x14ac:dyDescent="0.2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 t="str">
        <f t="shared" si="838"/>
        <v/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>
        <f t="shared" si="840"/>
        <v>1170</v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 x14ac:dyDescent="0.2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 t="str">
        <f t="shared" si="838"/>
        <v/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>
        <f t="shared" si="840"/>
        <v>450</v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 x14ac:dyDescent="0.2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 t="str">
        <f t="shared" si="838"/>
        <v/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>
        <f t="shared" si="840"/>
        <v>10</v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 x14ac:dyDescent="0.2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 t="str">
        <f t="shared" si="838"/>
        <v/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>
        <f t="shared" si="840"/>
        <v>4500</v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 x14ac:dyDescent="0.2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 t="str">
        <f t="shared" si="838"/>
        <v/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>
        <f t="shared" si="840"/>
        <v>0</v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 x14ac:dyDescent="0.2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 t="str">
        <f t="shared" si="838"/>
        <v/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>
        <f t="shared" si="840"/>
        <v>-2.0814801636719445E-2</v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 x14ac:dyDescent="0.2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 x14ac:dyDescent="0.2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 t="str">
        <f t="shared" si="858"/>
        <v/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>
        <f t="shared" si="859"/>
        <v>1</v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 x14ac:dyDescent="0.2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810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 x14ac:dyDescent="0.2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 t="str">
        <f t="shared" si="864"/>
        <v/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>
        <f t="shared" si="866"/>
        <v>50</v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 x14ac:dyDescent="0.2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 t="str">
        <f t="shared" si="864"/>
        <v/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>
        <f t="shared" si="866"/>
        <v>50</v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 x14ac:dyDescent="0.2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 x14ac:dyDescent="0.2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 x14ac:dyDescent="0.2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 x14ac:dyDescent="0.2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 x14ac:dyDescent="0.2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 x14ac:dyDescent="0.2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 t="str">
        <f t="shared" si="864"/>
        <v/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>
        <f t="shared" si="866"/>
        <v>2.6069738480697388E-3</v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 x14ac:dyDescent="0.2">
      <c r="A382" s="1054" t="s">
        <v>809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 x14ac:dyDescent="0.2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 x14ac:dyDescent="0.2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 x14ac:dyDescent="0.2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 x14ac:dyDescent="0.2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>
        <f t="shared" si="892"/>
        <v>4061.1959999999999</v>
      </c>
      <c r="CH386" s="849">
        <f t="shared" si="892"/>
        <v>4061.1959999999999</v>
      </c>
      <c r="CI386" s="849">
        <f t="shared" si="892"/>
        <v>4061.1959999999999</v>
      </c>
      <c r="CJ386" s="849">
        <f t="shared" si="892"/>
        <v>4061.1959999999999</v>
      </c>
      <c r="CK386" s="850">
        <f t="shared" si="892"/>
        <v>4061.1959999999999</v>
      </c>
      <c r="CL386" s="850">
        <f t="shared" si="892"/>
        <v>4061.1959999999999</v>
      </c>
      <c r="CM386" s="850">
        <f t="shared" si="892"/>
        <v>4061.1959999999999</v>
      </c>
      <c r="CN386" s="849">
        <f t="shared" si="893"/>
        <v>4061.1959999999999</v>
      </c>
      <c r="CO386" s="849">
        <f t="shared" si="893"/>
        <v>4061.1959999999999</v>
      </c>
      <c r="CP386" s="849">
        <f t="shared" si="893"/>
        <v>4061.1959999999999</v>
      </c>
      <c r="CQ386" s="848">
        <f t="shared" si="893"/>
        <v>4061.1959999999999</v>
      </c>
      <c r="CR386" s="1486">
        <f t="shared" si="893"/>
        <v>4061.1959999999999</v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 t="str">
        <f t="shared" si="894"/>
        <v/>
      </c>
      <c r="CY386" s="892" t="str">
        <f t="shared" si="894"/>
        <v/>
      </c>
      <c r="CZ386" s="892" t="str">
        <f t="shared" si="894"/>
        <v/>
      </c>
      <c r="DA386" s="892" t="str">
        <f t="shared" si="894"/>
        <v/>
      </c>
      <c r="DB386" s="893" t="str">
        <f t="shared" si="894"/>
        <v/>
      </c>
      <c r="DC386" s="893" t="str">
        <f t="shared" si="894"/>
        <v/>
      </c>
      <c r="DD386" s="893" t="str">
        <f t="shared" si="894"/>
        <v/>
      </c>
      <c r="DE386" s="892" t="str">
        <f t="shared" si="895"/>
        <v/>
      </c>
      <c r="DF386" s="892" t="str">
        <f t="shared" si="895"/>
        <v/>
      </c>
      <c r="DG386" s="892" t="str">
        <f t="shared" si="895"/>
        <v/>
      </c>
      <c r="DH386" s="892" t="str">
        <f t="shared" si="895"/>
        <v/>
      </c>
      <c r="DI386" s="892" t="str">
        <f t="shared" si="895"/>
        <v/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 x14ac:dyDescent="0.2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 x14ac:dyDescent="0.2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 x14ac:dyDescent="0.2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 x14ac:dyDescent="0.2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 x14ac:dyDescent="0.2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 x14ac:dyDescent="0.2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 x14ac:dyDescent="0.2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 x14ac:dyDescent="0.2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 x14ac:dyDescent="0.2">
      <c r="A395" s="1054" t="s">
        <v>817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 t="str">
        <f t="shared" si="918"/>
        <v/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>
        <f t="shared" si="920"/>
        <v>220</v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 x14ac:dyDescent="0.2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 t="str">
        <f t="shared" si="918"/>
        <v/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>
        <f t="shared" si="920"/>
        <v>5</v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 x14ac:dyDescent="0.2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 t="str">
        <f t="shared" si="918"/>
        <v/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>
        <f t="shared" si="920"/>
        <v>1100</v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 x14ac:dyDescent="0.2">
      <c r="A398" s="1054" t="s">
        <v>818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 t="str">
        <f t="shared" si="918"/>
        <v/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>
        <f t="shared" si="920"/>
        <v>350</v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 x14ac:dyDescent="0.2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 t="str">
        <f t="shared" si="918"/>
        <v/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>
        <f t="shared" si="920"/>
        <v>5</v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 x14ac:dyDescent="0.2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 t="str">
        <f t="shared" si="918"/>
        <v/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>
        <f t="shared" si="920"/>
        <v>1750</v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 x14ac:dyDescent="0.2">
      <c r="A401" s="1054" t="s">
        <v>819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 t="str">
        <f t="shared" si="918"/>
        <v/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>
        <f t="shared" si="920"/>
        <v>300</v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 x14ac:dyDescent="0.2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 t="str">
        <f t="shared" si="918"/>
        <v/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>
        <f t="shared" si="920"/>
        <v>4.5</v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 x14ac:dyDescent="0.2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 t="str">
        <f t="shared" si="918"/>
        <v/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>
        <f t="shared" si="920"/>
        <v>1350</v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 x14ac:dyDescent="0.2">
      <c r="A404" s="1054" t="s">
        <v>820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 t="str">
        <f t="shared" si="934"/>
        <v/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>
        <f t="shared" si="936"/>
        <v>400</v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 x14ac:dyDescent="0.2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 t="str">
        <f t="shared" si="934"/>
        <v/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>
        <f t="shared" si="936"/>
        <v>10</v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 x14ac:dyDescent="0.2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 t="str">
        <f t="shared" si="934"/>
        <v/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>
        <f t="shared" si="936"/>
        <v>4000</v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 x14ac:dyDescent="0.2">
      <c r="A407" s="1054" t="s">
        <v>763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 x14ac:dyDescent="0.2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 x14ac:dyDescent="0.2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 x14ac:dyDescent="0.2">
      <c r="A410" s="1054" t="s">
        <v>763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 x14ac:dyDescent="0.2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 x14ac:dyDescent="0.2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 x14ac:dyDescent="0.2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 x14ac:dyDescent="0.2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 x14ac:dyDescent="0.2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 x14ac:dyDescent="0.2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 x14ac:dyDescent="0.2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 x14ac:dyDescent="0.2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 x14ac:dyDescent="0.2">
      <c r="A419" s="1054" t="s">
        <v>764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 x14ac:dyDescent="0.2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 x14ac:dyDescent="0.2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 x14ac:dyDescent="0.2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 x14ac:dyDescent="0.2">
      <c r="A423" s="1054" t="s">
        <v>764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 x14ac:dyDescent="0.2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 x14ac:dyDescent="0.2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 x14ac:dyDescent="0.2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 x14ac:dyDescent="0.2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 x14ac:dyDescent="0.2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 x14ac:dyDescent="0.2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 x14ac:dyDescent="0.2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 t="str">
        <f t="shared" si="978"/>
        <v/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 x14ac:dyDescent="0.2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 x14ac:dyDescent="0.2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 x14ac:dyDescent="0.2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 x14ac:dyDescent="0.2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 x14ac:dyDescent="0.2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 x14ac:dyDescent="0.2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 x14ac:dyDescent="0.2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 x14ac:dyDescent="0.2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 x14ac:dyDescent="0.2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 x14ac:dyDescent="0.2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 x14ac:dyDescent="0.2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 x14ac:dyDescent="0.2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 x14ac:dyDescent="0.2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 x14ac:dyDescent="0.2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 x14ac:dyDescent="0.2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 x14ac:dyDescent="0.2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 x14ac:dyDescent="0.2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 x14ac:dyDescent="0.2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 x14ac:dyDescent="0.2">
      <c r="A449" s="1248" t="s">
        <v>686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 x14ac:dyDescent="0.2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>
        <f t="shared" si="1003"/>
        <v>25</v>
      </c>
      <c r="CJ450" s="849">
        <f t="shared" si="1003"/>
        <v>50</v>
      </c>
      <c r="CK450" s="850">
        <f t="shared" si="1003"/>
        <v>50</v>
      </c>
      <c r="CL450" s="850">
        <f t="shared" si="1003"/>
        <v>50</v>
      </c>
      <c r="CM450" s="850">
        <f t="shared" si="1003"/>
        <v>50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49">
        <f t="shared" si="1004"/>
        <v>80</v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 t="str">
        <f t="shared" si="1005"/>
        <v/>
      </c>
      <c r="DA450" s="892">
        <f t="shared" si="1005"/>
        <v>50</v>
      </c>
      <c r="DB450" s="893">
        <f t="shared" si="1005"/>
        <v>50</v>
      </c>
      <c r="DC450" s="893">
        <f t="shared" si="1005"/>
        <v>80</v>
      </c>
      <c r="DD450" s="893">
        <f t="shared" si="1005"/>
        <v>80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2" t="str">
        <f t="shared" si="1006"/>
        <v/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 x14ac:dyDescent="0.2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>
        <f t="shared" si="1003"/>
        <v>1</v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>
        <f t="shared" si="1004"/>
        <v>1</v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 t="str">
        <f t="shared" si="1005"/>
        <v/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 t="str">
        <f t="shared" si="1006"/>
        <v/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 x14ac:dyDescent="0.2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>
        <f t="shared" si="1003"/>
        <v>12</v>
      </c>
      <c r="CJ452" s="849">
        <f t="shared" si="1003"/>
        <v>12</v>
      </c>
      <c r="CK452" s="850">
        <f t="shared" si="1003"/>
        <v>12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>
        <f t="shared" si="1004"/>
        <v>12</v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 t="str">
        <f t="shared" si="1005"/>
        <v/>
      </c>
      <c r="DA452" s="892">
        <f t="shared" si="1005"/>
        <v>6</v>
      </c>
      <c r="DB452" s="893">
        <f t="shared" si="1005"/>
        <v>9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 t="str">
        <f t="shared" si="1006"/>
        <v/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 x14ac:dyDescent="0.2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>
        <f t="shared" si="1003"/>
        <v>300</v>
      </c>
      <c r="CJ453" s="849">
        <f t="shared" si="1003"/>
        <v>600</v>
      </c>
      <c r="CK453" s="850">
        <f t="shared" si="1003"/>
        <v>600</v>
      </c>
      <c r="CL453" s="850">
        <f t="shared" si="1003"/>
        <v>600</v>
      </c>
      <c r="CM453" s="850">
        <f t="shared" si="1003"/>
        <v>600</v>
      </c>
      <c r="CN453" s="849">
        <f t="shared" si="1004"/>
        <v>600</v>
      </c>
      <c r="CO453" s="849">
        <f t="shared" si="1004"/>
        <v>960</v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 t="str">
        <f t="shared" si="1005"/>
        <v/>
      </c>
      <c r="DA453" s="892">
        <f t="shared" si="1005"/>
        <v>450</v>
      </c>
      <c r="DB453" s="893">
        <f t="shared" si="1005"/>
        <v>480</v>
      </c>
      <c r="DC453" s="893">
        <f t="shared" si="1005"/>
        <v>600</v>
      </c>
      <c r="DD453" s="893">
        <f t="shared" si="1005"/>
        <v>960</v>
      </c>
      <c r="DE453" s="892">
        <f t="shared" si="1006"/>
        <v>960</v>
      </c>
      <c r="DF453" s="892" t="str">
        <f t="shared" si="1006"/>
        <v/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 x14ac:dyDescent="0.2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 x14ac:dyDescent="0.2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>
        <f t="shared" si="1003"/>
        <v>0.28311735990037362</v>
      </c>
      <c r="CJ455" s="870">
        <f t="shared" si="1003"/>
        <v>0.31457484433374844</v>
      </c>
      <c r="CK455" s="871">
        <f t="shared" si="1003"/>
        <v>0.35389669987546701</v>
      </c>
      <c r="CL455" s="871">
        <f t="shared" si="1003"/>
        <v>0.35389669987546701</v>
      </c>
      <c r="CM455" s="871">
        <f t="shared" si="1003"/>
        <v>0.35389669987546701</v>
      </c>
      <c r="CN455" s="870">
        <f t="shared" si="1004"/>
        <v>0.35389669987546701</v>
      </c>
      <c r="CO455" s="870">
        <f t="shared" si="1004"/>
        <v>0.64712539405799685</v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 t="str">
        <f t="shared" si="1005"/>
        <v/>
      </c>
      <c r="DA455" s="875">
        <f t="shared" si="1005"/>
        <v>0.2123380199252802</v>
      </c>
      <c r="DB455" s="876">
        <f t="shared" si="1005"/>
        <v>0.25165987546699875</v>
      </c>
      <c r="DC455" s="876">
        <f t="shared" si="1005"/>
        <v>0.35389669987546701</v>
      </c>
      <c r="DD455" s="876">
        <f t="shared" si="1005"/>
        <v>0.64712539405799685</v>
      </c>
      <c r="DE455" s="875">
        <f t="shared" si="1006"/>
        <v>0.64712539405799685</v>
      </c>
      <c r="DF455" s="875" t="str">
        <f t="shared" si="1006"/>
        <v/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 x14ac:dyDescent="0.2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480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>
        <f t="shared" si="1003"/>
        <v>140</v>
      </c>
      <c r="CJ456" s="849">
        <f t="shared" si="1003"/>
        <v>260</v>
      </c>
      <c r="CK456" s="850">
        <f t="shared" si="1003"/>
        <v>300</v>
      </c>
      <c r="CL456" s="850">
        <f t="shared" si="1003"/>
        <v>350</v>
      </c>
      <c r="CM456" s="850">
        <f t="shared" si="1003"/>
        <v>500</v>
      </c>
      <c r="CN456" s="849">
        <f t="shared" si="1004"/>
        <v>500</v>
      </c>
      <c r="CO456" s="849">
        <f t="shared" si="1004"/>
        <v>650</v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 t="str">
        <f t="shared" si="1005"/>
        <v/>
      </c>
      <c r="DA456" s="892">
        <f t="shared" si="1005"/>
        <v>480</v>
      </c>
      <c r="DB456" s="893">
        <f t="shared" si="1005"/>
        <v>500</v>
      </c>
      <c r="DC456" s="893">
        <f t="shared" si="1005"/>
        <v>500</v>
      </c>
      <c r="DD456" s="893">
        <f t="shared" si="1005"/>
        <v>500</v>
      </c>
      <c r="DE456" s="892">
        <f t="shared" si="1006"/>
        <v>600</v>
      </c>
      <c r="DF456" s="892" t="str">
        <f t="shared" si="1006"/>
        <v/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 x14ac:dyDescent="0.2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5760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>
        <f t="shared" si="1003"/>
        <v>1680</v>
      </c>
      <c r="CJ457" s="849">
        <f t="shared" si="1003"/>
        <v>3120</v>
      </c>
      <c r="CK457" s="850">
        <f t="shared" si="1003"/>
        <v>3600</v>
      </c>
      <c r="CL457" s="850">
        <f t="shared" si="1003"/>
        <v>4200</v>
      </c>
      <c r="CM457" s="850">
        <f t="shared" si="1003"/>
        <v>6000</v>
      </c>
      <c r="CN457" s="849">
        <f t="shared" si="1004"/>
        <v>6000</v>
      </c>
      <c r="CO457" s="849">
        <f t="shared" si="1004"/>
        <v>7800</v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 t="str">
        <f t="shared" si="1005"/>
        <v/>
      </c>
      <c r="DA457" s="892">
        <f t="shared" si="1005"/>
        <v>3600</v>
      </c>
      <c r="DB457" s="893">
        <f t="shared" si="1005"/>
        <v>4500</v>
      </c>
      <c r="DC457" s="893">
        <f t="shared" si="1005"/>
        <v>5760</v>
      </c>
      <c r="DD457" s="893">
        <f t="shared" si="1005"/>
        <v>6000</v>
      </c>
      <c r="DE457" s="892">
        <f t="shared" si="1006"/>
        <v>6000</v>
      </c>
      <c r="DF457" s="892" t="str">
        <f t="shared" si="1006"/>
        <v/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 x14ac:dyDescent="0.2">
      <c r="A458" s="1248" t="s">
        <v>687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 x14ac:dyDescent="0.2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>
        <f t="shared" si="1027"/>
        <v>50</v>
      </c>
      <c r="CM459" s="850">
        <f t="shared" si="1027"/>
        <v>50</v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 t="str">
        <f t="shared" si="1029"/>
        <v/>
      </c>
      <c r="DD459" s="893" t="str">
        <f t="shared" si="1029"/>
        <v/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 x14ac:dyDescent="0.2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>
        <f t="shared" si="1027"/>
        <v>1</v>
      </c>
      <c r="CM460" s="850">
        <f t="shared" si="1027"/>
        <v>1</v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 t="str">
        <f t="shared" si="1029"/>
        <v/>
      </c>
      <c r="DD460" s="893" t="str">
        <f t="shared" si="1029"/>
        <v/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 x14ac:dyDescent="0.2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12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>
        <f t="shared" si="1027"/>
        <v>12</v>
      </c>
      <c r="CM461" s="850">
        <f t="shared" si="1027"/>
        <v>12</v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 t="str">
        <f t="shared" si="1029"/>
        <v/>
      </c>
      <c r="DD461" s="893" t="str">
        <f t="shared" si="1029"/>
        <v/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 x14ac:dyDescent="0.2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600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>
        <f t="shared" si="1027"/>
        <v>600</v>
      </c>
      <c r="CM462" s="850">
        <f t="shared" si="1027"/>
        <v>600</v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 t="str">
        <f t="shared" si="1029"/>
        <v/>
      </c>
      <c r="DD462" s="893" t="str">
        <f t="shared" si="1029"/>
        <v/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 x14ac:dyDescent="0.2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 x14ac:dyDescent="0.2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0.3548743150684931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>
        <f t="shared" si="1027"/>
        <v>0.47316575342465739</v>
      </c>
      <c r="CM464" s="871">
        <f t="shared" si="1027"/>
        <v>0.47316575342465739</v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 t="str">
        <f t="shared" si="1029"/>
        <v/>
      </c>
      <c r="DD464" s="876" t="str">
        <f t="shared" si="1029"/>
        <v/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 x14ac:dyDescent="0.2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>
        <f t="shared" si="1027"/>
        <v>230</v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 t="str">
        <f t="shared" si="1029"/>
        <v/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 x14ac:dyDescent="0.2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2760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>
        <f t="shared" si="1027"/>
        <v>2760</v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 t="str">
        <f t="shared" si="1029"/>
        <v/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 x14ac:dyDescent="0.2">
      <c r="A467" s="1248" t="s">
        <v>708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 x14ac:dyDescent="0.2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/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 t="str">
        <f t="shared" si="1055"/>
        <v/>
      </c>
      <c r="CL468" s="850">
        <f t="shared" si="1055"/>
        <v>10</v>
      </c>
      <c r="CM468" s="850" t="str">
        <f t="shared" si="1055"/>
        <v/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>
        <f t="shared" si="1057"/>
        <v>10</v>
      </c>
      <c r="DC468" s="893">
        <f t="shared" si="1057"/>
        <v>10</v>
      </c>
      <c r="DD468" s="893">
        <f t="shared" si="1057"/>
        <v>10</v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 x14ac:dyDescent="0.2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/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 t="str">
        <f t="shared" si="1055"/>
        <v/>
      </c>
      <c r="CL469" s="850">
        <f t="shared" si="1055"/>
        <v>1</v>
      </c>
      <c r="CM469" s="850" t="str">
        <f t="shared" si="1055"/>
        <v/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>
        <f t="shared" si="1057"/>
        <v>1</v>
      </c>
      <c r="DC469" s="893">
        <f t="shared" si="1057"/>
        <v>1</v>
      </c>
      <c r="DD469" s="893">
        <f t="shared" si="1057"/>
        <v>1</v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 x14ac:dyDescent="0.2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/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 t="str">
        <f t="shared" si="1055"/>
        <v/>
      </c>
      <c r="CL470" s="850">
        <f t="shared" si="1055"/>
        <v>12</v>
      </c>
      <c r="CM470" s="850" t="str">
        <f t="shared" si="1055"/>
        <v/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>
        <f t="shared" si="1057"/>
        <v>6</v>
      </c>
      <c r="DC470" s="893">
        <f t="shared" si="1057"/>
        <v>12</v>
      </c>
      <c r="DD470" s="893">
        <f t="shared" si="1057"/>
        <v>12</v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 x14ac:dyDescent="0.2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 t="str">
        <f>IF(BW469="","",BW468*BW469*BW470)</f>
        <v/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 t="str">
        <f t="shared" si="1055"/>
        <v/>
      </c>
      <c r="CL471" s="850">
        <f t="shared" si="1055"/>
        <v>120</v>
      </c>
      <c r="CM471" s="850" t="str">
        <f t="shared" si="1055"/>
        <v/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>
        <f t="shared" si="1057"/>
        <v>60</v>
      </c>
      <c r="DC471" s="893">
        <f t="shared" si="1057"/>
        <v>120</v>
      </c>
      <c r="DD471" s="893">
        <f t="shared" si="1057"/>
        <v>120</v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 x14ac:dyDescent="0.2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 x14ac:dyDescent="0.2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 t="str">
        <f t="shared" ref="BW473" si="1136">IF(BW471="","",BW471*BW472/BW$46/365/$G$1)</f>
        <v/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 t="str">
        <f t="shared" si="1055"/>
        <v/>
      </c>
      <c r="CL473" s="871">
        <f t="shared" si="1055"/>
        <v>6.9215155666251554E-2</v>
      </c>
      <c r="CM473" s="871" t="str">
        <f t="shared" si="1055"/>
        <v/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>
        <f t="shared" si="1057"/>
        <v>3.9551517523572312E-2</v>
      </c>
      <c r="DC473" s="876">
        <f t="shared" si="1057"/>
        <v>6.1524582814445818E-2</v>
      </c>
      <c r="DD473" s="876">
        <f t="shared" si="1057"/>
        <v>6.9215155666251554E-2</v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 x14ac:dyDescent="0.2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70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90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/>
      <c r="BX474" s="1002">
        <v>12</v>
      </c>
      <c r="BY474" s="1002">
        <v>11</v>
      </c>
      <c r="BZ474" s="950" t="str">
        <f t="shared" si="988"/>
        <v/>
      </c>
      <c r="CA474" s="950" t="str">
        <f t="shared" si="989"/>
        <v/>
      </c>
      <c r="CB474" s="950">
        <f t="shared" si="990"/>
        <v>10.5</v>
      </c>
      <c r="CC474" s="1059">
        <f t="shared" si="991"/>
        <v>11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 t="str">
        <f t="shared" si="1055"/>
        <v/>
      </c>
      <c r="CL474" s="850">
        <f t="shared" si="1055"/>
        <v>10</v>
      </c>
      <c r="CM474" s="850" t="str">
        <f t="shared" si="1055"/>
        <v/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>
        <f t="shared" si="1057"/>
        <v>8</v>
      </c>
      <c r="DC474" s="893">
        <f t="shared" si="1057"/>
        <v>11</v>
      </c>
      <c r="DD474" s="893">
        <f t="shared" si="1057"/>
        <v>90</v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 x14ac:dyDescent="0.2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 t="str">
        <f>IF(BW474="","",BW471*BW474)</f>
        <v/>
      </c>
      <c r="BX475" s="1249">
        <f>IF(BX474="","",BX471*BX474)</f>
        <v>1440</v>
      </c>
      <c r="BY475" s="1249">
        <f>IF(BY474="","",BY471*BY474)</f>
        <v>1100</v>
      </c>
      <c r="BZ475" s="950" t="str">
        <f t="shared" si="988"/>
        <v/>
      </c>
      <c r="CA475" s="950" t="str">
        <f t="shared" si="989"/>
        <v/>
      </c>
      <c r="CB475" s="950">
        <f t="shared" si="990"/>
        <v>1080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 t="str">
        <f t="shared" si="1055"/>
        <v/>
      </c>
      <c r="CL475" s="850">
        <f t="shared" si="1055"/>
        <v>1200</v>
      </c>
      <c r="CM475" s="850" t="str">
        <f t="shared" si="1055"/>
        <v/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>
        <f t="shared" si="1057"/>
        <v>660</v>
      </c>
      <c r="DC475" s="893">
        <f t="shared" si="1057"/>
        <v>960</v>
      </c>
      <c r="DD475" s="893">
        <f t="shared" si="1057"/>
        <v>10800</v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 x14ac:dyDescent="0.2">
      <c r="A476" s="1248" t="s">
        <v>709</v>
      </c>
      <c r="B476" s="961" t="s">
        <v>712</v>
      </c>
      <c r="C476" s="961" t="s">
        <v>712</v>
      </c>
      <c r="D476" s="961" t="s">
        <v>712</v>
      </c>
      <c r="E476" s="961" t="s">
        <v>712</v>
      </c>
      <c r="F476" s="961" t="s">
        <v>712</v>
      </c>
      <c r="G476" s="961" t="s">
        <v>712</v>
      </c>
      <c r="H476" s="961" t="s">
        <v>712</v>
      </c>
      <c r="I476" s="961" t="s">
        <v>712</v>
      </c>
      <c r="J476" s="961" t="s">
        <v>712</v>
      </c>
      <c r="K476" s="961" t="s">
        <v>712</v>
      </c>
      <c r="L476" s="961" t="s">
        <v>712</v>
      </c>
      <c r="M476" s="961" t="s">
        <v>712</v>
      </c>
      <c r="N476" s="961" t="s">
        <v>712</v>
      </c>
      <c r="O476" s="961" t="s">
        <v>712</v>
      </c>
      <c r="P476" s="961" t="s">
        <v>712</v>
      </c>
      <c r="Q476" s="961" t="s">
        <v>712</v>
      </c>
      <c r="R476" s="961" t="s">
        <v>712</v>
      </c>
      <c r="S476" s="958"/>
      <c r="T476" s="961" t="s">
        <v>712</v>
      </c>
      <c r="U476" s="961" t="s">
        <v>712</v>
      </c>
      <c r="V476" s="961" t="s">
        <v>712</v>
      </c>
      <c r="W476" s="961" t="s">
        <v>712</v>
      </c>
      <c r="X476" s="961" t="s">
        <v>712</v>
      </c>
      <c r="Y476" s="961" t="s">
        <v>712</v>
      </c>
      <c r="Z476" s="961" t="s">
        <v>712</v>
      </c>
      <c r="AA476" s="961" t="s">
        <v>712</v>
      </c>
      <c r="AB476" s="961" t="s">
        <v>712</v>
      </c>
      <c r="AC476" s="961" t="s">
        <v>712</v>
      </c>
      <c r="AD476" s="961" t="s">
        <v>712</v>
      </c>
      <c r="AE476" s="961" t="s">
        <v>712</v>
      </c>
      <c r="AF476" s="961" t="s">
        <v>712</v>
      </c>
      <c r="AG476" s="961" t="s">
        <v>712</v>
      </c>
      <c r="AH476" s="961" t="s">
        <v>712</v>
      </c>
      <c r="AI476" s="961" t="s">
        <v>712</v>
      </c>
      <c r="AJ476" s="961" t="s">
        <v>712</v>
      </c>
      <c r="AK476" s="958"/>
      <c r="AL476" s="961" t="s">
        <v>712</v>
      </c>
      <c r="AM476" s="961" t="s">
        <v>712</v>
      </c>
      <c r="AN476" s="961" t="s">
        <v>712</v>
      </c>
      <c r="AO476" s="961" t="s">
        <v>712</v>
      </c>
      <c r="AP476" s="961" t="s">
        <v>712</v>
      </c>
      <c r="AQ476" s="961" t="s">
        <v>712</v>
      </c>
      <c r="AR476" s="961" t="s">
        <v>712</v>
      </c>
      <c r="AS476" s="961" t="s">
        <v>712</v>
      </c>
      <c r="AT476" s="961" t="s">
        <v>712</v>
      </c>
      <c r="AU476" s="961" t="s">
        <v>712</v>
      </c>
      <c r="AV476" s="961" t="s">
        <v>712</v>
      </c>
      <c r="AW476" s="961" t="s">
        <v>712</v>
      </c>
      <c r="AX476" s="961" t="s">
        <v>712</v>
      </c>
      <c r="AY476" s="961" t="s">
        <v>712</v>
      </c>
      <c r="AZ476" s="961" t="s">
        <v>712</v>
      </c>
      <c r="BA476" s="961" t="s">
        <v>712</v>
      </c>
      <c r="BB476" s="961" t="s">
        <v>712</v>
      </c>
      <c r="BC476" s="958"/>
      <c r="BD476" s="961" t="s">
        <v>712</v>
      </c>
      <c r="BE476" s="961" t="s">
        <v>712</v>
      </c>
      <c r="BF476" s="961" t="s">
        <v>712</v>
      </c>
      <c r="BG476" s="961" t="s">
        <v>712</v>
      </c>
      <c r="BH476" s="961" t="s">
        <v>712</v>
      </c>
      <c r="BI476" s="961" t="s">
        <v>712</v>
      </c>
      <c r="BJ476" s="961" t="s">
        <v>712</v>
      </c>
      <c r="BK476" s="961" t="s">
        <v>712</v>
      </c>
      <c r="BL476" s="961" t="s">
        <v>712</v>
      </c>
      <c r="BM476" s="961" t="s">
        <v>712</v>
      </c>
      <c r="BN476" s="961" t="s">
        <v>712</v>
      </c>
      <c r="BO476" s="961" t="s">
        <v>712</v>
      </c>
      <c r="BP476" s="961" t="s">
        <v>712</v>
      </c>
      <c r="BQ476" s="961" t="s">
        <v>712</v>
      </c>
      <c r="BR476" s="961" t="s">
        <v>712</v>
      </c>
      <c r="BS476" s="961" t="s">
        <v>712</v>
      </c>
      <c r="BT476" s="961" t="s">
        <v>712</v>
      </c>
      <c r="BU476" s="958"/>
      <c r="BV476" s="961" t="s">
        <v>712</v>
      </c>
      <c r="BW476" s="961" t="s">
        <v>712</v>
      </c>
      <c r="BX476" s="961" t="s">
        <v>712</v>
      </c>
      <c r="BY476" s="961" t="s">
        <v>712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 x14ac:dyDescent="0.2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10</v>
      </c>
      <c r="CT477" s="851">
        <f t="shared" si="1148"/>
        <v>20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10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 x14ac:dyDescent="0.2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 t="str">
        <f t="shared" si="1147"/>
        <v/>
      </c>
      <c r="CL478" s="850">
        <f t="shared" si="1147"/>
        <v>1</v>
      </c>
      <c r="CM478" s="850">
        <f t="shared" si="1147"/>
        <v>1</v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 t="str">
        <f t="shared" si="1149"/>
        <v/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 x14ac:dyDescent="0.2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 t="str">
        <f t="shared" si="1147"/>
        <v/>
      </c>
      <c r="CL479" s="850">
        <f t="shared" si="1147"/>
        <v>12</v>
      </c>
      <c r="CM479" s="850">
        <f t="shared" si="1147"/>
        <v>12</v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 t="str">
        <f t="shared" si="1149"/>
        <v/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 x14ac:dyDescent="0.2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 t="str">
        <f t="shared" si="1147"/>
        <v/>
      </c>
      <c r="CL480" s="850">
        <f t="shared" si="1147"/>
        <v>120</v>
      </c>
      <c r="CM480" s="850">
        <f t="shared" si="1147"/>
        <v>240</v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 t="str">
        <f t="shared" si="1149"/>
        <v/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 x14ac:dyDescent="0.2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 x14ac:dyDescent="0.2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 t="str">
        <f t="shared" si="1147"/>
        <v/>
      </c>
      <c r="CL482" s="871">
        <f t="shared" si="1147"/>
        <v>1.4663760896637609E-2</v>
      </c>
      <c r="CM482" s="871">
        <f t="shared" si="1147"/>
        <v>2.9327521793275219E-2</v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1.1731008717310086E-2</v>
      </c>
      <c r="DD482" s="876" t="str">
        <f t="shared" si="1149"/>
        <v/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 x14ac:dyDescent="0.2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30</v>
      </c>
      <c r="BW483" s="1002">
        <v>45</v>
      </c>
      <c r="BX483" s="1002">
        <v>60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 t="str">
        <f t="shared" si="1147"/>
        <v/>
      </c>
      <c r="CL483" s="850">
        <f t="shared" si="1147"/>
        <v>45</v>
      </c>
      <c r="CM483" s="850">
        <f t="shared" si="1147"/>
        <v>65</v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 t="str">
        <f t="shared" si="1149"/>
        <v/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 x14ac:dyDescent="0.2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360</v>
      </c>
      <c r="BW484" s="989">
        <f>IF(BW483="","",BW478*BW483*BW479)</f>
        <v>540</v>
      </c>
      <c r="BX484" s="989">
        <f>IF(BX483="","",BX478*BX483*BX479)</f>
        <v>720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 t="str">
        <f t="shared" si="1147"/>
        <v/>
      </c>
      <c r="CL484" s="850">
        <f t="shared" si="1147"/>
        <v>540</v>
      </c>
      <c r="CM484" s="850">
        <f t="shared" si="1147"/>
        <v>780</v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 t="str">
        <f t="shared" si="1149"/>
        <v/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 x14ac:dyDescent="0.2">
      <c r="A485" s="1248" t="s">
        <v>710</v>
      </c>
      <c r="B485" s="1005" t="s">
        <v>711</v>
      </c>
      <c r="C485" s="1005" t="s">
        <v>711</v>
      </c>
      <c r="D485" s="1005" t="s">
        <v>711</v>
      </c>
      <c r="E485" s="1005" t="s">
        <v>711</v>
      </c>
      <c r="F485" s="1005" t="s">
        <v>711</v>
      </c>
      <c r="G485" s="1005" t="s">
        <v>711</v>
      </c>
      <c r="H485" s="1005" t="s">
        <v>711</v>
      </c>
      <c r="I485" s="1005" t="s">
        <v>711</v>
      </c>
      <c r="J485" s="1005" t="s">
        <v>711</v>
      </c>
      <c r="K485" s="1005" t="s">
        <v>711</v>
      </c>
      <c r="L485" s="1005" t="s">
        <v>711</v>
      </c>
      <c r="M485" s="1005" t="s">
        <v>711</v>
      </c>
      <c r="N485" s="1005" t="s">
        <v>711</v>
      </c>
      <c r="O485" s="1005" t="s">
        <v>711</v>
      </c>
      <c r="P485" s="1005" t="s">
        <v>711</v>
      </c>
      <c r="Q485" s="1005" t="s">
        <v>711</v>
      </c>
      <c r="R485" s="1005" t="s">
        <v>711</v>
      </c>
      <c r="S485" s="1003"/>
      <c r="T485" s="1005" t="s">
        <v>711</v>
      </c>
      <c r="U485" s="1005" t="s">
        <v>711</v>
      </c>
      <c r="V485" s="1005" t="s">
        <v>711</v>
      </c>
      <c r="W485" s="1005" t="s">
        <v>711</v>
      </c>
      <c r="X485" s="1005" t="s">
        <v>711</v>
      </c>
      <c r="Y485" s="1005" t="s">
        <v>711</v>
      </c>
      <c r="Z485" s="1005" t="s">
        <v>711</v>
      </c>
      <c r="AA485" s="1005" t="s">
        <v>711</v>
      </c>
      <c r="AB485" s="1005" t="s">
        <v>711</v>
      </c>
      <c r="AC485" s="1005" t="s">
        <v>711</v>
      </c>
      <c r="AD485" s="1005" t="s">
        <v>711</v>
      </c>
      <c r="AE485" s="1005" t="s">
        <v>711</v>
      </c>
      <c r="AF485" s="1005" t="s">
        <v>711</v>
      </c>
      <c r="AG485" s="1005" t="s">
        <v>711</v>
      </c>
      <c r="AH485" s="1005" t="s">
        <v>711</v>
      </c>
      <c r="AI485" s="1005" t="s">
        <v>711</v>
      </c>
      <c r="AJ485" s="1005" t="s">
        <v>711</v>
      </c>
      <c r="AK485" s="1003"/>
      <c r="AL485" s="1005" t="s">
        <v>711</v>
      </c>
      <c r="AM485" s="1005" t="s">
        <v>711</v>
      </c>
      <c r="AN485" s="1005" t="s">
        <v>711</v>
      </c>
      <c r="AO485" s="1005" t="s">
        <v>711</v>
      </c>
      <c r="AP485" s="1005" t="s">
        <v>711</v>
      </c>
      <c r="AQ485" s="1005" t="s">
        <v>711</v>
      </c>
      <c r="AR485" s="1005" t="s">
        <v>711</v>
      </c>
      <c r="AS485" s="1005" t="s">
        <v>711</v>
      </c>
      <c r="AT485" s="1005" t="s">
        <v>711</v>
      </c>
      <c r="AU485" s="1005" t="s">
        <v>711</v>
      </c>
      <c r="AV485" s="1005" t="s">
        <v>711</v>
      </c>
      <c r="AW485" s="1005" t="s">
        <v>711</v>
      </c>
      <c r="AX485" s="1005" t="s">
        <v>711</v>
      </c>
      <c r="AY485" s="1005" t="s">
        <v>711</v>
      </c>
      <c r="AZ485" s="1005" t="s">
        <v>711</v>
      </c>
      <c r="BA485" s="1005" t="s">
        <v>711</v>
      </c>
      <c r="BB485" s="1005" t="s">
        <v>711</v>
      </c>
      <c r="BC485" s="1003"/>
      <c r="BD485" s="1005" t="s">
        <v>711</v>
      </c>
      <c r="BE485" s="1005" t="s">
        <v>711</v>
      </c>
      <c r="BF485" s="1005" t="s">
        <v>711</v>
      </c>
      <c r="BG485" s="1005" t="s">
        <v>711</v>
      </c>
      <c r="BH485" s="1005" t="s">
        <v>711</v>
      </c>
      <c r="BI485" s="1005" t="s">
        <v>711</v>
      </c>
      <c r="BJ485" s="1005" t="s">
        <v>711</v>
      </c>
      <c r="BK485" s="1005" t="s">
        <v>711</v>
      </c>
      <c r="BL485" s="1005" t="s">
        <v>711</v>
      </c>
      <c r="BM485" s="1005" t="s">
        <v>711</v>
      </c>
      <c r="BN485" s="1005" t="s">
        <v>711</v>
      </c>
      <c r="BO485" s="1005" t="s">
        <v>711</v>
      </c>
      <c r="BP485" s="1005" t="s">
        <v>711</v>
      </c>
      <c r="BQ485" s="1005" t="s">
        <v>711</v>
      </c>
      <c r="BR485" s="1005" t="s">
        <v>711</v>
      </c>
      <c r="BS485" s="1005" t="s">
        <v>711</v>
      </c>
      <c r="BT485" s="1005" t="s">
        <v>711</v>
      </c>
      <c r="BU485" s="1003"/>
      <c r="BV485" s="1005" t="s">
        <v>711</v>
      </c>
      <c r="BW485" s="1005" t="s">
        <v>711</v>
      </c>
      <c r="BX485" s="1005" t="s">
        <v>711</v>
      </c>
      <c r="BY485" s="1005" t="s">
        <v>711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 x14ac:dyDescent="0.2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 x14ac:dyDescent="0.2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>
        <f t="shared" si="1171"/>
        <v>4</v>
      </c>
      <c r="CL487" s="850">
        <f t="shared" si="1171"/>
        <v>16</v>
      </c>
      <c r="CM487" s="850">
        <f t="shared" si="1171"/>
        <v>22</v>
      </c>
      <c r="CN487" s="849">
        <f t="shared" si="1172"/>
        <v>56</v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 t="str">
        <f t="shared" si="1173"/>
        <v/>
      </c>
      <c r="DC487" s="893">
        <f t="shared" si="1173"/>
        <v>56</v>
      </c>
      <c r="DD487" s="893">
        <f t="shared" si="1173"/>
        <v>60</v>
      </c>
      <c r="DE487" s="892" t="str">
        <f t="shared" si="1174"/>
        <v/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 x14ac:dyDescent="0.2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>
        <f t="shared" si="1171"/>
        <v>8</v>
      </c>
      <c r="CL488" s="850">
        <f t="shared" si="1171"/>
        <v>12</v>
      </c>
      <c r="CM488" s="850">
        <f t="shared" si="1171"/>
        <v>12</v>
      </c>
      <c r="CN488" s="849">
        <f t="shared" si="1172"/>
        <v>12</v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 t="str">
        <f t="shared" si="1173"/>
        <v/>
      </c>
      <c r="DC488" s="893">
        <f t="shared" si="1173"/>
        <v>12</v>
      </c>
      <c r="DD488" s="893">
        <f t="shared" si="1173"/>
        <v>12</v>
      </c>
      <c r="DE488" s="892" t="str">
        <f t="shared" si="1174"/>
        <v/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 x14ac:dyDescent="0.2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>
        <f t="shared" si="1171"/>
        <v>22.4</v>
      </c>
      <c r="CL489" s="850">
        <f t="shared" si="1171"/>
        <v>134.39999999999998</v>
      </c>
      <c r="CM489" s="850">
        <f t="shared" si="1171"/>
        <v>184.79999999999998</v>
      </c>
      <c r="CN489" s="849">
        <f t="shared" si="1172"/>
        <v>470.4</v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 t="str">
        <f t="shared" si="1173"/>
        <v/>
      </c>
      <c r="DC489" s="893">
        <f t="shared" si="1173"/>
        <v>470.4</v>
      </c>
      <c r="DD489" s="893">
        <f t="shared" si="1173"/>
        <v>504</v>
      </c>
      <c r="DE489" s="892" t="str">
        <f t="shared" si="1174"/>
        <v/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 x14ac:dyDescent="0.2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 x14ac:dyDescent="0.2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>
        <f t="shared" si="1171"/>
        <v>8.8689250311332502E-3</v>
      </c>
      <c r="CL491" s="871">
        <f t="shared" si="1171"/>
        <v>6.0815485927770849E-2</v>
      </c>
      <c r="CM491" s="871">
        <f t="shared" si="1171"/>
        <v>7.3168631506849297E-2</v>
      </c>
      <c r="CN491" s="870">
        <f t="shared" si="1172"/>
        <v>0.16555326724782066</v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 t="str">
        <f t="shared" si="1173"/>
        <v/>
      </c>
      <c r="DC491" s="876">
        <f t="shared" si="1173"/>
        <v>0.16555326724782066</v>
      </c>
      <c r="DD491" s="876">
        <f t="shared" si="1173"/>
        <v>0.22805807222914068</v>
      </c>
      <c r="DE491" s="875" t="str">
        <f t="shared" si="1174"/>
        <v/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 x14ac:dyDescent="0.2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>
        <f t="shared" si="1171"/>
        <v>5</v>
      </c>
      <c r="CL492" s="850">
        <f t="shared" si="1171"/>
        <v>5</v>
      </c>
      <c r="CM492" s="850">
        <f t="shared" si="1171"/>
        <v>7.5</v>
      </c>
      <c r="CN492" s="849">
        <f t="shared" si="1172"/>
        <v>9.5</v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 t="str">
        <f t="shared" si="1173"/>
        <v/>
      </c>
      <c r="DC492" s="893">
        <f t="shared" si="1173"/>
        <v>8.3000000000000007</v>
      </c>
      <c r="DD492" s="893">
        <f t="shared" si="1173"/>
        <v>8.5</v>
      </c>
      <c r="DE492" s="892" t="str">
        <f t="shared" si="1174"/>
        <v/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 x14ac:dyDescent="0.2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>
        <f t="shared" si="1171"/>
        <v>160</v>
      </c>
      <c r="CL493" s="850">
        <f t="shared" si="1171"/>
        <v>1320</v>
      </c>
      <c r="CM493" s="850">
        <f t="shared" si="1171"/>
        <v>1824</v>
      </c>
      <c r="CN493" s="849">
        <f t="shared" si="1172"/>
        <v>5040</v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 t="str">
        <f t="shared" si="1173"/>
        <v/>
      </c>
      <c r="DC493" s="893">
        <f t="shared" si="1173"/>
        <v>5577.6</v>
      </c>
      <c r="DD493" s="893">
        <f t="shared" si="1173"/>
        <v>6120</v>
      </c>
      <c r="DE493" s="892" t="str">
        <f t="shared" si="1174"/>
        <v/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 x14ac:dyDescent="0.2">
      <c r="A494" s="1248" t="s">
        <v>784</v>
      </c>
      <c r="B494" s="1005" t="s">
        <v>711</v>
      </c>
      <c r="C494" s="1005" t="s">
        <v>711</v>
      </c>
      <c r="D494" s="1005" t="s">
        <v>711</v>
      </c>
      <c r="E494" s="1005" t="s">
        <v>711</v>
      </c>
      <c r="F494" s="1005" t="s">
        <v>711</v>
      </c>
      <c r="G494" s="1005" t="s">
        <v>711</v>
      </c>
      <c r="H494" s="1005" t="s">
        <v>711</v>
      </c>
      <c r="I494" s="1005" t="s">
        <v>711</v>
      </c>
      <c r="J494" s="1005" t="s">
        <v>711</v>
      </c>
      <c r="K494" s="1005" t="s">
        <v>711</v>
      </c>
      <c r="L494" s="1005" t="s">
        <v>711</v>
      </c>
      <c r="M494" s="1005" t="s">
        <v>711</v>
      </c>
      <c r="N494" s="1005" t="s">
        <v>711</v>
      </c>
      <c r="O494" s="1005" t="s">
        <v>711</v>
      </c>
      <c r="P494" s="1005" t="s">
        <v>711</v>
      </c>
      <c r="Q494" s="1005" t="s">
        <v>711</v>
      </c>
      <c r="R494" s="1005" t="s">
        <v>711</v>
      </c>
      <c r="S494" s="1073"/>
      <c r="T494" s="1005" t="s">
        <v>711</v>
      </c>
      <c r="U494" s="1005" t="s">
        <v>711</v>
      </c>
      <c r="V494" s="1005" t="s">
        <v>711</v>
      </c>
      <c r="W494" s="1005" t="s">
        <v>711</v>
      </c>
      <c r="X494" s="1005" t="s">
        <v>711</v>
      </c>
      <c r="Y494" s="1005" t="s">
        <v>711</v>
      </c>
      <c r="Z494" s="1005" t="s">
        <v>711</v>
      </c>
      <c r="AA494" s="1005" t="s">
        <v>711</v>
      </c>
      <c r="AB494" s="1005" t="s">
        <v>711</v>
      </c>
      <c r="AC494" s="1005" t="s">
        <v>711</v>
      </c>
      <c r="AD494" s="1005" t="s">
        <v>711</v>
      </c>
      <c r="AE494" s="1005" t="s">
        <v>711</v>
      </c>
      <c r="AF494" s="1005" t="s">
        <v>711</v>
      </c>
      <c r="AG494" s="1005" t="s">
        <v>711</v>
      </c>
      <c r="AH494" s="1005" t="s">
        <v>711</v>
      </c>
      <c r="AI494" s="1005" t="s">
        <v>711</v>
      </c>
      <c r="AJ494" s="1005" t="s">
        <v>711</v>
      </c>
      <c r="AK494" s="1073"/>
      <c r="AL494" s="1005" t="s">
        <v>711</v>
      </c>
      <c r="AM494" s="1005" t="s">
        <v>711</v>
      </c>
      <c r="AN494" s="1005" t="s">
        <v>711</v>
      </c>
      <c r="AO494" s="1005" t="s">
        <v>711</v>
      </c>
      <c r="AP494" s="1005" t="s">
        <v>711</v>
      </c>
      <c r="AQ494" s="1005" t="s">
        <v>711</v>
      </c>
      <c r="AR494" s="1005" t="s">
        <v>711</v>
      </c>
      <c r="AS494" s="1005" t="s">
        <v>711</v>
      </c>
      <c r="AT494" s="1005" t="s">
        <v>711</v>
      </c>
      <c r="AU494" s="1005" t="s">
        <v>711</v>
      </c>
      <c r="AV494" s="1005" t="s">
        <v>711</v>
      </c>
      <c r="AW494" s="1005" t="s">
        <v>711</v>
      </c>
      <c r="AX494" s="1005" t="s">
        <v>711</v>
      </c>
      <c r="AY494" s="1005" t="s">
        <v>711</v>
      </c>
      <c r="AZ494" s="1005" t="s">
        <v>711</v>
      </c>
      <c r="BA494" s="1005" t="s">
        <v>711</v>
      </c>
      <c r="BB494" s="1005" t="s">
        <v>711</v>
      </c>
      <c r="BC494" s="1073"/>
      <c r="BD494" s="1005" t="s">
        <v>711</v>
      </c>
      <c r="BE494" s="1005" t="s">
        <v>711</v>
      </c>
      <c r="BF494" s="1005" t="s">
        <v>711</v>
      </c>
      <c r="BG494" s="1005" t="s">
        <v>711</v>
      </c>
      <c r="BH494" s="1005" t="s">
        <v>711</v>
      </c>
      <c r="BI494" s="1005" t="s">
        <v>711</v>
      </c>
      <c r="BJ494" s="1005" t="s">
        <v>711</v>
      </c>
      <c r="BK494" s="1005" t="s">
        <v>711</v>
      </c>
      <c r="BL494" s="1005" t="s">
        <v>711</v>
      </c>
      <c r="BM494" s="1005" t="s">
        <v>711</v>
      </c>
      <c r="BN494" s="1005" t="s">
        <v>711</v>
      </c>
      <c r="BO494" s="1005" t="s">
        <v>711</v>
      </c>
      <c r="BP494" s="1005" t="s">
        <v>711</v>
      </c>
      <c r="BQ494" s="1005" t="s">
        <v>711</v>
      </c>
      <c r="BR494" s="1005" t="s">
        <v>711</v>
      </c>
      <c r="BS494" s="1005" t="s">
        <v>711</v>
      </c>
      <c r="BT494" s="1005" t="s">
        <v>711</v>
      </c>
      <c r="BU494" s="988"/>
      <c r="BV494" s="1005" t="s">
        <v>711</v>
      </c>
      <c r="BW494" s="1005" t="s">
        <v>711</v>
      </c>
      <c r="BX494" s="1005" t="s">
        <v>711</v>
      </c>
      <c r="BY494" s="1005" t="s">
        <v>711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 x14ac:dyDescent="0.2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 x14ac:dyDescent="0.2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>
        <f t="shared" si="1256"/>
        <v>20</v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 t="str">
        <f t="shared" si="1258"/>
        <v/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 x14ac:dyDescent="0.2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>
        <f t="shared" si="1256"/>
        <v>12</v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 t="str">
        <f t="shared" si="1258"/>
        <v/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 x14ac:dyDescent="0.2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>
        <f t="shared" si="1256"/>
        <v>168</v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 t="str">
        <f t="shared" si="1258"/>
        <v/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 x14ac:dyDescent="0.2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 x14ac:dyDescent="0.2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>
        <f t="shared" si="1256"/>
        <v>9.7813658779576595E-2</v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 t="str">
        <f t="shared" si="1258"/>
        <v/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 x14ac:dyDescent="0.2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>
        <f t="shared" si="1256"/>
        <v>5</v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 t="str">
        <f t="shared" si="1258"/>
        <v/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 x14ac:dyDescent="0.2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>
        <f t="shared" si="1256"/>
        <v>1200</v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 t="str">
        <f t="shared" si="1258"/>
        <v/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 x14ac:dyDescent="0.2">
      <c r="A503" s="1252" t="s">
        <v>713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 t="str">
        <f t="shared" si="1256"/>
        <v/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 x14ac:dyDescent="0.2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 t="str">
        <f t="shared" si="1256"/>
        <v/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>
        <f t="shared" si="1258"/>
        <v>6</v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 x14ac:dyDescent="0.2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 x14ac:dyDescent="0.2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 t="str">
        <f t="shared" si="1289"/>
        <v/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 x14ac:dyDescent="0.2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 t="str">
        <f t="shared" si="1289"/>
        <v/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>
        <f t="shared" si="1291"/>
        <v>100</v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 x14ac:dyDescent="0.2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 t="str">
        <f t="shared" si="1289"/>
        <v/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>
        <f t="shared" si="1291"/>
        <v>0</v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 x14ac:dyDescent="0.2">
      <c r="A509" s="1252" t="s">
        <v>714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>
        <f t="shared" si="1289"/>
        <v>2</v>
      </c>
      <c r="CJ509" s="849">
        <f t="shared" si="1289"/>
        <v>5</v>
      </c>
      <c r="CK509" s="850">
        <f t="shared" si="1289"/>
        <v>12.5</v>
      </c>
      <c r="CL509" s="850">
        <f t="shared" si="1289"/>
        <v>12.5</v>
      </c>
      <c r="CM509" s="850">
        <f t="shared" si="1289"/>
        <v>12.5</v>
      </c>
      <c r="CN509" s="849">
        <f t="shared" si="1290"/>
        <v>12.5</v>
      </c>
      <c r="CO509" s="849">
        <f t="shared" si="1290"/>
        <v>12.5</v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 t="str">
        <f t="shared" si="1291"/>
        <v/>
      </c>
      <c r="DA509" s="892" t="str">
        <f t="shared" si="1291"/>
        <v/>
      </c>
      <c r="DB509" s="893" t="str">
        <f t="shared" si="1291"/>
        <v/>
      </c>
      <c r="DC509" s="893" t="str">
        <f t="shared" si="1291"/>
        <v/>
      </c>
      <c r="DD509" s="893" t="str">
        <f t="shared" si="1291"/>
        <v/>
      </c>
      <c r="DE509" s="892" t="str">
        <f t="shared" si="1292"/>
        <v/>
      </c>
      <c r="DF509" s="892" t="str">
        <f t="shared" si="1292"/>
        <v/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 x14ac:dyDescent="0.2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>
        <f t="shared" si="1289"/>
        <v>12</v>
      </c>
      <c r="CJ510" s="849">
        <f t="shared" si="1289"/>
        <v>12</v>
      </c>
      <c r="CK510" s="850">
        <f t="shared" si="1289"/>
        <v>12</v>
      </c>
      <c r="CL510" s="850">
        <f t="shared" si="1289"/>
        <v>12</v>
      </c>
      <c r="CM510" s="850">
        <f t="shared" si="1289"/>
        <v>12</v>
      </c>
      <c r="CN510" s="849">
        <f t="shared" si="1290"/>
        <v>12</v>
      </c>
      <c r="CO510" s="849">
        <f t="shared" si="1290"/>
        <v>12</v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 t="str">
        <f t="shared" si="1291"/>
        <v/>
      </c>
      <c r="DA510" s="892" t="str">
        <f t="shared" si="1291"/>
        <v/>
      </c>
      <c r="DB510" s="893" t="str">
        <f t="shared" si="1291"/>
        <v/>
      </c>
      <c r="DC510" s="893" t="str">
        <f t="shared" si="1291"/>
        <v/>
      </c>
      <c r="DD510" s="893" t="str">
        <f t="shared" si="1291"/>
        <v/>
      </c>
      <c r="DE510" s="892" t="str">
        <f t="shared" si="1292"/>
        <v/>
      </c>
      <c r="DF510" s="892" t="str">
        <f t="shared" si="1292"/>
        <v/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 x14ac:dyDescent="0.2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 x14ac:dyDescent="0.2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>
        <f t="shared" si="1289"/>
        <v>1.5837366127023661E-2</v>
      </c>
      <c r="CJ512" s="870">
        <f t="shared" si="1289"/>
        <v>6.3349464508094644E-2</v>
      </c>
      <c r="CK512" s="871">
        <f t="shared" si="1289"/>
        <v>9.8983538293897888E-2</v>
      </c>
      <c r="CL512" s="871">
        <f t="shared" si="1289"/>
        <v>9.8983538293897888E-2</v>
      </c>
      <c r="CM512" s="871">
        <f t="shared" si="1289"/>
        <v>9.8983538293897888E-2</v>
      </c>
      <c r="CN512" s="870">
        <f t="shared" si="1290"/>
        <v>0.1319780510585305</v>
      </c>
      <c r="CO512" s="870">
        <f t="shared" si="1290"/>
        <v>0.1319780510585305</v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 t="str">
        <f t="shared" si="1291"/>
        <v/>
      </c>
      <c r="DA512" s="875" t="str">
        <f t="shared" si="1291"/>
        <v/>
      </c>
      <c r="DB512" s="876" t="str">
        <f t="shared" si="1291"/>
        <v/>
      </c>
      <c r="DC512" s="876" t="str">
        <f t="shared" si="1291"/>
        <v/>
      </c>
      <c r="DD512" s="876" t="str">
        <f t="shared" si="1291"/>
        <v/>
      </c>
      <c r="DE512" s="875" t="str">
        <f t="shared" si="1292"/>
        <v/>
      </c>
      <c r="DF512" s="875" t="str">
        <f t="shared" si="1292"/>
        <v/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 x14ac:dyDescent="0.2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>
        <f t="shared" si="1289"/>
        <v>6.4</v>
      </c>
      <c r="CJ513" s="849">
        <f t="shared" si="1289"/>
        <v>7.5</v>
      </c>
      <c r="CK513" s="850">
        <f t="shared" si="1289"/>
        <v>7.5</v>
      </c>
      <c r="CL513" s="850">
        <f t="shared" si="1289"/>
        <v>8</v>
      </c>
      <c r="CM513" s="850">
        <f t="shared" si="1289"/>
        <v>11.2</v>
      </c>
      <c r="CN513" s="849">
        <f t="shared" si="1290"/>
        <v>11.5</v>
      </c>
      <c r="CO513" s="849">
        <f t="shared" si="1290"/>
        <v>12</v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 t="str">
        <f t="shared" si="1291"/>
        <v/>
      </c>
      <c r="DA513" s="892" t="str">
        <f t="shared" si="1291"/>
        <v/>
      </c>
      <c r="DB513" s="893" t="str">
        <f t="shared" si="1291"/>
        <v/>
      </c>
      <c r="DC513" s="893" t="str">
        <f t="shared" si="1291"/>
        <v/>
      </c>
      <c r="DD513" s="893" t="str">
        <f t="shared" si="1291"/>
        <v/>
      </c>
      <c r="DE513" s="892" t="str">
        <f t="shared" si="1292"/>
        <v/>
      </c>
      <c r="DF513" s="892" t="str">
        <f t="shared" si="1292"/>
        <v/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 x14ac:dyDescent="0.2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>
        <f t="shared" si="1289"/>
        <v>276</v>
      </c>
      <c r="CJ514" s="849">
        <f t="shared" si="1289"/>
        <v>480</v>
      </c>
      <c r="CK514" s="850">
        <f t="shared" si="1289"/>
        <v>960</v>
      </c>
      <c r="CL514" s="850">
        <f t="shared" si="1289"/>
        <v>1125</v>
      </c>
      <c r="CM514" s="850">
        <f t="shared" si="1289"/>
        <v>1125</v>
      </c>
      <c r="CN514" s="849">
        <f t="shared" si="1290"/>
        <v>1680</v>
      </c>
      <c r="CO514" s="849">
        <f t="shared" si="1290"/>
        <v>1800</v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 t="str">
        <f t="shared" si="1291"/>
        <v/>
      </c>
      <c r="DA514" s="892" t="str">
        <f t="shared" si="1291"/>
        <v/>
      </c>
      <c r="DB514" s="893" t="str">
        <f t="shared" si="1291"/>
        <v/>
      </c>
      <c r="DC514" s="893" t="str">
        <f t="shared" si="1291"/>
        <v/>
      </c>
      <c r="DD514" s="893" t="str">
        <f t="shared" si="1291"/>
        <v/>
      </c>
      <c r="DE514" s="892" t="str">
        <f t="shared" si="1292"/>
        <v/>
      </c>
      <c r="DF514" s="892" t="str">
        <f t="shared" si="1292"/>
        <v/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 x14ac:dyDescent="0.2">
      <c r="A515" s="1139" t="s">
        <v>765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>
        <f t="shared" si="1318"/>
        <v>0.75</v>
      </c>
      <c r="CJ515" s="849">
        <f t="shared" si="1318"/>
        <v>2</v>
      </c>
      <c r="CK515" s="850">
        <f t="shared" si="1318"/>
        <v>2</v>
      </c>
      <c r="CL515" s="850">
        <f t="shared" si="1318"/>
        <v>2</v>
      </c>
      <c r="CM515" s="850">
        <f t="shared" si="1318"/>
        <v>2</v>
      </c>
      <c r="CN515" s="849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9">
        <f t="shared" si="1319"/>
        <v>5</v>
      </c>
      <c r="CP515" s="849">
        <f t="shared" si="1319"/>
        <v>5</v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 t="str">
        <f t="shared" si="1320"/>
        <v/>
      </c>
      <c r="DA515" s="892" t="str">
        <f t="shared" si="1320"/>
        <v/>
      </c>
      <c r="DB515" s="893" t="str">
        <f t="shared" si="1320"/>
        <v/>
      </c>
      <c r="DC515" s="893" t="str">
        <f t="shared" si="1320"/>
        <v/>
      </c>
      <c r="DD515" s="893" t="str">
        <f t="shared" si="1320"/>
        <v/>
      </c>
      <c r="DE515" s="892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2" t="str">
        <f t="shared" si="1321"/>
        <v/>
      </c>
      <c r="DG515" s="892" t="str">
        <f t="shared" si="1321"/>
        <v/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 x14ac:dyDescent="0.2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>
        <f t="shared" si="1318"/>
        <v>12</v>
      </c>
      <c r="CJ516" s="849">
        <f t="shared" si="1318"/>
        <v>12</v>
      </c>
      <c r="CK516" s="850">
        <f t="shared" si="1318"/>
        <v>12</v>
      </c>
      <c r="CL516" s="850">
        <f t="shared" si="1318"/>
        <v>12</v>
      </c>
      <c r="CM516" s="850">
        <f t="shared" si="1318"/>
        <v>12</v>
      </c>
      <c r="CN516" s="849">
        <f t="shared" si="1319"/>
        <v>12</v>
      </c>
      <c r="CO516" s="849">
        <f t="shared" si="1319"/>
        <v>12</v>
      </c>
      <c r="CP516" s="849">
        <f t="shared" si="1319"/>
        <v>12</v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 t="str">
        <f t="shared" si="1320"/>
        <v/>
      </c>
      <c r="DA516" s="892" t="str">
        <f t="shared" si="1320"/>
        <v/>
      </c>
      <c r="DB516" s="893" t="str">
        <f t="shared" si="1320"/>
        <v/>
      </c>
      <c r="DC516" s="893" t="str">
        <f t="shared" si="1320"/>
        <v/>
      </c>
      <c r="DD516" s="893" t="str">
        <f t="shared" si="1320"/>
        <v/>
      </c>
      <c r="DE516" s="892" t="str">
        <f t="shared" si="1321"/>
        <v/>
      </c>
      <c r="DF516" s="892" t="str">
        <f t="shared" si="1321"/>
        <v/>
      </c>
      <c r="DG516" s="892" t="str">
        <f t="shared" si="1321"/>
        <v/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 x14ac:dyDescent="0.2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 x14ac:dyDescent="0.2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>
        <f t="shared" si="1318"/>
        <v>2.1116488169364882E-2</v>
      </c>
      <c r="CJ518" s="870">
        <f t="shared" si="1318"/>
        <v>3.5194146948941463E-2</v>
      </c>
      <c r="CK518" s="871">
        <f t="shared" si="1318"/>
        <v>4.0221882227361679E-2</v>
      </c>
      <c r="CL518" s="871">
        <f t="shared" si="1318"/>
        <v>4.6925529265255284E-2</v>
      </c>
      <c r="CM518" s="871">
        <f t="shared" si="1318"/>
        <v>4.6925529265255284E-2</v>
      </c>
      <c r="CN518" s="870">
        <f t="shared" si="1319"/>
        <v>8.7985367372353671E-2</v>
      </c>
      <c r="CO518" s="870">
        <f t="shared" si="1319"/>
        <v>8.7985367372353671E-2</v>
      </c>
      <c r="CP518" s="870">
        <f t="shared" si="1319"/>
        <v>8.7985367372353671E-2</v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 t="str">
        <f t="shared" si="1320"/>
        <v/>
      </c>
      <c r="DA518" s="875" t="str">
        <f t="shared" si="1320"/>
        <v/>
      </c>
      <c r="DB518" s="876" t="str">
        <f t="shared" si="1320"/>
        <v/>
      </c>
      <c r="DC518" s="876" t="str">
        <f t="shared" si="1320"/>
        <v/>
      </c>
      <c r="DD518" s="876" t="str">
        <f t="shared" si="1320"/>
        <v/>
      </c>
      <c r="DE518" s="875" t="str">
        <f t="shared" si="1321"/>
        <v/>
      </c>
      <c r="DF518" s="875" t="str">
        <f t="shared" si="1321"/>
        <v/>
      </c>
      <c r="DG518" s="875" t="str">
        <f t="shared" si="1321"/>
        <v/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 x14ac:dyDescent="0.2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>
        <f t="shared" si="1318"/>
        <v>12.5</v>
      </c>
      <c r="CJ519" s="849">
        <f t="shared" si="1318"/>
        <v>13</v>
      </c>
      <c r="CK519" s="850">
        <f t="shared" si="1318"/>
        <v>13.5</v>
      </c>
      <c r="CL519" s="850">
        <f t="shared" si="1318"/>
        <v>17.5</v>
      </c>
      <c r="CM519" s="850">
        <f t="shared" si="1318"/>
        <v>20</v>
      </c>
      <c r="CN519" s="849">
        <f t="shared" si="1319"/>
        <v>24</v>
      </c>
      <c r="CO519" s="849">
        <f t="shared" si="1319"/>
        <v>30</v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 t="str">
        <f t="shared" si="1320"/>
        <v/>
      </c>
      <c r="DA519" s="892" t="str">
        <f t="shared" si="1320"/>
        <v/>
      </c>
      <c r="DB519" s="893" t="str">
        <f t="shared" si="1320"/>
        <v/>
      </c>
      <c r="DC519" s="893" t="str">
        <f t="shared" si="1320"/>
        <v/>
      </c>
      <c r="DD519" s="893" t="str">
        <f t="shared" si="1320"/>
        <v/>
      </c>
      <c r="DE519" s="892" t="str">
        <f t="shared" si="1321"/>
        <v/>
      </c>
      <c r="DF519" s="892" t="str">
        <f t="shared" si="1321"/>
        <v/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 x14ac:dyDescent="0.2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>
        <f t="shared" si="1318"/>
        <v>157.5</v>
      </c>
      <c r="CJ520" s="849">
        <f t="shared" si="1318"/>
        <v>300</v>
      </c>
      <c r="CK520" s="850">
        <f t="shared" si="1318"/>
        <v>324</v>
      </c>
      <c r="CL520" s="850">
        <f t="shared" si="1318"/>
        <v>720</v>
      </c>
      <c r="CM520" s="850">
        <f t="shared" si="1318"/>
        <v>780</v>
      </c>
      <c r="CN520" s="849">
        <f t="shared" si="1319"/>
        <v>1200</v>
      </c>
      <c r="CO520" s="849">
        <f t="shared" si="1319"/>
        <v>1440</v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 t="str">
        <f t="shared" si="1320"/>
        <v/>
      </c>
      <c r="DA520" s="892" t="str">
        <f t="shared" si="1320"/>
        <v/>
      </c>
      <c r="DB520" s="893" t="str">
        <f t="shared" si="1320"/>
        <v/>
      </c>
      <c r="DC520" s="893" t="str">
        <f t="shared" si="1320"/>
        <v/>
      </c>
      <c r="DD520" s="893" t="str">
        <f t="shared" si="1320"/>
        <v/>
      </c>
      <c r="DE520" s="892" t="str">
        <f t="shared" si="1321"/>
        <v/>
      </c>
      <c r="DF520" s="892" t="str">
        <f t="shared" si="1321"/>
        <v/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 x14ac:dyDescent="0.2">
      <c r="A521" s="1139" t="s">
        <v>766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 t="str">
        <f t="shared" si="1318"/>
        <v/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>
        <f t="shared" si="1320"/>
        <v>6</v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 x14ac:dyDescent="0.2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 t="str">
        <f t="shared" si="1318"/>
        <v/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>
        <f t="shared" si="1320"/>
        <v>12</v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 x14ac:dyDescent="0.2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 x14ac:dyDescent="0.2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 t="str">
        <f t="shared" si="1318"/>
        <v/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>
        <f t="shared" si="1320"/>
        <v>6.0064677459526769E-3</v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 x14ac:dyDescent="0.2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 t="str">
        <f t="shared" si="1318"/>
        <v/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>
        <f t="shared" si="1358"/>
        <v>13.5</v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 x14ac:dyDescent="0.2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 t="str">
        <f t="shared" si="1318"/>
        <v/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>
        <f t="shared" si="1358"/>
        <v>972</v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 x14ac:dyDescent="0.2">
      <c r="A527" s="1139" t="s">
        <v>715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 x14ac:dyDescent="0.2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 t="str">
        <f t="shared" si="1376"/>
        <v/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>
        <f t="shared" si="1358"/>
        <v>38.880000000000003</v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 x14ac:dyDescent="0.2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 x14ac:dyDescent="0.2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 t="str">
        <f t="shared" si="1376"/>
        <v/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>
        <f t="shared" si="1358"/>
        <v>8.0073723138231623E-3</v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 x14ac:dyDescent="0.2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 t="str">
        <f t="shared" si="1376"/>
        <v/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>
        <f t="shared" si="1358"/>
        <v>110</v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 x14ac:dyDescent="0.2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 t="str">
        <f t="shared" si="1376"/>
        <v/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>
        <f t="shared" si="1358"/>
        <v>4276.8</v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 x14ac:dyDescent="0.2">
      <c r="A533" s="1139" t="s">
        <v>716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 x14ac:dyDescent="0.2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>
        <f t="shared" si="1488"/>
        <v>20</v>
      </c>
      <c r="CL534" s="850">
        <f t="shared" si="1488"/>
        <v>48</v>
      </c>
      <c r="CM534" s="850">
        <f t="shared" si="1488"/>
        <v>60</v>
      </c>
      <c r="CN534" s="849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 t="str">
        <f t="shared" si="1358"/>
        <v/>
      </c>
      <c r="DC534" s="893">
        <f t="shared" si="1358"/>
        <v>60</v>
      </c>
      <c r="DD534" s="893" t="str">
        <f t="shared" si="1358"/>
        <v/>
      </c>
      <c r="DE534" s="892" t="str">
        <f t="shared" si="1359"/>
        <v/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 x14ac:dyDescent="0.2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 x14ac:dyDescent="0.2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>
        <f t="shared" si="1488"/>
        <v>4.7414336861768373E-3</v>
      </c>
      <c r="CL536" s="871">
        <f t="shared" si="1488"/>
        <v>1.1379440846824407E-2</v>
      </c>
      <c r="CM536" s="871">
        <f t="shared" si="1488"/>
        <v>1.422430105853051E-2</v>
      </c>
      <c r="CN536" s="870">
        <f t="shared" si="1489"/>
        <v>2.8448602117061021E-2</v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 t="str">
        <f t="shared" si="1494"/>
        <v/>
      </c>
      <c r="DC536" s="876">
        <f t="shared" si="1494"/>
        <v>1.1379440846824409E-2</v>
      </c>
      <c r="DD536" s="876" t="str">
        <f t="shared" si="1494"/>
        <v/>
      </c>
      <c r="DE536" s="875" t="str">
        <f t="shared" si="1495"/>
        <v/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 x14ac:dyDescent="0.2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>
        <f t="shared" si="1488"/>
        <v>13</v>
      </c>
      <c r="CL537" s="850">
        <f t="shared" si="1488"/>
        <v>24</v>
      </c>
      <c r="CM537" s="850">
        <f t="shared" si="1488"/>
        <v>30</v>
      </c>
      <c r="CN537" s="849">
        <f t="shared" si="1489"/>
        <v>112</v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 t="str">
        <f t="shared" si="1494"/>
        <v/>
      </c>
      <c r="DC537" s="893">
        <f t="shared" si="1494"/>
        <v>26</v>
      </c>
      <c r="DD537" s="893" t="str">
        <f t="shared" si="1494"/>
        <v/>
      </c>
      <c r="DE537" s="892" t="str">
        <f t="shared" si="1495"/>
        <v/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 x14ac:dyDescent="0.2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>
        <f t="shared" si="1488"/>
        <v>1152</v>
      </c>
      <c r="CL538" s="850">
        <f t="shared" si="1488"/>
        <v>1560</v>
      </c>
      <c r="CM538" s="850">
        <f t="shared" si="1488"/>
        <v>1800</v>
      </c>
      <c r="CN538" s="849">
        <f t="shared" si="1489"/>
        <v>2240</v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 t="str">
        <f t="shared" si="1494"/>
        <v/>
      </c>
      <c r="DC538" s="893">
        <f t="shared" si="1494"/>
        <v>1560</v>
      </c>
      <c r="DD538" s="893" t="str">
        <f t="shared" si="1494"/>
        <v/>
      </c>
      <c r="DE538" s="892" t="str">
        <f t="shared" si="1495"/>
        <v/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 x14ac:dyDescent="0.2">
      <c r="A539" s="1139" t="s">
        <v>717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 t="str">
        <f t="shared" si="1488"/>
        <v/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>
        <f t="shared" si="1494"/>
        <v>10</v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 x14ac:dyDescent="0.2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 t="str">
        <f t="shared" si="1488"/>
        <v/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>
        <f t="shared" si="1494"/>
        <v>13</v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 x14ac:dyDescent="0.2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 x14ac:dyDescent="0.2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 t="str">
        <f t="shared" si="1488"/>
        <v/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>
        <f t="shared" si="1494"/>
        <v>3.9821525529265253E-2</v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 x14ac:dyDescent="0.2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 t="str">
        <f t="shared" si="1488"/>
        <v/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>
        <f t="shared" si="1494"/>
        <v>12</v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 x14ac:dyDescent="0.2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 t="str">
        <f t="shared" si="1488"/>
        <v/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>
        <f t="shared" si="1494"/>
        <v>1560</v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 x14ac:dyDescent="0.2">
      <c r="A545" s="1139" t="s">
        <v>718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 x14ac:dyDescent="0.2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 t="str">
        <f t="shared" si="1654"/>
        <v/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>
        <f t="shared" si="1652"/>
        <v>60</v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 x14ac:dyDescent="0.2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 x14ac:dyDescent="0.2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 t="str">
        <f t="shared" si="1654"/>
        <v/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>
        <f t="shared" si="1652"/>
        <v>2.1976789539227898E-2</v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 x14ac:dyDescent="0.2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 t="str">
        <f t="shared" si="1654"/>
        <v/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>
        <f t="shared" si="1652"/>
        <v>26</v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 x14ac:dyDescent="0.2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 t="str">
        <f t="shared" si="1654"/>
        <v/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>
        <f t="shared" si="1652"/>
        <v>1560</v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 x14ac:dyDescent="0.2">
      <c r="A551" s="1139" t="s">
        <v>719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 x14ac:dyDescent="0.2">
      <c r="A552" s="1011" t="s">
        <v>269</v>
      </c>
      <c r="B552" s="1005" t="s">
        <v>724</v>
      </c>
      <c r="C552" s="1005" t="s">
        <v>724</v>
      </c>
      <c r="D552" s="1005"/>
      <c r="E552" s="1005"/>
      <c r="F552" s="1005" t="s">
        <v>724</v>
      </c>
      <c r="G552" s="1005" t="s">
        <v>724</v>
      </c>
      <c r="H552" s="1005" t="s">
        <v>724</v>
      </c>
      <c r="I552" s="1005" t="s">
        <v>724</v>
      </c>
      <c r="J552" s="1005" t="s">
        <v>724</v>
      </c>
      <c r="K552" s="1005" t="s">
        <v>724</v>
      </c>
      <c r="L552" s="1005" t="s">
        <v>724</v>
      </c>
      <c r="M552" s="1005" t="s">
        <v>724</v>
      </c>
      <c r="N552" s="1005" t="s">
        <v>724</v>
      </c>
      <c r="O552" s="1005" t="s">
        <v>724</v>
      </c>
      <c r="P552" s="1005" t="s">
        <v>724</v>
      </c>
      <c r="Q552" s="1005" t="s">
        <v>724</v>
      </c>
      <c r="R552" s="1005" t="s">
        <v>724</v>
      </c>
      <c r="S552" s="1073"/>
      <c r="T552" s="1005" t="s">
        <v>724</v>
      </c>
      <c r="U552" s="1005" t="s">
        <v>724</v>
      </c>
      <c r="V552" s="1005" t="s">
        <v>724</v>
      </c>
      <c r="W552" s="1005" t="s">
        <v>724</v>
      </c>
      <c r="X552" s="1005" t="s">
        <v>724</v>
      </c>
      <c r="Y552" s="1005" t="s">
        <v>724</v>
      </c>
      <c r="Z552" s="1005" t="s">
        <v>724</v>
      </c>
      <c r="AA552" s="1005" t="s">
        <v>724</v>
      </c>
      <c r="AB552" s="1005" t="s">
        <v>724</v>
      </c>
      <c r="AC552" s="1005" t="s">
        <v>724</v>
      </c>
      <c r="AD552" s="1005" t="s">
        <v>724</v>
      </c>
      <c r="AE552" s="1005" t="s">
        <v>724</v>
      </c>
      <c r="AF552" s="1005" t="s">
        <v>724</v>
      </c>
      <c r="AG552" s="1005" t="s">
        <v>724</v>
      </c>
      <c r="AH552" s="1005" t="s">
        <v>724</v>
      </c>
      <c r="AI552" s="1005" t="s">
        <v>724</v>
      </c>
      <c r="AJ552" s="1005" t="s">
        <v>724</v>
      </c>
      <c r="AK552" s="1073"/>
      <c r="AL552" s="1005" t="s">
        <v>724</v>
      </c>
      <c r="AM552" s="1005" t="s">
        <v>724</v>
      </c>
      <c r="AN552" s="1005" t="s">
        <v>724</v>
      </c>
      <c r="AO552" s="1005" t="s">
        <v>724</v>
      </c>
      <c r="AP552" s="1005" t="s">
        <v>724</v>
      </c>
      <c r="AQ552" s="1005" t="s">
        <v>724</v>
      </c>
      <c r="AR552" s="1005" t="s">
        <v>724</v>
      </c>
      <c r="AS552" s="1005" t="s">
        <v>724</v>
      </c>
      <c r="AT552" s="1005"/>
      <c r="AU552" s="1005" t="s">
        <v>724</v>
      </c>
      <c r="AV552" s="1005" t="s">
        <v>724</v>
      </c>
      <c r="AW552" s="1005" t="s">
        <v>724</v>
      </c>
      <c r="AX552" s="1005" t="s">
        <v>724</v>
      </c>
      <c r="AY552" s="1005" t="s">
        <v>724</v>
      </c>
      <c r="AZ552" s="1005" t="s">
        <v>724</v>
      </c>
      <c r="BA552" s="1005" t="s">
        <v>724</v>
      </c>
      <c r="BB552" s="1005" t="s">
        <v>724</v>
      </c>
      <c r="BC552" s="1073"/>
      <c r="BD552" s="1005" t="s">
        <v>724</v>
      </c>
      <c r="BE552" s="1005" t="s">
        <v>724</v>
      </c>
      <c r="BF552" s="1005" t="s">
        <v>724</v>
      </c>
      <c r="BG552" s="1005" t="s">
        <v>724</v>
      </c>
      <c r="BH552" s="1005" t="s">
        <v>724</v>
      </c>
      <c r="BI552" s="1005" t="s">
        <v>724</v>
      </c>
      <c r="BJ552" s="1005" t="s">
        <v>724</v>
      </c>
      <c r="BK552" s="1005" t="s">
        <v>724</v>
      </c>
      <c r="BL552" s="1005" t="s">
        <v>724</v>
      </c>
      <c r="BM552" s="1005" t="s">
        <v>724</v>
      </c>
      <c r="BN552" s="1005" t="s">
        <v>724</v>
      </c>
      <c r="BO552" s="1005" t="s">
        <v>724</v>
      </c>
      <c r="BP552" s="1005" t="s">
        <v>724</v>
      </c>
      <c r="BQ552" s="1005" t="s">
        <v>724</v>
      </c>
      <c r="BR552" s="1005" t="s">
        <v>724</v>
      </c>
      <c r="BS552" s="1005" t="s">
        <v>724</v>
      </c>
      <c r="BT552" s="1005" t="s">
        <v>724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 x14ac:dyDescent="0.2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 x14ac:dyDescent="0.2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 x14ac:dyDescent="0.2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 x14ac:dyDescent="0.2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 x14ac:dyDescent="0.2">
      <c r="A557" s="1139" t="s">
        <v>720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 x14ac:dyDescent="0.2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12</v>
      </c>
      <c r="CM558" s="850">
        <f t="shared" si="1938"/>
        <v>12</v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24</v>
      </c>
      <c r="DD558" s="893" t="str">
        <f t="shared" si="1868"/>
        <v/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 x14ac:dyDescent="0.2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 x14ac:dyDescent="0.2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3.9104607721046077E-4</v>
      </c>
      <c r="CM560" s="871">
        <f t="shared" si="1938"/>
        <v>5.2139476961394766E-4</v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6.2567372353673724E-4</v>
      </c>
      <c r="DD560" s="876" t="str">
        <f t="shared" si="1868"/>
        <v/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 x14ac:dyDescent="0.2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20</v>
      </c>
      <c r="CM561" s="850">
        <f t="shared" si="1938"/>
        <v>20</v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 t="str">
        <f t="shared" si="1868"/>
        <v/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 x14ac:dyDescent="0.2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240</v>
      </c>
      <c r="CM562" s="850">
        <f t="shared" si="1938"/>
        <v>240</v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480</v>
      </c>
      <c r="DD562" s="893" t="str">
        <f t="shared" si="1868"/>
        <v/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 x14ac:dyDescent="0.2">
      <c r="A563" s="1139" t="s">
        <v>721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 x14ac:dyDescent="0.2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12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24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 x14ac:dyDescent="0.2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 x14ac:dyDescent="0.2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9.3851058530510585E-4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1.5016169364881697E-3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 x14ac:dyDescent="0.2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12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15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 x14ac:dyDescent="0.2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144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360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 x14ac:dyDescent="0.2">
      <c r="A569" s="1139" t="s">
        <v>722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 x14ac:dyDescent="0.2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 x14ac:dyDescent="0.2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 x14ac:dyDescent="0.2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 x14ac:dyDescent="0.2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 x14ac:dyDescent="0.2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 x14ac:dyDescent="0.2">
      <c r="A575" s="1139" t="s">
        <v>723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>
        <f t="shared" si="2236"/>
        <v>1</v>
      </c>
      <c r="CL575" s="855">
        <f t="shared" si="2236"/>
        <v>1</v>
      </c>
      <c r="CM575" s="855">
        <f t="shared" si="2236"/>
        <v>2</v>
      </c>
      <c r="CN575" s="854">
        <f t="shared" si="2237"/>
        <v>4</v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 t="str">
        <f t="shared" si="2394"/>
        <v/>
      </c>
      <c r="DC575" s="893" t="str">
        <f t="shared" si="2394"/>
        <v/>
      </c>
      <c r="DD575" s="893" t="str">
        <f t="shared" si="2394"/>
        <v/>
      </c>
      <c r="DE575" s="892" t="str">
        <f t="shared" si="2395"/>
        <v/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 x14ac:dyDescent="0.2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>
        <f t="shared" si="2236"/>
        <v>12</v>
      </c>
      <c r="CL576" s="855">
        <f t="shared" si="2236"/>
        <v>12</v>
      </c>
      <c r="CM576" s="855">
        <f t="shared" si="2236"/>
        <v>12</v>
      </c>
      <c r="CN576" s="854">
        <f t="shared" si="2237"/>
        <v>12</v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 t="str">
        <f t="shared" si="2394"/>
        <v/>
      </c>
      <c r="DC576" s="893">
        <f t="shared" si="2394"/>
        <v>12</v>
      </c>
      <c r="DD576" s="893" t="str">
        <f t="shared" si="2394"/>
        <v/>
      </c>
      <c r="DE576" s="892" t="str">
        <f t="shared" si="2395"/>
        <v/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 x14ac:dyDescent="0.2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 x14ac:dyDescent="0.2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>
        <f t="shared" si="2236"/>
        <v>4.4970298879202987E-4</v>
      </c>
      <c r="CL578" s="871">
        <f t="shared" si="2236"/>
        <v>4.4970298879202987E-4</v>
      </c>
      <c r="CM578" s="871">
        <f t="shared" si="2236"/>
        <v>8.9940597758405975E-4</v>
      </c>
      <c r="CN578" s="870">
        <f t="shared" si="2237"/>
        <v>1.7988119551681195E-3</v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 t="str">
        <f t="shared" si="2394"/>
        <v/>
      </c>
      <c r="DC578" s="876">
        <f t="shared" si="2394"/>
        <v>0</v>
      </c>
      <c r="DD578" s="876" t="str">
        <f t="shared" si="2394"/>
        <v/>
      </c>
      <c r="DE578" s="875" t="str">
        <f t="shared" si="2395"/>
        <v/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 x14ac:dyDescent="0.2">
      <c r="A579" s="1137" t="s">
        <v>725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>
        <f t="shared" si="2236"/>
        <v>10</v>
      </c>
      <c r="CL579" s="855">
        <f t="shared" si="2236"/>
        <v>20</v>
      </c>
      <c r="CM579" s="855">
        <f t="shared" si="2236"/>
        <v>40</v>
      </c>
      <c r="CN579" s="854">
        <f t="shared" si="2237"/>
        <v>40</v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 t="str">
        <f t="shared" si="2394"/>
        <v/>
      </c>
      <c r="DC579" s="893">
        <f t="shared" si="2394"/>
        <v>13</v>
      </c>
      <c r="DD579" s="893" t="str">
        <f t="shared" si="2394"/>
        <v/>
      </c>
      <c r="DE579" s="892" t="str">
        <f t="shared" si="2395"/>
        <v/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 x14ac:dyDescent="0.2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>
        <f t="shared" si="2534"/>
        <v>240</v>
      </c>
      <c r="CL580" s="855">
        <f t="shared" si="2534"/>
        <v>480</v>
      </c>
      <c r="CM580" s="855">
        <f t="shared" si="2534"/>
        <v>480</v>
      </c>
      <c r="CN580" s="854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960</v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 t="str">
        <f t="shared" si="2394"/>
        <v/>
      </c>
      <c r="DC580" s="893">
        <f t="shared" si="2394"/>
        <v>0</v>
      </c>
      <c r="DD580" s="893" t="str">
        <f t="shared" si="2394"/>
        <v/>
      </c>
      <c r="DE580" s="892" t="str">
        <f t="shared" si="2395"/>
        <v/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 x14ac:dyDescent="0.2">
      <c r="A581" s="1139" t="s">
        <v>726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 x14ac:dyDescent="0.2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 x14ac:dyDescent="0.2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 x14ac:dyDescent="0.2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 x14ac:dyDescent="0.2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 x14ac:dyDescent="0.2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 x14ac:dyDescent="0.2">
      <c r="A587" s="1139" t="s">
        <v>727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>
        <f t="shared" si="2534"/>
        <v>0.1</v>
      </c>
      <c r="CK587" s="855">
        <f t="shared" si="2534"/>
        <v>0.25</v>
      </c>
      <c r="CL587" s="855">
        <f t="shared" si="2534"/>
        <v>0.5</v>
      </c>
      <c r="CM587" s="855">
        <f t="shared" si="2534"/>
        <v>0.5</v>
      </c>
      <c r="CN587" s="854">
        <f t="shared" si="2535"/>
        <v>1</v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 t="str">
        <f t="shared" si="2544"/>
        <v/>
      </c>
      <c r="DB587" s="876" t="str">
        <f t="shared" si="2544"/>
        <v/>
      </c>
      <c r="DC587" s="876">
        <f t="shared" si="2544"/>
        <v>6</v>
      </c>
      <c r="DD587" s="876" t="str">
        <f t="shared" si="2544"/>
        <v/>
      </c>
      <c r="DE587" s="875" t="str">
        <f t="shared" si="2545"/>
        <v/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 x14ac:dyDescent="0.2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>
        <f t="shared" si="2534"/>
        <v>12</v>
      </c>
      <c r="CK588" s="855">
        <f t="shared" si="2534"/>
        <v>12</v>
      </c>
      <c r="CL588" s="855">
        <f t="shared" si="2534"/>
        <v>12</v>
      </c>
      <c r="CM588" s="855">
        <f t="shared" si="2534"/>
        <v>12</v>
      </c>
      <c r="CN588" s="854">
        <f t="shared" si="2535"/>
        <v>12</v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 t="str">
        <f t="shared" si="2544"/>
        <v/>
      </c>
      <c r="DB588" s="893" t="str">
        <f t="shared" si="2544"/>
        <v/>
      </c>
      <c r="DC588" s="893">
        <f t="shared" si="2544"/>
        <v>12</v>
      </c>
      <c r="DD588" s="893" t="str">
        <f t="shared" si="2544"/>
        <v/>
      </c>
      <c r="DE588" s="892" t="str">
        <f t="shared" si="2545"/>
        <v/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 x14ac:dyDescent="0.2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 x14ac:dyDescent="0.2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>
        <f t="shared" si="2534"/>
        <v>6.4952753424657537E-3</v>
      </c>
      <c r="CK590" s="871">
        <f t="shared" si="2534"/>
        <v>6.4952753424657537E-3</v>
      </c>
      <c r="CL590" s="871">
        <f t="shared" si="2534"/>
        <v>6.4952753424657537E-3</v>
      </c>
      <c r="CM590" s="871">
        <f t="shared" si="2534"/>
        <v>8.6603671232876722E-3</v>
      </c>
      <c r="CN590" s="870">
        <f t="shared" si="2535"/>
        <v>1.0392440547945204E-2</v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 t="str">
        <f t="shared" si="2544"/>
        <v/>
      </c>
      <c r="DB590" s="876" t="str">
        <f t="shared" si="2544"/>
        <v/>
      </c>
      <c r="DC590" s="876">
        <f t="shared" si="2544"/>
        <v>5.1962202739726021E-3</v>
      </c>
      <c r="DD590" s="876" t="str">
        <f t="shared" si="2544"/>
        <v/>
      </c>
      <c r="DE590" s="875" t="str">
        <f t="shared" si="2545"/>
        <v/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 x14ac:dyDescent="0.2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>
        <f t="shared" si="2534"/>
        <v>2.5</v>
      </c>
      <c r="CK591" s="855">
        <f t="shared" si="2534"/>
        <v>13</v>
      </c>
      <c r="CL591" s="855">
        <f t="shared" si="2534"/>
        <v>15</v>
      </c>
      <c r="CM591" s="855">
        <f t="shared" si="2534"/>
        <v>45</v>
      </c>
      <c r="CN591" s="854">
        <f t="shared" si="2535"/>
        <v>120</v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 t="str">
        <f t="shared" si="2544"/>
        <v/>
      </c>
      <c r="DB591" s="893" t="str">
        <f t="shared" si="2544"/>
        <v/>
      </c>
      <c r="DC591" s="893">
        <f t="shared" si="2544"/>
        <v>15</v>
      </c>
      <c r="DD591" s="893" t="str">
        <f t="shared" si="2544"/>
        <v/>
      </c>
      <c r="DE591" s="892" t="str">
        <f t="shared" si="2545"/>
        <v/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 x14ac:dyDescent="0.2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>
        <f t="shared" si="2534"/>
        <v>30</v>
      </c>
      <c r="CK592" s="855">
        <f t="shared" si="2534"/>
        <v>156</v>
      </c>
      <c r="CL592" s="855">
        <f t="shared" si="2534"/>
        <v>180</v>
      </c>
      <c r="CM592" s="855">
        <f t="shared" si="2534"/>
        <v>540</v>
      </c>
      <c r="CN592" s="854">
        <f t="shared" si="2535"/>
        <v>1440</v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 t="str">
        <f t="shared" si="2544"/>
        <v/>
      </c>
      <c r="DB592" s="893" t="str">
        <f t="shared" si="2544"/>
        <v/>
      </c>
      <c r="DC592" s="893">
        <f t="shared" si="2544"/>
        <v>180</v>
      </c>
      <c r="DD592" s="893" t="str">
        <f t="shared" si="2544"/>
        <v/>
      </c>
      <c r="DE592" s="892" t="str">
        <f t="shared" si="2545"/>
        <v/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 x14ac:dyDescent="0.2">
      <c r="A593" s="1054" t="s">
        <v>767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 x14ac:dyDescent="0.2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 x14ac:dyDescent="0.2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 x14ac:dyDescent="0.2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 x14ac:dyDescent="0.2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 x14ac:dyDescent="0.2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 x14ac:dyDescent="0.2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 x14ac:dyDescent="0.2">
      <c r="A600" s="1138" t="s">
        <v>728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 x14ac:dyDescent="0.2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 x14ac:dyDescent="0.2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 x14ac:dyDescent="0.2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 x14ac:dyDescent="0.2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 x14ac:dyDescent="0.2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 x14ac:dyDescent="0.2">
      <c r="A606" s="1138" t="s">
        <v>729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 x14ac:dyDescent="0.2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>
        <f t="shared" si="2941"/>
        <v>1</v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 t="str">
        <f t="shared" si="2943"/>
        <v/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 x14ac:dyDescent="0.2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 x14ac:dyDescent="0.2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>
        <f t="shared" si="2941"/>
        <v>8.9125918430884177E-4</v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 t="str">
        <f t="shared" si="2943"/>
        <v/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 x14ac:dyDescent="0.2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>
        <f t="shared" si="2941"/>
        <v>25</v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 t="str">
        <f t="shared" si="2943"/>
        <v/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 x14ac:dyDescent="0.2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>
        <f t="shared" si="2941"/>
        <v>25</v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 t="str">
        <f t="shared" si="2943"/>
        <v/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 x14ac:dyDescent="0.2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 x14ac:dyDescent="0.2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 x14ac:dyDescent="0.2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 x14ac:dyDescent="0.2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 x14ac:dyDescent="0.2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 x14ac:dyDescent="0.2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 x14ac:dyDescent="0.2">
      <c r="A618" s="1138" t="s">
        <v>730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 x14ac:dyDescent="0.2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 x14ac:dyDescent="0.2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 x14ac:dyDescent="0.2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 x14ac:dyDescent="0.2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 x14ac:dyDescent="0.2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 x14ac:dyDescent="0.2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 x14ac:dyDescent="0.2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 x14ac:dyDescent="0.2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 x14ac:dyDescent="0.2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 x14ac:dyDescent="0.2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 x14ac:dyDescent="0.2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 x14ac:dyDescent="0.2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 x14ac:dyDescent="0.2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 x14ac:dyDescent="0.2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 x14ac:dyDescent="0.2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 x14ac:dyDescent="0.2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 x14ac:dyDescent="0.2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 x14ac:dyDescent="0.2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 x14ac:dyDescent="0.2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 x14ac:dyDescent="0.2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 x14ac:dyDescent="0.2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 x14ac:dyDescent="0.2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7.9538772104607736E-3</v>
      </c>
      <c r="CO640" s="870">
        <f t="shared" si="3079"/>
        <v>2.1241771926703436E-2</v>
      </c>
      <c r="CP640" s="870">
        <f t="shared" si="3079"/>
        <v>3.314115504358655E-2</v>
      </c>
      <c r="CQ640" s="869">
        <f t="shared" si="3079"/>
        <v>3.9361692403486928E-2</v>
      </c>
      <c r="CR640" s="1487">
        <f t="shared" si="3079"/>
        <v>5.6039850560398508E-2</v>
      </c>
      <c r="CS640" s="1487">
        <f t="shared" si="3079"/>
        <v>6.5074529887920299E-2</v>
      </c>
      <c r="CT640" s="872">
        <f t="shared" si="3079"/>
        <v>0.12016076899128268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0</v>
      </c>
      <c r="DF640" s="875">
        <f t="shared" si="3073"/>
        <v>0</v>
      </c>
      <c r="DG640" s="875">
        <f t="shared" si="3073"/>
        <v>0</v>
      </c>
      <c r="DH640" s="875">
        <f t="shared" si="3073"/>
        <v>0</v>
      </c>
      <c r="DI640" s="875">
        <f t="shared" si="3073"/>
        <v>0</v>
      </c>
      <c r="DJ640" s="874">
        <f t="shared" si="3073"/>
        <v>2.651292403486924E-2</v>
      </c>
      <c r="DK640" s="873">
        <f t="shared" si="3073"/>
        <v>2.9458804483188047E-2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 x14ac:dyDescent="0.2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 x14ac:dyDescent="0.2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180</v>
      </c>
      <c r="CO642" s="849">
        <f t="shared" si="3081"/>
        <v>780</v>
      </c>
      <c r="CP642" s="849">
        <f t="shared" si="3081"/>
        <v>900</v>
      </c>
      <c r="CQ642" s="848">
        <f t="shared" si="3081"/>
        <v>1860</v>
      </c>
      <c r="CR642" s="1486">
        <f t="shared" si="3081"/>
        <v>2472</v>
      </c>
      <c r="CS642" s="1486">
        <f t="shared" si="3081"/>
        <v>3000</v>
      </c>
      <c r="CT642" s="851">
        <f t="shared" si="3081"/>
        <v>3336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0</v>
      </c>
      <c r="DF642" s="892">
        <f t="shared" si="3073"/>
        <v>0</v>
      </c>
      <c r="DG642" s="892">
        <f t="shared" si="3073"/>
        <v>0</v>
      </c>
      <c r="DH642" s="892">
        <f t="shared" si="3073"/>
        <v>0</v>
      </c>
      <c r="DI642" s="892">
        <f t="shared" si="3073"/>
        <v>0</v>
      </c>
      <c r="DJ642" s="891">
        <f t="shared" si="3073"/>
        <v>900</v>
      </c>
      <c r="DK642" s="890">
        <f t="shared" si="3073"/>
        <v>1860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 x14ac:dyDescent="0.2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 x14ac:dyDescent="0.2">
      <c r="A644" s="1054" t="s">
        <v>768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 x14ac:dyDescent="0.2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 x14ac:dyDescent="0.2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 x14ac:dyDescent="0.2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 x14ac:dyDescent="0.2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 x14ac:dyDescent="0.2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 x14ac:dyDescent="0.2">
      <c r="A650" s="1054" t="s">
        <v>769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 x14ac:dyDescent="0.2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 x14ac:dyDescent="0.2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 x14ac:dyDescent="0.2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 x14ac:dyDescent="0.2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 x14ac:dyDescent="0.2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 x14ac:dyDescent="0.2">
      <c r="A656" s="1054" t="s">
        <v>770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 x14ac:dyDescent="0.2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 x14ac:dyDescent="0.2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 x14ac:dyDescent="0.2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 x14ac:dyDescent="0.2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 x14ac:dyDescent="0.2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 x14ac:dyDescent="0.2">
      <c r="A662" s="1044" t="s">
        <v>771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 x14ac:dyDescent="0.2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 x14ac:dyDescent="0.2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 x14ac:dyDescent="0.2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 x14ac:dyDescent="0.2">
      <c r="A666" s="1122" t="s">
        <v>772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>
        <f t="shared" si="3123"/>
        <v>2</v>
      </c>
      <c r="CJ666" s="849">
        <f t="shared" si="3123"/>
        <v>2</v>
      </c>
      <c r="CK666" s="850">
        <f t="shared" si="3123"/>
        <v>2</v>
      </c>
      <c r="CL666" s="850">
        <f t="shared" si="3123"/>
        <v>3</v>
      </c>
      <c r="CM666" s="850">
        <f t="shared" si="3123"/>
        <v>4</v>
      </c>
      <c r="CN666" s="849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4</v>
      </c>
      <c r="CO666" s="849">
        <f t="shared" si="3124"/>
        <v>5</v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 t="str">
        <f t="shared" si="3125"/>
        <v/>
      </c>
      <c r="DA666" s="892" t="str">
        <f t="shared" si="3125"/>
        <v/>
      </c>
      <c r="DB666" s="893" t="str">
        <f t="shared" si="3125"/>
        <v/>
      </c>
      <c r="DC666" s="893">
        <f t="shared" si="3125"/>
        <v>4</v>
      </c>
      <c r="DD666" s="893" t="str">
        <f t="shared" si="3125"/>
        <v/>
      </c>
      <c r="DE666" s="892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2" t="str">
        <f t="shared" si="3126"/>
        <v/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 x14ac:dyDescent="0.2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>
        <f t="shared" si="3123"/>
        <v>5.9523809523809521E-2</v>
      </c>
      <c r="CJ667" s="870">
        <f t="shared" si="3123"/>
        <v>7.9365079365079375E-2</v>
      </c>
      <c r="CK667" s="871">
        <f t="shared" si="3123"/>
        <v>9.5238095238095233E-2</v>
      </c>
      <c r="CL667" s="871">
        <f t="shared" si="3123"/>
        <v>0.1020408163265306</v>
      </c>
      <c r="CM667" s="871">
        <f t="shared" si="3123"/>
        <v>0.11904761904761904</v>
      </c>
      <c r="CN667" s="870">
        <f t="shared" si="3124"/>
        <v>0.11904761904761904</v>
      </c>
      <c r="CO667" s="870">
        <f t="shared" si="3124"/>
        <v>0.14880952380952381</v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 t="str">
        <f t="shared" si="3125"/>
        <v/>
      </c>
      <c r="DA667" s="875" t="str">
        <f t="shared" si="3125"/>
        <v/>
      </c>
      <c r="DB667" s="876" t="str">
        <f t="shared" si="3125"/>
        <v/>
      </c>
      <c r="DC667" s="876">
        <f t="shared" si="3125"/>
        <v>9.5238095238095233E-2</v>
      </c>
      <c r="DD667" s="876" t="str">
        <f t="shared" si="3125"/>
        <v/>
      </c>
      <c r="DE667" s="875" t="str">
        <f t="shared" si="3126"/>
        <v/>
      </c>
      <c r="DF667" s="875" t="str">
        <f t="shared" si="3126"/>
        <v/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 x14ac:dyDescent="0.2">
      <c r="A668" s="1122" t="s">
        <v>773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 x14ac:dyDescent="0.2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 x14ac:dyDescent="0.2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 x14ac:dyDescent="0.2">
      <c r="A671" s="1122" t="s">
        <v>774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 x14ac:dyDescent="0.2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 x14ac:dyDescent="0.2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 x14ac:dyDescent="0.2">
      <c r="A674" s="1122" t="s">
        <v>775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 x14ac:dyDescent="0.2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 x14ac:dyDescent="0.2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 x14ac:dyDescent="0.2">
      <c r="A677" s="1054" t="s">
        <v>776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 x14ac:dyDescent="0.2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 x14ac:dyDescent="0.2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 x14ac:dyDescent="0.2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 x14ac:dyDescent="0.2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 x14ac:dyDescent="0.2">
      <c r="A682" s="1054" t="s">
        <v>777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 x14ac:dyDescent="0.2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 x14ac:dyDescent="0.2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 x14ac:dyDescent="0.2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 x14ac:dyDescent="0.2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 x14ac:dyDescent="0.2">
      <c r="A687" s="1122" t="s">
        <v>778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 x14ac:dyDescent="0.2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 x14ac:dyDescent="0.2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 x14ac:dyDescent="0.2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 x14ac:dyDescent="0.2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 x14ac:dyDescent="0.2">
      <c r="A692" s="1122" t="s">
        <v>779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 x14ac:dyDescent="0.2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 x14ac:dyDescent="0.2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 x14ac:dyDescent="0.2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 x14ac:dyDescent="0.2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 x14ac:dyDescent="0.2">
      <c r="A697" s="1054" t="s">
        <v>780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 x14ac:dyDescent="0.2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 x14ac:dyDescent="0.2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 x14ac:dyDescent="0.2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 x14ac:dyDescent="0.2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 x14ac:dyDescent="0.2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 x14ac:dyDescent="0.2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 x14ac:dyDescent="0.2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 x14ac:dyDescent="0.2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 x14ac:dyDescent="0.2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 x14ac:dyDescent="0.2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 x14ac:dyDescent="0.2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0</v>
      </c>
      <c r="CT708" s="851">
        <f t="shared" si="3215"/>
        <v>8400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 x14ac:dyDescent="0.2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 x14ac:dyDescent="0.2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 x14ac:dyDescent="0.2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 x14ac:dyDescent="0.2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 x14ac:dyDescent="0.2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 x14ac:dyDescent="0.2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9600</v>
      </c>
      <c r="CT714" s="851">
        <f t="shared" si="3220"/>
        <v>21600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0</v>
      </c>
      <c r="DK714" s="890">
        <f t="shared" si="3219"/>
        <v>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 x14ac:dyDescent="0.2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 x14ac:dyDescent="0.2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 x14ac:dyDescent="0.2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 x14ac:dyDescent="0.2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 x14ac:dyDescent="0.2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 x14ac:dyDescent="0.2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6000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3600</v>
      </c>
      <c r="CS720" s="1486">
        <f t="shared" si="3230"/>
        <v>3600</v>
      </c>
      <c r="CT720" s="851">
        <f t="shared" si="3230"/>
        <v>9600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0</v>
      </c>
      <c r="DJ720" s="891">
        <f t="shared" si="3224"/>
        <v>0</v>
      </c>
      <c r="DK720" s="890">
        <f t="shared" si="3224"/>
        <v>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 x14ac:dyDescent="0.2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 x14ac:dyDescent="0.2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 x14ac:dyDescent="0.2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 x14ac:dyDescent="0.2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 x14ac:dyDescent="0.2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 x14ac:dyDescent="0.2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 x14ac:dyDescent="0.2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 x14ac:dyDescent="0.2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 x14ac:dyDescent="0.2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 x14ac:dyDescent="0.2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 x14ac:dyDescent="0.2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 x14ac:dyDescent="0.2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 x14ac:dyDescent="0.2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 t="str">
        <f t="shared" si="3247"/>
        <v/>
      </c>
      <c r="CL733" s="850">
        <f t="shared" si="3247"/>
        <v>1</v>
      </c>
      <c r="CM733" s="850" t="str">
        <f t="shared" si="3247"/>
        <v/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>
        <f t="shared" si="3249"/>
        <v>2</v>
      </c>
      <c r="DC733" s="893">
        <f t="shared" si="3249"/>
        <v>2</v>
      </c>
      <c r="DD733" s="893">
        <f t="shared" si="3249"/>
        <v>5</v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 x14ac:dyDescent="0.2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 t="str">
        <f t="shared" si="3247"/>
        <v/>
      </c>
      <c r="CL734" s="850">
        <f t="shared" si="3247"/>
        <v>1</v>
      </c>
      <c r="CM734" s="850" t="str">
        <f t="shared" si="3247"/>
        <v/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>
        <f t="shared" si="3249"/>
        <v>1</v>
      </c>
      <c r="DC734" s="893">
        <f t="shared" si="3249"/>
        <v>1</v>
      </c>
      <c r="DD734" s="893">
        <f t="shared" si="3249"/>
        <v>1</v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 x14ac:dyDescent="0.2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 t="str">
        <f t="shared" si="3247"/>
        <v/>
      </c>
      <c r="CL735" s="850">
        <f t="shared" si="3247"/>
        <v>12</v>
      </c>
      <c r="CM735" s="850" t="str">
        <f t="shared" si="3247"/>
        <v/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>
        <f t="shared" si="3249"/>
        <v>12</v>
      </c>
      <c r="DC735" s="893">
        <f t="shared" si="3249"/>
        <v>12</v>
      </c>
      <c r="DD735" s="893">
        <f t="shared" si="3249"/>
        <v>12</v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 x14ac:dyDescent="0.2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 t="str">
        <f t="shared" si="3247"/>
        <v/>
      </c>
      <c r="CL736" s="850">
        <f t="shared" si="3247"/>
        <v>2000</v>
      </c>
      <c r="CM736" s="850" t="str">
        <f t="shared" si="3247"/>
        <v/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>
        <f t="shared" si="3249"/>
        <v>16500</v>
      </c>
      <c r="DC736" s="893">
        <f t="shared" si="3249"/>
        <v>16600</v>
      </c>
      <c r="DD736" s="893">
        <f t="shared" si="3249"/>
        <v>20000</v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 x14ac:dyDescent="0.2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 t="str">
        <f t="shared" si="3247"/>
        <v/>
      </c>
      <c r="CL737" s="850">
        <f t="shared" si="3247"/>
        <v>24000</v>
      </c>
      <c r="CM737" s="850" t="str">
        <f t="shared" si="3247"/>
        <v/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>
        <f t="shared" si="3249"/>
        <v>396000</v>
      </c>
      <c r="DC737" s="893">
        <f t="shared" si="3249"/>
        <v>480000</v>
      </c>
      <c r="DD737" s="893">
        <f t="shared" si="3249"/>
        <v>996000</v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 x14ac:dyDescent="0.2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 x14ac:dyDescent="0.2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 x14ac:dyDescent="0.2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 x14ac:dyDescent="0.2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 x14ac:dyDescent="0.2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 x14ac:dyDescent="0.2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10800</v>
      </c>
      <c r="CP743" s="849">
        <f t="shared" si="3263"/>
        <v>12600</v>
      </c>
      <c r="CQ743" s="848">
        <f t="shared" si="3263"/>
        <v>18600</v>
      </c>
      <c r="CR743" s="1486">
        <f t="shared" si="3263"/>
        <v>26640</v>
      </c>
      <c r="CS743" s="1486">
        <f t="shared" si="3263"/>
        <v>27100</v>
      </c>
      <c r="CT743" s="851">
        <f t="shared" si="3263"/>
        <v>34800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0</v>
      </c>
      <c r="DG743" s="892">
        <f t="shared" si="3262"/>
        <v>0</v>
      </c>
      <c r="DH743" s="892">
        <f t="shared" si="3262"/>
        <v>0</v>
      </c>
      <c r="DI743" s="892">
        <f t="shared" si="3262"/>
        <v>7200</v>
      </c>
      <c r="DJ743" s="891">
        <f t="shared" si="3262"/>
        <v>18000</v>
      </c>
      <c r="DK743" s="890">
        <f t="shared" si="3262"/>
        <v>18240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 x14ac:dyDescent="0.2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 x14ac:dyDescent="0.2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 x14ac:dyDescent="0.2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 x14ac:dyDescent="0.2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 x14ac:dyDescent="0.2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 x14ac:dyDescent="0.2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 x14ac:dyDescent="0.2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 x14ac:dyDescent="0.2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 x14ac:dyDescent="0.2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 x14ac:dyDescent="0.2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 x14ac:dyDescent="0.2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 x14ac:dyDescent="0.2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1200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 x14ac:dyDescent="0.2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 x14ac:dyDescent="0.2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 x14ac:dyDescent="0.2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 x14ac:dyDescent="0.2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 x14ac:dyDescent="0.2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4800</v>
      </c>
      <c r="CS760" s="1486">
        <f t="shared" si="3282"/>
        <v>7200</v>
      </c>
      <c r="CT760" s="851">
        <f t="shared" si="3282"/>
        <v>12000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0</v>
      </c>
      <c r="DJ760" s="891">
        <f t="shared" si="3281"/>
        <v>0</v>
      </c>
      <c r="DK760" s="890">
        <f t="shared" si="3281"/>
        <v>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 x14ac:dyDescent="0.2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 x14ac:dyDescent="0.2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 x14ac:dyDescent="0.2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 x14ac:dyDescent="0.2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 x14ac:dyDescent="0.2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 x14ac:dyDescent="0.2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 x14ac:dyDescent="0.2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 x14ac:dyDescent="0.2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 x14ac:dyDescent="0.2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 x14ac:dyDescent="0.2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 x14ac:dyDescent="0.2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 x14ac:dyDescent="0.2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120</v>
      </c>
      <c r="CL772" s="850">
        <f t="shared" si="3303"/>
        <v>312</v>
      </c>
      <c r="CM772" s="850">
        <f t="shared" si="3303"/>
        <v>420</v>
      </c>
      <c r="CN772" s="849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216</v>
      </c>
      <c r="DC772" s="893">
        <f t="shared" si="3305"/>
        <v>252</v>
      </c>
      <c r="DD772" s="893">
        <f t="shared" si="3305"/>
        <v>456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 x14ac:dyDescent="0.2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>
        <f t="shared" si="3303"/>
        <v>60</v>
      </c>
      <c r="CK773" s="850">
        <f t="shared" si="3303"/>
        <v>60</v>
      </c>
      <c r="CL773" s="850">
        <f t="shared" si="3303"/>
        <v>120</v>
      </c>
      <c r="CM773" s="850">
        <f t="shared" si="3303"/>
        <v>144</v>
      </c>
      <c r="CN773" s="849">
        <f t="shared" si="3304"/>
        <v>180</v>
      </c>
      <c r="CO773" s="849">
        <f t="shared" si="3304"/>
        <v>180</v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 t="str">
        <f t="shared" si="3305"/>
        <v/>
      </c>
      <c r="DB773" s="893">
        <f t="shared" si="3305"/>
        <v>40</v>
      </c>
      <c r="DC773" s="893">
        <f t="shared" si="3305"/>
        <v>40</v>
      </c>
      <c r="DD773" s="893">
        <f t="shared" si="3305"/>
        <v>50</v>
      </c>
      <c r="DE773" s="892">
        <f t="shared" si="3306"/>
        <v>360</v>
      </c>
      <c r="DF773" s="892" t="str">
        <f t="shared" si="3306"/>
        <v/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 x14ac:dyDescent="0.2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>
        <f t="shared" si="3303"/>
        <v>192</v>
      </c>
      <c r="CJ774" s="849">
        <f t="shared" si="3303"/>
        <v>420</v>
      </c>
      <c r="CK774" s="850">
        <f t="shared" si="3303"/>
        <v>420</v>
      </c>
      <c r="CL774" s="850">
        <f t="shared" si="3303"/>
        <v>420</v>
      </c>
      <c r="CM774" s="850">
        <f t="shared" si="3303"/>
        <v>480</v>
      </c>
      <c r="CN774" s="849">
        <f t="shared" si="3304"/>
        <v>540</v>
      </c>
      <c r="CO774" s="849">
        <f t="shared" si="3304"/>
        <v>552</v>
      </c>
      <c r="CP774" s="849">
        <f t="shared" si="3304"/>
        <v>588</v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 t="str">
        <f t="shared" si="3305"/>
        <v/>
      </c>
      <c r="DA774" s="892" t="str">
        <f t="shared" si="3305"/>
        <v/>
      </c>
      <c r="DB774" s="893">
        <f t="shared" si="3305"/>
        <v>540</v>
      </c>
      <c r="DC774" s="893">
        <f t="shared" si="3305"/>
        <v>540</v>
      </c>
      <c r="DD774" s="893">
        <f t="shared" si="3305"/>
        <v>540</v>
      </c>
      <c r="DE774" s="892">
        <f t="shared" si="3306"/>
        <v>1440</v>
      </c>
      <c r="DF774" s="892" t="str">
        <f t="shared" si="3306"/>
        <v/>
      </c>
      <c r="DG774" s="892" t="str">
        <f t="shared" si="3306"/>
        <v/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 x14ac:dyDescent="0.2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>
        <f t="shared" si="3303"/>
        <v>500</v>
      </c>
      <c r="CK775" s="850">
        <f t="shared" si="3303"/>
        <v>1200</v>
      </c>
      <c r="CL775" s="850">
        <f t="shared" si="3303"/>
        <v>1200</v>
      </c>
      <c r="CM775" s="850">
        <f t="shared" si="3303"/>
        <v>1200</v>
      </c>
      <c r="CN775" s="849">
        <f t="shared" si="3304"/>
        <v>1800</v>
      </c>
      <c r="CO775" s="849">
        <f t="shared" si="3304"/>
        <v>2400</v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 t="str">
        <f t="shared" si="3305"/>
        <v/>
      </c>
      <c r="DB775" s="893">
        <f t="shared" si="3305"/>
        <v>2400</v>
      </c>
      <c r="DC775" s="893">
        <f t="shared" si="3305"/>
        <v>3600</v>
      </c>
      <c r="DD775" s="893">
        <f t="shared" si="3305"/>
        <v>3600</v>
      </c>
      <c r="DE775" s="892" t="str">
        <f t="shared" si="3306"/>
        <v/>
      </c>
      <c r="DF775" s="892" t="str">
        <f t="shared" si="3306"/>
        <v/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 x14ac:dyDescent="0.2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 t="str">
        <f t="shared" si="3303"/>
        <v/>
      </c>
      <c r="CL776" s="850">
        <f t="shared" si="3303"/>
        <v>25</v>
      </c>
      <c r="CM776" s="850" t="str">
        <f t="shared" si="3303"/>
        <v/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>
        <f t="shared" si="3305"/>
        <v>90</v>
      </c>
      <c r="DC776" s="893">
        <f t="shared" si="3305"/>
        <v>90</v>
      </c>
      <c r="DD776" s="893">
        <f t="shared" si="3305"/>
        <v>720</v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 x14ac:dyDescent="0.2">
      <c r="A777" s="1044" t="s">
        <v>781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 x14ac:dyDescent="0.2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>
        <f t="shared" si="3311"/>
        <v>500</v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1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 x14ac:dyDescent="0.2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>
        <f t="shared" si="3311"/>
        <v>12</v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 x14ac:dyDescent="0.2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>
        <f t="shared" si="3311"/>
        <v>0.12</v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760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 x14ac:dyDescent="0.2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>
        <f t="shared" si="3311"/>
        <v>720</v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9120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 x14ac:dyDescent="0.2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 x14ac:dyDescent="0.2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>
        <f t="shared" si="3311"/>
        <v>480</v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1200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 x14ac:dyDescent="0.2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 t="str">
        <f t="shared" si="3311"/>
        <v/>
      </c>
      <c r="CM784" s="850" t="str">
        <f t="shared" si="3311"/>
        <v/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>
        <f t="shared" si="3313"/>
        <v>700</v>
      </c>
      <c r="DD784" s="893">
        <f t="shared" si="3313"/>
        <v>2500</v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 x14ac:dyDescent="0.2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 x14ac:dyDescent="0.2">
      <c r="A786" s="1044" t="s">
        <v>782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 x14ac:dyDescent="0.2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 x14ac:dyDescent="0.2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 x14ac:dyDescent="0.2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 x14ac:dyDescent="0.2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 x14ac:dyDescent="0.2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 t="str">
        <f t="shared" si="3327"/>
        <v/>
      </c>
      <c r="CL791" s="850">
        <f t="shared" si="3327"/>
        <v>300</v>
      </c>
      <c r="CM791" s="850" t="str">
        <f t="shared" si="3327"/>
        <v/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>
        <f t="shared" si="3329"/>
        <v>1000</v>
      </c>
      <c r="DC791" s="893">
        <f t="shared" si="3329"/>
        <v>8400</v>
      </c>
      <c r="DD791" s="893">
        <f t="shared" si="3329"/>
        <v>12000</v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 x14ac:dyDescent="0.2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/>
      <c r="BW792" s="1136">
        <v>20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20</v>
      </c>
      <c r="CM792" s="850">
        <f t="shared" si="3327"/>
        <v>200</v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500</v>
      </c>
      <c r="DD792" s="893" t="str">
        <f t="shared" si="3329"/>
        <v/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 x14ac:dyDescent="0.2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 x14ac:dyDescent="0.2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 x14ac:dyDescent="0.2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/>
      <c r="BY795" s="957">
        <v>1000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 t="str">
        <f t="shared" si="3327"/>
        <v/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>
        <f t="shared" si="3329"/>
        <v>1000</v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 x14ac:dyDescent="0.2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 x14ac:dyDescent="0.2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 t="str">
        <f t="shared" si="3339"/>
        <v/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 x14ac:dyDescent="0.2">
      <c r="A798" s="1168" t="s">
        <v>783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 x14ac:dyDescent="0.2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/>
      <c r="BW799" s="1136">
        <v>800</v>
      </c>
      <c r="BX799" s="1136">
        <v>480</v>
      </c>
      <c r="BY799" s="1136">
        <v>80000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386</v>
      </c>
      <c r="CL799" s="850">
        <f t="shared" si="3339"/>
        <v>510</v>
      </c>
      <c r="CM799" s="850">
        <f t="shared" si="3339"/>
        <v>800</v>
      </c>
      <c r="CN799" s="849">
        <f t="shared" si="3340"/>
        <v>2000</v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800</v>
      </c>
      <c r="DC799" s="893">
        <f t="shared" si="3341"/>
        <v>3600</v>
      </c>
      <c r="DD799" s="893">
        <f t="shared" si="3341"/>
        <v>80000</v>
      </c>
      <c r="DE799" s="892" t="str">
        <f t="shared" si="3342"/>
        <v/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 x14ac:dyDescent="0.2">
      <c r="A800" s="1168" t="s">
        <v>732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/>
      <c r="BY800" s="957">
        <v>40800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 t="str">
        <f t="shared" si="3339"/>
        <v/>
      </c>
      <c r="CL800" s="850" t="str">
        <f t="shared" si="3339"/>
        <v/>
      </c>
      <c r="CM800" s="850" t="str">
        <f t="shared" si="3339"/>
        <v/>
      </c>
      <c r="CN800" s="849" t="str">
        <f t="shared" si="3340"/>
        <v/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>
        <f t="shared" si="3341"/>
        <v>4500</v>
      </c>
      <c r="DC800" s="893">
        <f t="shared" si="3341"/>
        <v>6000</v>
      </c>
      <c r="DD800" s="893">
        <f t="shared" si="3341"/>
        <v>14000</v>
      </c>
      <c r="DE800" s="892">
        <f t="shared" si="3342"/>
        <v>40800</v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 x14ac:dyDescent="0.2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/>
      <c r="BW801" s="957">
        <v>1000</v>
      </c>
      <c r="BX801" s="957">
        <v>1800</v>
      </c>
      <c r="BY801" s="957">
        <v>25000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</v>
      </c>
      <c r="CM801" s="850">
        <f t="shared" si="3339"/>
        <v>3000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10000</v>
      </c>
      <c r="DD801" s="893">
        <f t="shared" si="3341"/>
        <v>25000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 x14ac:dyDescent="0.2">
      <c r="A802" s="1168" t="s">
        <v>324</v>
      </c>
      <c r="B802" s="957"/>
      <c r="C802" s="957"/>
      <c r="D802" s="957"/>
      <c r="E802" s="957"/>
      <c r="F802" s="957"/>
      <c r="G802" s="957"/>
      <c r="H802" s="957"/>
      <c r="I802" s="957"/>
      <c r="J802" s="957"/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/>
      <c r="AB802" s="957"/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/>
      <c r="BW802" s="957">
        <v>660</v>
      </c>
      <c r="BX802" s="957"/>
      <c r="BY802" s="957">
        <v>3600</v>
      </c>
      <c r="BZ802" s="950" t="str">
        <f>IF(DL802&lt;3,"",(SUM(B802:R802)-MIN(B802:R802)-MAX(B802:R802))/(DL802-2))</f>
        <v/>
      </c>
      <c r="CA802" s="950" t="str">
        <f>IF(DM802&lt;3,"",(SUM(T802:AJ802)-MIN(T802:AJ802)-MAX(T802:AJ802))/(DM802-2))</f>
        <v/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144</v>
      </c>
      <c r="CM802" s="850">
        <f t="shared" si="3339"/>
        <v>660</v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 t="str">
        <f t="shared" si="3341"/>
        <v/>
      </c>
      <c r="DC802" s="893">
        <f t="shared" si="3341"/>
        <v>3600</v>
      </c>
      <c r="DD802" s="893" t="str">
        <f t="shared" si="3341"/>
        <v/>
      </c>
      <c r="DE802" s="892" t="str">
        <f t="shared" si="3342"/>
        <v/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0</v>
      </c>
      <c r="DM802" s="805">
        <f t="shared" ref="DM802:DM810" si="3344">COUNT(T802:AJ802)</f>
        <v>2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 x14ac:dyDescent="0.2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78</v>
      </c>
      <c r="BW803" s="957">
        <v>600</v>
      </c>
      <c r="BX803" s="957">
        <v>9600</v>
      </c>
      <c r="BY803" s="957">
        <v>84000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 t="str">
        <f t="shared" si="3339"/>
        <v/>
      </c>
      <c r="CL803" s="850">
        <f t="shared" si="3339"/>
        <v>600</v>
      </c>
      <c r="CM803" s="850" t="str">
        <f t="shared" si="3339"/>
        <v/>
      </c>
      <c r="CN803" s="849" t="str">
        <f t="shared" si="3340"/>
        <v/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>
        <f t="shared" si="3341"/>
        <v>24012</v>
      </c>
      <c r="DC803" s="893">
        <f t="shared" si="3341"/>
        <v>24012</v>
      </c>
      <c r="DD803" s="893">
        <f t="shared" si="3341"/>
        <v>84000</v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 x14ac:dyDescent="0.2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/>
      <c r="BW804" s="957">
        <v>1440</v>
      </c>
      <c r="BX804" s="957"/>
      <c r="BY804" s="957">
        <v>25000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>
        <f t="shared" si="3339"/>
        <v>1440</v>
      </c>
      <c r="CK804" s="850">
        <f t="shared" si="3339"/>
        <v>1440</v>
      </c>
      <c r="CL804" s="850">
        <f t="shared" si="3339"/>
        <v>1680</v>
      </c>
      <c r="CM804" s="850">
        <f t="shared" si="3339"/>
        <v>1800</v>
      </c>
      <c r="CN804" s="849">
        <f t="shared" si="3340"/>
        <v>2400</v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 t="str">
        <f t="shared" si="3341"/>
        <v/>
      </c>
      <c r="DB804" s="893" t="str">
        <f t="shared" si="3341"/>
        <v/>
      </c>
      <c r="DC804" s="893">
        <f t="shared" si="3341"/>
        <v>1440</v>
      </c>
      <c r="DD804" s="893">
        <f t="shared" si="3341"/>
        <v>25000</v>
      </c>
      <c r="DE804" s="892" t="str">
        <f t="shared" si="3342"/>
        <v/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 x14ac:dyDescent="0.2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/>
      <c r="BY805" s="957">
        <v>20000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>
        <f t="shared" si="3339"/>
        <v>300</v>
      </c>
      <c r="CL805" s="850">
        <f t="shared" si="3339"/>
        <v>1000</v>
      </c>
      <c r="CM805" s="850">
        <f t="shared" si="3339"/>
        <v>1000</v>
      </c>
      <c r="CN805" s="849">
        <f t="shared" si="3340"/>
        <v>1200</v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2304</v>
      </c>
      <c r="DC805" s="893">
        <f t="shared" si="3341"/>
        <v>8400</v>
      </c>
      <c r="DD805" s="893">
        <f t="shared" si="3341"/>
        <v>20000</v>
      </c>
      <c r="DE805" s="892" t="str">
        <f t="shared" si="3342"/>
        <v/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 x14ac:dyDescent="0.2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 x14ac:dyDescent="0.2">
      <c r="A807" s="1175" t="s">
        <v>702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 x14ac:dyDescent="0.2">
      <c r="A808" s="1175" t="s">
        <v>703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 x14ac:dyDescent="0.2">
      <c r="A809" s="1176" t="s">
        <v>795</v>
      </c>
      <c r="B809" s="957">
        <v>660</v>
      </c>
      <c r="C809" s="957"/>
      <c r="D809" s="957"/>
      <c r="E809" s="957"/>
      <c r="F809" s="957"/>
      <c r="G809" s="957"/>
      <c r="H809" s="957"/>
      <c r="I809" s="957"/>
      <c r="J809" s="957">
        <v>720</v>
      </c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>
        <v>144</v>
      </c>
      <c r="V809" s="957"/>
      <c r="W809" s="957"/>
      <c r="X809" s="957"/>
      <c r="Y809" s="957"/>
      <c r="Z809" s="957"/>
      <c r="AA809" s="957">
        <v>144</v>
      </c>
      <c r="AB809" s="957">
        <v>348</v>
      </c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>
        <v>3600</v>
      </c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>
        <v>348</v>
      </c>
      <c r="BX809" s="957"/>
      <c r="BY809" s="957">
        <v>3600</v>
      </c>
      <c r="BZ809" s="950" t="str">
        <f t="shared" si="3347"/>
        <v/>
      </c>
      <c r="CA809" s="950">
        <f t="shared" si="3348"/>
        <v>144</v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>
        <f t="shared" si="3351"/>
        <v>144</v>
      </c>
      <c r="CL809" s="850">
        <f t="shared" si="3351"/>
        <v>144</v>
      </c>
      <c r="CM809" s="850">
        <f t="shared" si="3351"/>
        <v>348</v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>
        <f t="shared" si="3353"/>
        <v>3600</v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2</v>
      </c>
      <c r="DM809" s="805">
        <f t="shared" si="3344"/>
        <v>3</v>
      </c>
      <c r="DN809" s="805">
        <f t="shared" si="3345"/>
        <v>0</v>
      </c>
      <c r="DO809" s="805">
        <f t="shared" si="3346"/>
        <v>1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 x14ac:dyDescent="0.2">
      <c r="A810" s="1176" t="s">
        <v>794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4000</v>
      </c>
      <c r="BX810" s="957"/>
      <c r="BY810" s="957">
        <v>68000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>
        <f t="shared" si="3351"/>
        <v>1800</v>
      </c>
      <c r="CL810" s="850">
        <f t="shared" si="3351"/>
        <v>2000</v>
      </c>
      <c r="CM810" s="850">
        <f t="shared" si="3351"/>
        <v>4000</v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 t="str">
        <f t="shared" si="3353"/>
        <v/>
      </c>
      <c r="DC810" s="893">
        <f t="shared" si="3353"/>
        <v>8000</v>
      </c>
      <c r="DD810" s="893">
        <f t="shared" si="3353"/>
        <v>62000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 x14ac:dyDescent="0.25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11340</v>
      </c>
      <c r="BW811" s="1179">
        <f>BW20-BW31</f>
        <v>4016</v>
      </c>
      <c r="BX811" s="1179">
        <f>BX20-BX31</f>
        <v>62084</v>
      </c>
      <c r="BY811" s="1179">
        <f>BY20-BY31</f>
        <v>-162536.79999999999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 x14ac:dyDescent="0.2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4016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327570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1128</v>
      </c>
      <c r="BW812" s="1183">
        <f>SUM(BW772:BW776,BW781:BW785,BW790:BW810)</f>
        <v>12088</v>
      </c>
      <c r="BX812" s="1183">
        <f>SUM(BX772:BX776,BX781:BX785,BX790:BX810)</f>
        <v>16600</v>
      </c>
      <c r="BY812" s="1183">
        <f>SUM(BY772:BY776,BY781:BY785,BY790:BY810)</f>
        <v>366476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2262.7333333333331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3440</v>
      </c>
      <c r="CN812" s="849">
        <f t="shared" si="3359"/>
        <v>3565</v>
      </c>
      <c r="CO812" s="849">
        <f t="shared" si="3359"/>
        <v>4016</v>
      </c>
      <c r="CP812" s="849">
        <f t="shared" si="3359"/>
        <v>4866</v>
      </c>
      <c r="CQ812" s="848">
        <f t="shared" si="3359"/>
        <v>5600</v>
      </c>
      <c r="CR812" s="1486">
        <f t="shared" si="3359"/>
        <v>5670</v>
      </c>
      <c r="CS812" s="1486">
        <f t="shared" si="3359"/>
        <v>6784</v>
      </c>
      <c r="CT812" s="851">
        <f t="shared" si="3359"/>
        <v>11588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0</v>
      </c>
      <c r="DE812" s="892">
        <f t="shared" si="3360"/>
        <v>0</v>
      </c>
      <c r="DF812" s="892">
        <f t="shared" si="3360"/>
        <v>0</v>
      </c>
      <c r="DG812" s="892">
        <f t="shared" si="3360"/>
        <v>0</v>
      </c>
      <c r="DH812" s="892">
        <f t="shared" si="3360"/>
        <v>45468</v>
      </c>
      <c r="DI812" s="892">
        <f t="shared" si="3360"/>
        <v>54326</v>
      </c>
      <c r="DJ812" s="891">
        <f t="shared" si="3360"/>
        <v>75578</v>
      </c>
      <c r="DK812" s="890">
        <f t="shared" si="3360"/>
        <v>327570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 x14ac:dyDescent="0.2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 x14ac:dyDescent="0.2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 x14ac:dyDescent="0.2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 x14ac:dyDescent="0.2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 x14ac:dyDescent="0.2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 x14ac:dyDescent="0.2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 x14ac:dyDescent="0.2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 x14ac:dyDescent="0.2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 x14ac:dyDescent="0.2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 x14ac:dyDescent="0.2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 x14ac:dyDescent="0.2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 x14ac:dyDescent="0.2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 x14ac:dyDescent="0.2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 x14ac:dyDescent="0.2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 x14ac:dyDescent="0.2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 x14ac:dyDescent="0.2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0</v>
      </c>
      <c r="CR828" s="1487">
        <f t="shared" si="3371"/>
        <v>0</v>
      </c>
      <c r="CS828" s="1487">
        <f t="shared" si="3371"/>
        <v>0</v>
      </c>
      <c r="CT828" s="872">
        <f t="shared" si="3371"/>
        <v>0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4.7251400996264009E-3</v>
      </c>
      <c r="DI828" s="875">
        <f t="shared" si="3373"/>
        <v>1.1812850249066002E-2</v>
      </c>
      <c r="DJ828" s="874">
        <f t="shared" si="3373"/>
        <v>7.0760718733321473E-2</v>
      </c>
      <c r="DK828" s="873">
        <f t="shared" si="3373"/>
        <v>0.34560507471980073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 x14ac:dyDescent="0.2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 x14ac:dyDescent="0.2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0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2.4999999999999998E-2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 x14ac:dyDescent="0.2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 x14ac:dyDescent="0.2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0</v>
      </c>
      <c r="CQ832" s="869">
        <f t="shared" si="3422"/>
        <v>1.8926630136986301E-2</v>
      </c>
      <c r="CR832" s="1487">
        <f t="shared" si="3422"/>
        <v>2.9572859589041094E-2</v>
      </c>
      <c r="CS832" s="1487">
        <f t="shared" si="3422"/>
        <v>3.379755381604696E-2</v>
      </c>
      <c r="CT832" s="872">
        <f t="shared" si="3422"/>
        <v>0.11829143835616435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0</v>
      </c>
      <c r="DI832" s="875">
        <f t="shared" si="3424"/>
        <v>0</v>
      </c>
      <c r="DJ832" s="874">
        <f t="shared" si="3424"/>
        <v>2.3658287671232875E-2</v>
      </c>
      <c r="DK832" s="873">
        <f t="shared" si="3424"/>
        <v>0.25235506849315065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 x14ac:dyDescent="0.2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 x14ac:dyDescent="0.2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 x14ac:dyDescent="0.2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 x14ac:dyDescent="0.2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4.2102627646326274E-3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0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 x14ac:dyDescent="0.2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0</v>
      </c>
      <c r="CT837" s="872">
        <f t="shared" si="3422"/>
        <v>0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 x14ac:dyDescent="0.2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 x14ac:dyDescent="0.2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 x14ac:dyDescent="0.2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 x14ac:dyDescent="0.2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 x14ac:dyDescent="0.2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0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1.9986799501867992E-3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 x14ac:dyDescent="0.2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 x14ac:dyDescent="0.2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 x14ac:dyDescent="0.2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3.0188757160647575E-2</v>
      </c>
      <c r="CR845" s="1487">
        <f t="shared" si="3470"/>
        <v>4.7169933063511839E-2</v>
      </c>
      <c r="CS845" s="1487">
        <f t="shared" si="3470"/>
        <v>5.390849492972781E-2</v>
      </c>
      <c r="CT845" s="872">
        <f t="shared" si="3470"/>
        <v>6.2893244084682443E-2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0</v>
      </c>
      <c r="DI845" s="875">
        <f t="shared" si="3472"/>
        <v>0</v>
      </c>
      <c r="DJ845" s="874">
        <f t="shared" si="3472"/>
        <v>0</v>
      </c>
      <c r="DK845" s="873">
        <f t="shared" si="3472"/>
        <v>0.12938038783134673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 x14ac:dyDescent="0.2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1.7084989325742747E-2</v>
      </c>
      <c r="CS846" s="1487">
        <f t="shared" si="3470"/>
        <v>1.9135188044831882E-2</v>
      </c>
      <c r="CT846" s="872">
        <f t="shared" si="3470"/>
        <v>3.9864975093399743E-2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0</v>
      </c>
      <c r="DJ846" s="874">
        <f t="shared" si="3472"/>
        <v>2.7335982921188398E-2</v>
      </c>
      <c r="DK846" s="873">
        <f t="shared" si="3472"/>
        <v>0.15680223536737237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 x14ac:dyDescent="0.2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0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-2.0814801636719445E-2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 x14ac:dyDescent="0.2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0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2.6069738480697388E-3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 x14ac:dyDescent="0.2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 x14ac:dyDescent="0.2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 x14ac:dyDescent="0.2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 x14ac:dyDescent="0.2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 x14ac:dyDescent="0.2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 x14ac:dyDescent="0.2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 x14ac:dyDescent="0.2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 x14ac:dyDescent="0.2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 x14ac:dyDescent="0.2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 x14ac:dyDescent="0.2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 x14ac:dyDescent="0.2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70">
        <f t="shared" si="3551"/>
        <v>0.22649388792029887</v>
      </c>
      <c r="CP859" s="870">
        <f t="shared" si="3551"/>
        <v>0.23593113325031131</v>
      </c>
      <c r="CQ859" s="869">
        <f t="shared" si="3551"/>
        <v>0.23593113325031134</v>
      </c>
      <c r="CR859" s="1487">
        <f t="shared" si="3551"/>
        <v>0.40445337128624798</v>
      </c>
      <c r="CS859" s="1487">
        <f t="shared" si="3551"/>
        <v>0.5033197509339975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2">
        <f t="shared" si="3553"/>
        <v>0</v>
      </c>
      <c r="DG859" s="982">
        <f t="shared" si="3553"/>
        <v>0.2123380199252802</v>
      </c>
      <c r="DH859" s="982">
        <f t="shared" si="3553"/>
        <v>0.25165987546699875</v>
      </c>
      <c r="DI859" s="982">
        <f t="shared" si="3553"/>
        <v>0.35389669987546701</v>
      </c>
      <c r="DJ859" s="981">
        <f t="shared" si="3553"/>
        <v>0.64712539405799685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 x14ac:dyDescent="0.2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0.3548743150684931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</v>
      </c>
      <c r="DK860" s="1204">
        <f t="shared" si="3553"/>
        <v>0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 x14ac:dyDescent="0.2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0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5.5372124533001242E-2</v>
      </c>
      <c r="CR861" s="1487">
        <f t="shared" si="3551"/>
        <v>6.1524582814445818E-2</v>
      </c>
      <c r="CS861" s="1487">
        <f t="shared" si="3551"/>
        <v>6.9215155666251554E-2</v>
      </c>
      <c r="CT861" s="1046">
        <f t="shared" si="3551"/>
        <v>9.2286874221668744E-2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3.9551517523572312E-2</v>
      </c>
      <c r="DJ861" s="981">
        <f t="shared" si="3553"/>
        <v>6.1524582814445818E-2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 x14ac:dyDescent="0.2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4.6924034869240345E-3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0</v>
      </c>
      <c r="DK862" s="1204">
        <f t="shared" si="3553"/>
        <v>1.1731008717310086E-2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 x14ac:dyDescent="0.2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0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0</v>
      </c>
      <c r="DI863" s="982">
        <f t="shared" si="3553"/>
        <v>0</v>
      </c>
      <c r="DJ863" s="981">
        <f t="shared" si="3553"/>
        <v>0.16555326724782066</v>
      </c>
      <c r="DK863" s="1204">
        <f t="shared" si="3553"/>
        <v>0.22805807222914068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 x14ac:dyDescent="0.2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0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 x14ac:dyDescent="0.2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0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 x14ac:dyDescent="0.2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4.5249617505781888E-2</v>
      </c>
      <c r="CO866" s="870">
        <f t="shared" si="3551"/>
        <v>5.2791220423412201E-2</v>
      </c>
      <c r="CP866" s="870">
        <f t="shared" si="3551"/>
        <v>5.2791220423412201E-2</v>
      </c>
      <c r="CQ866" s="869">
        <f t="shared" si="3551"/>
        <v>6.3349464508094644E-2</v>
      </c>
      <c r="CR866" s="1487">
        <f t="shared" si="3551"/>
        <v>7.9186830635118305E-2</v>
      </c>
      <c r="CS866" s="1487">
        <f t="shared" si="3551"/>
        <v>7.9186830635118305E-2</v>
      </c>
      <c r="CT866" s="1046">
        <f t="shared" si="3551"/>
        <v>8.7985367372353671E-2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0</v>
      </c>
      <c r="DF866" s="982">
        <f t="shared" si="3553"/>
        <v>0</v>
      </c>
      <c r="DG866" s="982">
        <f t="shared" si="3553"/>
        <v>0</v>
      </c>
      <c r="DH866" s="982">
        <f t="shared" si="3553"/>
        <v>0</v>
      </c>
      <c r="DI866" s="982">
        <f t="shared" si="3553"/>
        <v>0</v>
      </c>
      <c r="DJ866" s="981">
        <f t="shared" si="3553"/>
        <v>0</v>
      </c>
      <c r="DK866" s="1204">
        <f t="shared" si="3553"/>
        <v>0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 x14ac:dyDescent="0.2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2.8155317559153171E-2</v>
      </c>
      <c r="CO867" s="870">
        <f t="shared" si="3551"/>
        <v>4.0221882227361679E-2</v>
      </c>
      <c r="CP867" s="870">
        <f t="shared" si="3551"/>
        <v>4.6925529265255284E-2</v>
      </c>
      <c r="CQ867" s="869">
        <f t="shared" si="3551"/>
        <v>4.6925529265255284E-2</v>
      </c>
      <c r="CR867" s="1487">
        <f t="shared" si="3551"/>
        <v>5.6310635118306342E-2</v>
      </c>
      <c r="CS867" s="1487">
        <f t="shared" si="3551"/>
        <v>7.8209215442092153E-2</v>
      </c>
      <c r="CT867" s="1046">
        <f t="shared" si="3551"/>
        <v>8.7985367372353671E-2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0</v>
      </c>
      <c r="DE867" s="982">
        <f t="shared" si="3553"/>
        <v>0</v>
      </c>
      <c r="DF867" s="982">
        <f t="shared" si="3553"/>
        <v>0</v>
      </c>
      <c r="DG867" s="982">
        <f t="shared" si="3553"/>
        <v>0</v>
      </c>
      <c r="DH867" s="982">
        <f t="shared" si="3553"/>
        <v>0</v>
      </c>
      <c r="DI867" s="982">
        <f t="shared" si="3553"/>
        <v>0</v>
      </c>
      <c r="DJ867" s="981">
        <f t="shared" si="3553"/>
        <v>0</v>
      </c>
      <c r="DK867" s="1204">
        <f t="shared" si="3553"/>
        <v>0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 x14ac:dyDescent="0.2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1.0010779576587794E-2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6.0064677459526769E-3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 x14ac:dyDescent="0.2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8.0073723138231623E-3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 x14ac:dyDescent="0.2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9.1035526774595251E-3</v>
      </c>
      <c r="CQ870" s="869">
        <f t="shared" si="3609"/>
        <v>1.1379440846824409E-2</v>
      </c>
      <c r="CR870" s="1487">
        <f t="shared" si="3609"/>
        <v>1.2643823163138231E-2</v>
      </c>
      <c r="CS870" s="1487">
        <f t="shared" si="3609"/>
        <v>3.2512688133784023E-2</v>
      </c>
      <c r="CT870" s="1046">
        <f t="shared" si="3609"/>
        <v>3.7931469489414699E-2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0</v>
      </c>
      <c r="DI870" s="982">
        <f t="shared" si="3611"/>
        <v>0</v>
      </c>
      <c r="DJ870" s="981">
        <f t="shared" si="3611"/>
        <v>0</v>
      </c>
      <c r="DK870" s="1204">
        <f t="shared" si="3611"/>
        <v>1.1379440846824409E-2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 x14ac:dyDescent="0.2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8.1685180572851797E-3</v>
      </c>
      <c r="CT871" s="1046">
        <f t="shared" si="3609"/>
        <v>3.0631942714819421E-2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3.9821525529265253E-2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 x14ac:dyDescent="0.2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2.1976789539227898E-2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 x14ac:dyDescent="0.2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 x14ac:dyDescent="0.2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4.3449564134495649E-4</v>
      </c>
      <c r="CT874" s="1046">
        <f t="shared" si="3609"/>
        <v>1.2513474470734745E-3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0</v>
      </c>
      <c r="DK874" s="1204">
        <f t="shared" si="3611"/>
        <v>6.2567372353673724E-4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 x14ac:dyDescent="0.2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7.5080846824408483E-4</v>
      </c>
      <c r="CS875" s="1487">
        <f t="shared" si="3609"/>
        <v>1.2513474470734745E-3</v>
      </c>
      <c r="CT875" s="1046">
        <f t="shared" si="3609"/>
        <v>3.0032338729763393E-3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1.5016169364881697E-3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 x14ac:dyDescent="0.2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 x14ac:dyDescent="0.2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3.9973599003735995E-4</v>
      </c>
      <c r="CR877" s="1487">
        <f t="shared" si="3609"/>
        <v>5.1394627290517691E-4</v>
      </c>
      <c r="CS877" s="1487">
        <f t="shared" si="3609"/>
        <v>7.1952478206724769E-4</v>
      </c>
      <c r="CT877" s="1046">
        <f t="shared" si="3609"/>
        <v>1.0792871731008717E-3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0</v>
      </c>
      <c r="DI877" s="982">
        <f t="shared" si="3611"/>
        <v>0</v>
      </c>
      <c r="DJ877" s="981">
        <f t="shared" si="3611"/>
        <v>0</v>
      </c>
      <c r="DK877" s="1204">
        <f t="shared" si="3611"/>
        <v>0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 x14ac:dyDescent="0.2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 x14ac:dyDescent="0.2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0</v>
      </c>
      <c r="CR879" s="1487">
        <f t="shared" si="3663"/>
        <v>0</v>
      </c>
      <c r="CS879" s="1487">
        <f t="shared" si="3663"/>
        <v>0</v>
      </c>
      <c r="CT879" s="1046">
        <f t="shared" si="3663"/>
        <v>0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0</v>
      </c>
      <c r="DH879" s="982">
        <f t="shared" si="3665"/>
        <v>0</v>
      </c>
      <c r="DI879" s="982">
        <f t="shared" si="3665"/>
        <v>0</v>
      </c>
      <c r="DJ879" s="981">
        <f t="shared" si="3665"/>
        <v>0</v>
      </c>
      <c r="DK879" s="1204">
        <f t="shared" si="3665"/>
        <v>5.1962202739726021E-3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 x14ac:dyDescent="0.2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 x14ac:dyDescent="0.2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 x14ac:dyDescent="0.2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0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 x14ac:dyDescent="0.2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 x14ac:dyDescent="0.2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 x14ac:dyDescent="0.2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 x14ac:dyDescent="0.2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 x14ac:dyDescent="0.2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7.9538772104607736E-3</v>
      </c>
      <c r="CO887" s="870">
        <f t="shared" si="3663"/>
        <v>8.8376413449564144E-3</v>
      </c>
      <c r="CP887" s="870">
        <f t="shared" si="3663"/>
        <v>2.651292403486924E-2</v>
      </c>
      <c r="CQ887" s="869">
        <f t="shared" si="3663"/>
        <v>3.314115504358655E-2</v>
      </c>
      <c r="CR887" s="1487">
        <f t="shared" si="3663"/>
        <v>0.11178416296032735</v>
      </c>
      <c r="CS887" s="1487">
        <f t="shared" si="3663"/>
        <v>0.1301480423412204</v>
      </c>
      <c r="CT887" s="1046">
        <f t="shared" si="3663"/>
        <v>0.14886021585720213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0</v>
      </c>
      <c r="DF887" s="982">
        <f t="shared" si="3665"/>
        <v>0</v>
      </c>
      <c r="DG887" s="982">
        <f t="shared" si="3665"/>
        <v>0</v>
      </c>
      <c r="DH887" s="982">
        <f t="shared" si="3665"/>
        <v>0</v>
      </c>
      <c r="DI887" s="982">
        <f t="shared" si="3665"/>
        <v>0</v>
      </c>
      <c r="DJ887" s="981">
        <f t="shared" si="3665"/>
        <v>2.651292403486924E-2</v>
      </c>
      <c r="DK887" s="1204">
        <f t="shared" si="3665"/>
        <v>2.9458804483188047E-2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 x14ac:dyDescent="0.2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 x14ac:dyDescent="0.2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70">
        <f t="shared" si="3716"/>
        <v>7.9365079365079375E-2</v>
      </c>
      <c r="CP889" s="870">
        <f t="shared" si="3716"/>
        <v>9.5238095238095233E-2</v>
      </c>
      <c r="CQ889" s="869">
        <f t="shared" si="3716"/>
        <v>0.1020408163265306</v>
      </c>
      <c r="CR889" s="1487">
        <f t="shared" si="3716"/>
        <v>0.11904761904761904</v>
      </c>
      <c r="CS889" s="1487">
        <f t="shared" si="3716"/>
        <v>0.11904761904761904</v>
      </c>
      <c r="CT889" s="872">
        <f t="shared" si="3716"/>
        <v>0.14880952380952381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5">
        <f t="shared" si="3718"/>
        <v>0</v>
      </c>
      <c r="DG889" s="875">
        <f t="shared" si="3718"/>
        <v>0</v>
      </c>
      <c r="DH889" s="875">
        <f t="shared" si="3718"/>
        <v>0</v>
      </c>
      <c r="DI889" s="875">
        <f t="shared" si="3718"/>
        <v>0</v>
      </c>
      <c r="DJ889" s="874">
        <f t="shared" si="3718"/>
        <v>0</v>
      </c>
      <c r="DK889" s="873">
        <f t="shared" si="3718"/>
        <v>9.5238095238095233E-2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 x14ac:dyDescent="0.2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 x14ac:dyDescent="0.2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 x14ac:dyDescent="0.2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 x14ac:dyDescent="0.2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 x14ac:dyDescent="0.2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 x14ac:dyDescent="0.2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 x14ac:dyDescent="0.2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 x14ac:dyDescent="0.2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 x14ac:dyDescent="0.2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 x14ac:dyDescent="0.2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 x14ac:dyDescent="0.2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1.056428393209986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 x14ac:dyDescent="0.2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 x14ac:dyDescent="0.2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 x14ac:dyDescent="0.2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 x14ac:dyDescent="0.2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 x14ac:dyDescent="0.2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 x14ac:dyDescent="0.2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 x14ac:dyDescent="0.2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 x14ac:dyDescent="0.2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 x14ac:dyDescent="0.2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 x14ac:dyDescent="0.2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 x14ac:dyDescent="0.2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 x14ac:dyDescent="0.2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 x14ac:dyDescent="0.2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 x14ac:dyDescent="0.2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 x14ac:dyDescent="0.2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 x14ac:dyDescent="0.2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 x14ac:dyDescent="0.2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 x14ac:dyDescent="0.2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 x14ac:dyDescent="0.2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 x14ac:dyDescent="0.2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 x14ac:dyDescent="0.2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 x14ac:dyDescent="0.2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 x14ac:dyDescent="0.2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 x14ac:dyDescent="0.2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0</v>
      </c>
      <c r="CS924" s="1486">
        <f t="shared" si="3845"/>
        <v>0</v>
      </c>
      <c r="CT924" s="851">
        <f t="shared" si="3845"/>
        <v>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12000</v>
      </c>
      <c r="DJ924" s="891">
        <f t="shared" si="3847"/>
        <v>15000</v>
      </c>
      <c r="DK924" s="890">
        <f t="shared" si="3847"/>
        <v>97500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 x14ac:dyDescent="0.2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 x14ac:dyDescent="0.2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0</v>
      </c>
      <c r="CS926" s="1486">
        <f t="shared" si="3845"/>
        <v>0</v>
      </c>
      <c r="CT926" s="851">
        <f t="shared" si="3845"/>
        <v>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1350</v>
      </c>
      <c r="DJ926" s="891">
        <f t="shared" si="3847"/>
        <v>3000</v>
      </c>
      <c r="DK926" s="890">
        <f t="shared" si="3847"/>
        <v>9000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 x14ac:dyDescent="0.2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 x14ac:dyDescent="0.2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 x14ac:dyDescent="0.2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 x14ac:dyDescent="0.2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 x14ac:dyDescent="0.2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5600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 x14ac:dyDescent="0.2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 x14ac:dyDescent="0.2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 x14ac:dyDescent="0.2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 x14ac:dyDescent="0.2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 x14ac:dyDescent="0.2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 x14ac:dyDescent="0.2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 x14ac:dyDescent="0.2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 x14ac:dyDescent="0.2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 x14ac:dyDescent="0.2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 x14ac:dyDescent="0.2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 x14ac:dyDescent="0.2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 x14ac:dyDescent="0.2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 x14ac:dyDescent="0.2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 x14ac:dyDescent="0.2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0</v>
      </c>
      <c r="CT945" s="851">
        <f t="shared" si="3945"/>
        <v>0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1400</v>
      </c>
      <c r="DK945" s="890">
        <f t="shared" si="3947"/>
        <v>2401.1999999999998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 x14ac:dyDescent="0.2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0</v>
      </c>
      <c r="CT946" s="851">
        <f t="shared" si="3945"/>
        <v>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600</v>
      </c>
      <c r="DK946" s="890">
        <f t="shared" si="3947"/>
        <v>3600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 x14ac:dyDescent="0.2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4500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 x14ac:dyDescent="0.2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 x14ac:dyDescent="0.2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 x14ac:dyDescent="0.2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 x14ac:dyDescent="0.2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1100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 x14ac:dyDescent="0.2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1750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 x14ac:dyDescent="0.2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1350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 x14ac:dyDescent="0.2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4000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 x14ac:dyDescent="0.2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 x14ac:dyDescent="0.2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 x14ac:dyDescent="0.2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 x14ac:dyDescent="0.2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 x14ac:dyDescent="0.2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 x14ac:dyDescent="0.2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 x14ac:dyDescent="0.2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 x14ac:dyDescent="0.2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 x14ac:dyDescent="0.2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 x14ac:dyDescent="0.2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 x14ac:dyDescent="0.2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0</v>
      </c>
      <c r="CT965" s="851">
        <f t="shared" si="4045"/>
        <v>8400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 x14ac:dyDescent="0.2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9600</v>
      </c>
      <c r="CT966" s="851">
        <f t="shared" si="4045"/>
        <v>21600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0</v>
      </c>
      <c r="DK966" s="890">
        <f t="shared" si="4047"/>
        <v>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 x14ac:dyDescent="0.2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6000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3600</v>
      </c>
      <c r="CS967" s="1486">
        <f t="shared" si="4045"/>
        <v>3600</v>
      </c>
      <c r="CT967" s="851">
        <f t="shared" si="4045"/>
        <v>9600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0</v>
      </c>
      <c r="DJ967" s="891">
        <f t="shared" si="4047"/>
        <v>0</v>
      </c>
      <c r="DK967" s="890">
        <f t="shared" si="4047"/>
        <v>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 x14ac:dyDescent="0.2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 x14ac:dyDescent="0.2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 x14ac:dyDescent="0.2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0</v>
      </c>
      <c r="CS970" s="1486">
        <f t="shared" si="4061"/>
        <v>0</v>
      </c>
      <c r="CT970" s="851">
        <f t="shared" si="4061"/>
        <v>24000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396000</v>
      </c>
      <c r="DJ970" s="891">
        <f t="shared" si="4063"/>
        <v>480000</v>
      </c>
      <c r="DK970" s="890">
        <f t="shared" si="4063"/>
        <v>996000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 x14ac:dyDescent="0.2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 x14ac:dyDescent="0.2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>
        <f t="shared" si="4073"/>
        <v>0</v>
      </c>
      <c r="CU972" s="890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 t="str">
        <f t="shared" si="4075"/>
        <v/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 x14ac:dyDescent="0.2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>
        <f t="shared" si="4072"/>
        <v>0</v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0</v>
      </c>
      <c r="CT973" s="851">
        <f t="shared" si="4073"/>
        <v>0</v>
      </c>
      <c r="CU973" s="890" t="str">
        <f t="shared" si="4074"/>
        <v/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1200</v>
      </c>
      <c r="DK973" s="890" t="str">
        <f t="shared" si="4075"/>
        <v/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 x14ac:dyDescent="0.2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 x14ac:dyDescent="0.2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4800</v>
      </c>
      <c r="CS975" s="1486">
        <f t="shared" si="4084"/>
        <v>7200</v>
      </c>
      <c r="CT975" s="851">
        <f t="shared" si="4084"/>
        <v>12000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0</v>
      </c>
      <c r="DJ975" s="891">
        <f t="shared" si="4085"/>
        <v>0</v>
      </c>
      <c r="DK975" s="890">
        <f t="shared" si="4085"/>
        <v>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 x14ac:dyDescent="0.2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 x14ac:dyDescent="0.2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10800</v>
      </c>
      <c r="CP977" s="849">
        <f t="shared" si="4090"/>
        <v>12600</v>
      </c>
      <c r="CQ977" s="848">
        <f t="shared" si="4090"/>
        <v>18600</v>
      </c>
      <c r="CR977" s="1486">
        <f t="shared" si="4090"/>
        <v>26640</v>
      </c>
      <c r="CS977" s="1486">
        <f t="shared" si="4090"/>
        <v>27100</v>
      </c>
      <c r="CT977" s="851">
        <f t="shared" si="4090"/>
        <v>34800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0</v>
      </c>
      <c r="DG977" s="892">
        <f t="shared" si="4091"/>
        <v>0</v>
      </c>
      <c r="DH977" s="892">
        <f t="shared" si="4091"/>
        <v>0</v>
      </c>
      <c r="DI977" s="892">
        <f t="shared" si="4091"/>
        <v>7200</v>
      </c>
      <c r="DJ977" s="891">
        <f t="shared" si="4091"/>
        <v>18000</v>
      </c>
      <c r="DK977" s="890">
        <f t="shared" si="4091"/>
        <v>18240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 x14ac:dyDescent="0.2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 x14ac:dyDescent="0.2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 x14ac:dyDescent="0.2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 x14ac:dyDescent="0.2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 x14ac:dyDescent="0.2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 x14ac:dyDescent="0.2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 x14ac:dyDescent="0.2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 x14ac:dyDescent="0.2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25140</v>
      </c>
      <c r="BW985" s="1183">
        <f>SUM(BW904:BW984)</f>
        <v>32760</v>
      </c>
      <c r="BX985" s="1183">
        <f>SUM(BX904:BX984)</f>
        <v>98820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21600</v>
      </c>
      <c r="CO985" s="849">
        <f t="shared" si="4118"/>
        <v>24000</v>
      </c>
      <c r="CP985" s="849">
        <f t="shared" si="4118"/>
        <v>28200</v>
      </c>
      <c r="CQ985" s="848">
        <f t="shared" si="4118"/>
        <v>34200</v>
      </c>
      <c r="CR985" s="1486">
        <f t="shared" si="4118"/>
        <v>35500</v>
      </c>
      <c r="CS985" s="1486">
        <f t="shared" si="4118"/>
        <v>43200</v>
      </c>
      <c r="CT985" s="851">
        <f t="shared" si="4118"/>
        <v>48240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0</v>
      </c>
      <c r="DF985" s="892">
        <f t="shared" si="4119"/>
        <v>0</v>
      </c>
      <c r="DG985" s="892">
        <f t="shared" si="4119"/>
        <v>30301.200000000001</v>
      </c>
      <c r="DH985" s="892">
        <f t="shared" si="4119"/>
        <v>97500</v>
      </c>
      <c r="DI985" s="892">
        <f t="shared" si="4119"/>
        <v>437240</v>
      </c>
      <c r="DJ985" s="891">
        <f t="shared" si="4119"/>
        <v>511350</v>
      </c>
      <c r="DK985" s="890">
        <f t="shared" si="4119"/>
        <v>1004400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 x14ac:dyDescent="0.2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 x14ac:dyDescent="0.2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 x14ac:dyDescent="0.2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13800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19977.599999999999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6840</v>
      </c>
      <c r="BW988" s="1183">
        <f t="shared" ref="BW988:BY988" si="4125">SUM(BW457,BW466,BW475,BW484,BW493,BW502)</f>
        <v>9612</v>
      </c>
      <c r="BX988" s="1183">
        <f t="shared" si="4125"/>
        <v>7920</v>
      </c>
      <c r="BY988" s="1183">
        <f t="shared" si="4125"/>
        <v>8390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2036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9">
        <f t="shared" si="4131"/>
        <v>3240</v>
      </c>
      <c r="CP988" s="849">
        <f t="shared" si="4131"/>
        <v>3720</v>
      </c>
      <c r="CQ988" s="848">
        <f t="shared" si="4131"/>
        <v>4720</v>
      </c>
      <c r="CR988" s="1486">
        <f t="shared" si="4131"/>
        <v>4800</v>
      </c>
      <c r="CS988" s="1486">
        <f t="shared" si="4131"/>
        <v>5160</v>
      </c>
      <c r="CT988" s="851">
        <f t="shared" si="4131"/>
        <v>13800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0</v>
      </c>
      <c r="DD988" s="1037">
        <f t="shared" si="4132"/>
        <v>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6">
        <f t="shared" si="4133"/>
        <v>0</v>
      </c>
      <c r="DG988" s="1036">
        <f t="shared" si="4133"/>
        <v>5040</v>
      </c>
      <c r="DH988" s="1036">
        <f t="shared" si="4133"/>
        <v>6000</v>
      </c>
      <c r="DI988" s="1036">
        <f t="shared" si="4133"/>
        <v>6720</v>
      </c>
      <c r="DJ988" s="1035">
        <f t="shared" si="4133"/>
        <v>12780</v>
      </c>
      <c r="DK988" s="1210">
        <f t="shared" si="4133"/>
        <v>19977.599999999999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 x14ac:dyDescent="0.2">
      <c r="A989" s="974" t="s">
        <v>692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1480</v>
      </c>
      <c r="CO989" s="849">
        <f t="shared" si="4131"/>
        <v>1494</v>
      </c>
      <c r="CP989" s="849">
        <f t="shared" si="4131"/>
        <v>1784</v>
      </c>
      <c r="CQ989" s="848">
        <f t="shared" si="4131"/>
        <v>3060</v>
      </c>
      <c r="CR989" s="1486">
        <f t="shared" si="4131"/>
        <v>4068</v>
      </c>
      <c r="CS989" s="1486">
        <f t="shared" si="4131"/>
        <v>4392</v>
      </c>
      <c r="CT989" s="851">
        <f t="shared" si="4131"/>
        <v>12780.24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0</v>
      </c>
      <c r="DD989" s="1037">
        <f t="shared" si="4132"/>
        <v>0</v>
      </c>
      <c r="DE989" s="1036">
        <f t="shared" si="4133"/>
        <v>0</v>
      </c>
      <c r="DF989" s="1036">
        <f t="shared" si="4133"/>
        <v>0</v>
      </c>
      <c r="DG989" s="1036">
        <f t="shared" si="4133"/>
        <v>0</v>
      </c>
      <c r="DH989" s="1036">
        <f t="shared" si="4133"/>
        <v>266</v>
      </c>
      <c r="DI989" s="1036">
        <f t="shared" si="4133"/>
        <v>292</v>
      </c>
      <c r="DJ989" s="1035">
        <f t="shared" si="4133"/>
        <v>496</v>
      </c>
      <c r="DK989" s="1210">
        <f t="shared" si="4133"/>
        <v>11788.8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 x14ac:dyDescent="0.2">
      <c r="A990" s="974" t="s">
        <v>693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 x14ac:dyDescent="0.2">
      <c r="A991" s="974" t="s">
        <v>694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180</v>
      </c>
      <c r="CO991" s="849">
        <f t="shared" si="4131"/>
        <v>432</v>
      </c>
      <c r="CP991" s="849">
        <f t="shared" si="4131"/>
        <v>936</v>
      </c>
      <c r="CQ991" s="848">
        <f t="shared" si="4131"/>
        <v>1200</v>
      </c>
      <c r="CR991" s="1486">
        <f t="shared" si="4131"/>
        <v>2580</v>
      </c>
      <c r="CS991" s="1486">
        <f t="shared" si="4131"/>
        <v>3240</v>
      </c>
      <c r="CT991" s="851">
        <f t="shared" si="4131"/>
        <v>3600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0</v>
      </c>
      <c r="DF991" s="1036">
        <f t="shared" si="4133"/>
        <v>0</v>
      </c>
      <c r="DG991" s="1036">
        <f t="shared" si="4133"/>
        <v>0</v>
      </c>
      <c r="DH991" s="1036">
        <f t="shared" si="4133"/>
        <v>0</v>
      </c>
      <c r="DI991" s="1036">
        <f t="shared" si="4133"/>
        <v>0</v>
      </c>
      <c r="DJ991" s="1035">
        <f t="shared" si="4133"/>
        <v>900</v>
      </c>
      <c r="DK991" s="1210">
        <f t="shared" si="4133"/>
        <v>1860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 x14ac:dyDescent="0.2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600</v>
      </c>
      <c r="CO992" s="849">
        <f t="shared" si="4131"/>
        <v>1200</v>
      </c>
      <c r="CP992" s="849">
        <f t="shared" si="4131"/>
        <v>1584</v>
      </c>
      <c r="CQ992" s="848">
        <f t="shared" si="4131"/>
        <v>1680</v>
      </c>
      <c r="CR992" s="1486">
        <f t="shared" si="4131"/>
        <v>2220</v>
      </c>
      <c r="CS992" s="1486">
        <f t="shared" si="4131"/>
        <v>7830</v>
      </c>
      <c r="CT992" s="851">
        <f t="shared" si="4131"/>
        <v>25200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0</v>
      </c>
      <c r="DE992" s="1036">
        <f t="shared" si="4133"/>
        <v>0</v>
      </c>
      <c r="DF992" s="1036">
        <f t="shared" si="4133"/>
        <v>0</v>
      </c>
      <c r="DG992" s="1036">
        <f t="shared" si="4133"/>
        <v>0</v>
      </c>
      <c r="DH992" s="1036">
        <f t="shared" si="4133"/>
        <v>1260</v>
      </c>
      <c r="DI992" s="1036">
        <f t="shared" si="4133"/>
        <v>2940</v>
      </c>
      <c r="DJ992" s="1035">
        <f t="shared" si="4133"/>
        <v>4230</v>
      </c>
      <c r="DK992" s="1210">
        <f t="shared" si="4133"/>
        <v>6330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 x14ac:dyDescent="0.2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9120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 x14ac:dyDescent="0.2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0</v>
      </c>
      <c r="BW994" s="1183">
        <f t="shared" si="4168"/>
        <v>20</v>
      </c>
      <c r="BX994" s="1183">
        <f t="shared" si="4168"/>
        <v>300</v>
      </c>
      <c r="BY994" s="1183">
        <f t="shared" si="4168"/>
        <v>9900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20</v>
      </c>
      <c r="CS994" s="1486">
        <f t="shared" si="4131"/>
        <v>800</v>
      </c>
      <c r="CT994" s="851">
        <f t="shared" si="4131"/>
        <v>29800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3200</v>
      </c>
      <c r="DJ994" s="1035">
        <f t="shared" si="4133"/>
        <v>10900</v>
      </c>
      <c r="DK994" s="1210">
        <f t="shared" si="4133"/>
        <v>12000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 x14ac:dyDescent="0.2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0</v>
      </c>
      <c r="BW995" s="1183">
        <f t="shared" si="4173"/>
        <v>800</v>
      </c>
      <c r="BX995" s="1183">
        <f t="shared" si="4173"/>
        <v>480</v>
      </c>
      <c r="BY995" s="1183">
        <f t="shared" si="4173"/>
        <v>120800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180</v>
      </c>
      <c r="CP995" s="849">
        <f t="shared" si="4131"/>
        <v>330</v>
      </c>
      <c r="CQ995" s="848">
        <f t="shared" si="4131"/>
        <v>440</v>
      </c>
      <c r="CR995" s="1486">
        <f t="shared" si="4131"/>
        <v>480</v>
      </c>
      <c r="CS995" s="1486">
        <f t="shared" si="4131"/>
        <v>610</v>
      </c>
      <c r="CT995" s="851">
        <f t="shared" si="4131"/>
        <v>20000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6800</v>
      </c>
      <c r="DI995" s="1036">
        <f t="shared" si="4133"/>
        <v>8100</v>
      </c>
      <c r="DJ995" s="1035">
        <f t="shared" si="4133"/>
        <v>40800</v>
      </c>
      <c r="DK995" s="1210">
        <f t="shared" si="4133"/>
        <v>94000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 x14ac:dyDescent="0.2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0</v>
      </c>
      <c r="BW996" s="1183">
        <f t="shared" si="4178"/>
        <v>1000</v>
      </c>
      <c r="BX996" s="1183">
        <f t="shared" si="4178"/>
        <v>1800</v>
      </c>
      <c r="BY996" s="1183">
        <f t="shared" si="4178"/>
        <v>25000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200</v>
      </c>
      <c r="CS996" s="1486">
        <f t="shared" si="4131"/>
        <v>1800</v>
      </c>
      <c r="CT996" s="851">
        <f t="shared" si="4131"/>
        <v>6000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10000</v>
      </c>
      <c r="DK996" s="1210">
        <f t="shared" si="4133"/>
        <v>25000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 x14ac:dyDescent="0.2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0</v>
      </c>
      <c r="BW997" s="1183">
        <f t="shared" ref="BW997:BY997" si="4184">SUM(BW804)</f>
        <v>1440</v>
      </c>
      <c r="BX997" s="1183">
        <f t="shared" si="4184"/>
        <v>0</v>
      </c>
      <c r="BY997" s="1183">
        <f t="shared" si="4184"/>
        <v>25000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0</v>
      </c>
      <c r="CT997" s="851">
        <f t="shared" si="4131"/>
        <v>1200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0</v>
      </c>
      <c r="DH997" s="1036">
        <f t="shared" si="4133"/>
        <v>0</v>
      </c>
      <c r="DI997" s="1036">
        <f t="shared" si="4133"/>
        <v>0</v>
      </c>
      <c r="DJ997" s="1035">
        <f t="shared" si="4133"/>
        <v>1440</v>
      </c>
      <c r="DK997" s="1210">
        <f t="shared" si="4133"/>
        <v>25000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 x14ac:dyDescent="0.2">
      <c r="A998" s="807" t="s">
        <v>785</v>
      </c>
      <c r="B998" s="1183">
        <f>SUM(B802,B803)</f>
        <v>75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800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0</v>
      </c>
      <c r="AB998" s="1183">
        <f t="shared" si="4187"/>
        <v>600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78</v>
      </c>
      <c r="BW998" s="1183">
        <f t="shared" ref="BW998:BY998" si="4190">SUM(BW802,BW803)</f>
        <v>1260</v>
      </c>
      <c r="BX998" s="1183">
        <f t="shared" si="4190"/>
        <v>9600</v>
      </c>
      <c r="BY998" s="1183">
        <f t="shared" si="4190"/>
        <v>87600</v>
      </c>
      <c r="BZ998" s="950">
        <f t="shared" si="4126"/>
        <v>22.866666666666667</v>
      </c>
      <c r="CA998" s="950">
        <f t="shared" si="4127"/>
        <v>49.6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0</v>
      </c>
      <c r="CR998" s="1486">
        <f t="shared" si="4131"/>
        <v>0</v>
      </c>
      <c r="CS998" s="1486">
        <f t="shared" si="4131"/>
        <v>120</v>
      </c>
      <c r="CT998" s="851">
        <f t="shared" si="4131"/>
        <v>20400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0</v>
      </c>
      <c r="DI998" s="1036">
        <f t="shared" si="4133"/>
        <v>24012</v>
      </c>
      <c r="DJ998" s="1035">
        <f t="shared" si="4133"/>
        <v>24012</v>
      </c>
      <c r="DK998" s="1210">
        <f t="shared" si="4133"/>
        <v>87600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 x14ac:dyDescent="0.2">
      <c r="A999" s="807" t="s">
        <v>372</v>
      </c>
      <c r="B999" s="1183">
        <f>SUM(B805,B809:B810)</f>
        <v>660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720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444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4144</v>
      </c>
      <c r="AB999" s="1183">
        <f t="shared" si="4193"/>
        <v>1548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85600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5348</v>
      </c>
      <c r="BX999" s="1183">
        <f t="shared" si="4196"/>
        <v>0</v>
      </c>
      <c r="BY999" s="1183">
        <f t="shared" si="4196"/>
        <v>91600</v>
      </c>
      <c r="BZ999" s="950">
        <f t="shared" si="4126"/>
        <v>44</v>
      </c>
      <c r="CA999" s="950">
        <f t="shared" si="4127"/>
        <v>519.4666666666667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1800</v>
      </c>
      <c r="CS999" s="1486">
        <f t="shared" si="4131"/>
        <v>2400</v>
      </c>
      <c r="CT999" s="851">
        <f t="shared" si="4131"/>
        <v>22000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0</v>
      </c>
      <c r="DF999" s="1036">
        <f t="shared" si="4133"/>
        <v>0</v>
      </c>
      <c r="DG999" s="1036">
        <f t="shared" si="4133"/>
        <v>0</v>
      </c>
      <c r="DH999" s="1036">
        <f t="shared" si="4133"/>
        <v>0</v>
      </c>
      <c r="DI999" s="1036">
        <f t="shared" si="4133"/>
        <v>2304</v>
      </c>
      <c r="DJ999" s="1035">
        <f t="shared" si="4133"/>
        <v>16400</v>
      </c>
      <c r="DK999" s="1210">
        <f t="shared" si="4133"/>
        <v>85600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 x14ac:dyDescent="0.2">
      <c r="A1000" s="807" t="s">
        <v>695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 x14ac:dyDescent="0.2">
      <c r="A1001" s="807" t="s">
        <v>696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 x14ac:dyDescent="0.2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11344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16804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165931.20000000001</v>
      </c>
      <c r="BG1002" s="1183">
        <f t="shared" si="4210"/>
        <v>362036.4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11340</v>
      </c>
      <c r="BW1002" s="1183">
        <f t="shared" si="4211"/>
        <v>4016</v>
      </c>
      <c r="BX1002" s="1183">
        <f t="shared" si="4211"/>
        <v>62084</v>
      </c>
      <c r="BY1002" s="1183">
        <f t="shared" si="4211"/>
        <v>-162536.79999999999</v>
      </c>
      <c r="BZ1002" s="950">
        <f t="shared" si="4126"/>
        <v>5944.1973333333326</v>
      </c>
      <c r="CA1002" s="950">
        <f t="shared" si="4127"/>
        <v>6022.0666666666666</v>
      </c>
      <c r="CB1002" s="950">
        <f t="shared" si="4128"/>
        <v>5547.9840000000004</v>
      </c>
      <c r="CC1002" s="950">
        <f t="shared" si="4129"/>
        <v>41297.840000000004</v>
      </c>
      <c r="CD1002" s="847">
        <f t="shared" si="4130"/>
        <v>-12480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7439.7600000000093</v>
      </c>
      <c r="CP1002" s="849">
        <f t="shared" si="4131"/>
        <v>11376</v>
      </c>
      <c r="CQ1002" s="848">
        <f t="shared" si="4131"/>
        <v>16804</v>
      </c>
      <c r="CR1002" s="1486">
        <f t="shared" si="4131"/>
        <v>17768</v>
      </c>
      <c r="CS1002" s="1486">
        <f t="shared" si="4131"/>
        <v>29832</v>
      </c>
      <c r="CT1002" s="851">
        <f t="shared" si="4131"/>
        <v>31467.800000000003</v>
      </c>
      <c r="CU1002" s="1210">
        <f t="shared" si="4132"/>
        <v>-58056.800000000003</v>
      </c>
      <c r="CV1002" s="1035">
        <f t="shared" si="4132"/>
        <v>0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0</v>
      </c>
      <c r="DF1002" s="1036">
        <f t="shared" si="4133"/>
        <v>0</v>
      </c>
      <c r="DG1002" s="1036">
        <f t="shared" si="4133"/>
        <v>0</v>
      </c>
      <c r="DH1002" s="1036">
        <f t="shared" si="4133"/>
        <v>91500</v>
      </c>
      <c r="DI1002" s="1036">
        <f t="shared" si="4133"/>
        <v>165931.20000000001</v>
      </c>
      <c r="DJ1002" s="1035">
        <f t="shared" si="4133"/>
        <v>362036.4</v>
      </c>
      <c r="DK1002" s="1210">
        <f t="shared" si="4133"/>
        <v>952212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 x14ac:dyDescent="0.2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 x14ac:dyDescent="0.2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25140</v>
      </c>
      <c r="BW1004" s="1183">
        <f>SUM(BW988:BW1003)</f>
        <v>32760</v>
      </c>
      <c r="BX1004" s="1183">
        <f>SUM(BX988:BX1003)</f>
        <v>98820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 x14ac:dyDescent="0.2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 x14ac:dyDescent="0.2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 x14ac:dyDescent="0.2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 x14ac:dyDescent="0.2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 x14ac:dyDescent="0.2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 x14ac:dyDescent="0.2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 x14ac:dyDescent="0.2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 x14ac:dyDescent="0.2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0</v>
      </c>
      <c r="BW1012" s="1220">
        <f>SUM(BW965:BW967)</f>
        <v>3600</v>
      </c>
      <c r="BX1012" s="1220">
        <f>SUM(BX965:BX967)</f>
        <v>6000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 x14ac:dyDescent="0.2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0</v>
      </c>
      <c r="BW1013" s="1220">
        <f>BW1011*BW1012*100</f>
        <v>93600</v>
      </c>
      <c r="BX1013" s="1220">
        <f>BX1011*BX1012*100</f>
        <v>120000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 x14ac:dyDescent="0.2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213600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 x14ac:dyDescent="0.2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0</v>
      </c>
      <c r="BY1015" s="1220">
        <f>BY795</f>
        <v>1000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 x14ac:dyDescent="0.2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0</v>
      </c>
      <c r="BY1016" s="1220">
        <f>BY1011*BY1015*100</f>
        <v>9000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 x14ac:dyDescent="0.2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9000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 x14ac:dyDescent="0.2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 x14ac:dyDescent="0.2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 x14ac:dyDescent="0.2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 x14ac:dyDescent="0.2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 x14ac:dyDescent="0.2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 x14ac:dyDescent="0.2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 x14ac:dyDescent="0.2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 x14ac:dyDescent="0.2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 x14ac:dyDescent="0.2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 x14ac:dyDescent="0.2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 x14ac:dyDescent="0.2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 x14ac:dyDescent="0.2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 x14ac:dyDescent="0.2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 x14ac:dyDescent="0.2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 x14ac:dyDescent="0.2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 x14ac:dyDescent="0.2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 x14ac:dyDescent="0.2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 x14ac:dyDescent="0.2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 x14ac:dyDescent="0.2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 x14ac:dyDescent="0.2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 x14ac:dyDescent="0.2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 x14ac:dyDescent="0.2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 x14ac:dyDescent="0.2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 x14ac:dyDescent="0.2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 x14ac:dyDescent="0.2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 x14ac:dyDescent="0.2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 x14ac:dyDescent="0.2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V346"/>
  <sheetViews>
    <sheetView zoomScale="70" zoomScaleNormal="70" zoomScalePageLayoutView="90" workbookViewId="0">
      <pane xSplit="1" ySplit="6" topLeftCell="AP230" activePane="bottomRight" state="frozen"/>
      <selection pane="topRight" activeCell="AK1" sqref="AK1"/>
      <selection pane="bottomLeft" activeCell="A82" sqref="A82"/>
      <selection pane="bottomRight" activeCell="BD249" sqref="BD249:BO249"/>
    </sheetView>
  </sheetViews>
  <sheetFormatPr defaultColWidth="8.85546875" defaultRowHeight="12" customHeight="1" x14ac:dyDescent="0.2"/>
  <cols>
    <col min="1" max="1" width="45.140625" customWidth="1"/>
    <col min="2" max="13" width="9.42578125" customWidth="1"/>
    <col min="14" max="18" width="9.42578125" hidden="1" customWidth="1"/>
    <col min="19" max="19" width="1.85546875" customWidth="1"/>
    <col min="20" max="31" width="9.140625" customWidth="1"/>
    <col min="32" max="36" width="9.140625" hidden="1" customWidth="1"/>
    <col min="37" max="37" width="1.85546875" customWidth="1"/>
    <col min="38" max="49" width="9.7109375" customWidth="1"/>
    <col min="50" max="54" width="9.7109375" hidden="1" customWidth="1"/>
    <col min="55" max="55" width="1.85546875" customWidth="1"/>
    <col min="56" max="67" width="9.140625" customWidth="1"/>
    <col min="68" max="72" width="9.140625" hidden="1" customWidth="1"/>
    <col min="73" max="73" width="4.140625" customWidth="1"/>
    <col min="74" max="74" width="12" customWidth="1"/>
    <col min="75" max="75" width="9.85546875" customWidth="1"/>
    <col min="76" max="76" width="10.140625" customWidth="1"/>
    <col min="77" max="77" width="10.42578125" bestFit="1" customWidth="1"/>
    <col min="78" max="78" width="9.42578125" customWidth="1"/>
    <col min="82" max="83" width="8" hidden="1" customWidth="1"/>
    <col min="84" max="88" width="8" customWidth="1"/>
    <col min="89" max="89" width="7.85546875" customWidth="1"/>
    <col min="90" max="90" width="9.42578125" customWidth="1"/>
    <col min="91" max="96" width="8" customWidth="1"/>
    <col min="97" max="115" width="8" hidden="1" customWidth="1"/>
    <col min="116" max="119" width="6.85546875" customWidth="1"/>
    <col min="128" max="128" width="73.42578125" customWidth="1"/>
  </cols>
  <sheetData>
    <row r="1" spans="1:134" ht="17.100000000000001" customHeight="1" x14ac:dyDescent="0.25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.1" customHeight="1" thickBot="1" x14ac:dyDescent="0.25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.1" customHeight="1" thickBot="1" x14ac:dyDescent="0.3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821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 x14ac:dyDescent="0.25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'Middle'</v>
      </c>
      <c r="CE4" s="464"/>
      <c r="CF4" s="470" t="str">
        <f>IF(UPPER($CF$3)=UPPER($BZ$4),$BV$4,IF(UPPER($CF$3)=UPPER($CA$4),$BW$4,IF(UPPER($CF$3)=UPPER($CB$4),$BX$4,$BY$4)))</f>
        <v>'Middle'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'Better-Off'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531" t="s">
        <v>51</v>
      </c>
      <c r="DR4" s="1531"/>
      <c r="DS4" s="1531"/>
      <c r="DT4" s="1531"/>
      <c r="DU4" s="1531"/>
      <c r="DV4" s="1531"/>
      <c r="DW4" s="1531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.1" customHeight="1" x14ac:dyDescent="0.25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532" t="s">
        <v>48</v>
      </c>
      <c r="CE5" s="1532"/>
      <c r="CF5" s="1532" t="s">
        <v>48</v>
      </c>
      <c r="CG5" s="1532"/>
      <c r="CH5" s="472"/>
      <c r="CI5" s="472"/>
      <c r="CJ5" s="472"/>
      <c r="CK5" s="472"/>
      <c r="CL5" s="472"/>
      <c r="CM5" s="472"/>
      <c r="CN5" s="472"/>
      <c r="CO5" s="472"/>
      <c r="CP5" s="472"/>
      <c r="CQ5" s="1533" t="s">
        <v>49</v>
      </c>
      <c r="CR5" s="1533"/>
      <c r="CS5" s="1533" t="s">
        <v>49</v>
      </c>
      <c r="CT5" s="1533"/>
      <c r="CU5" s="1534" t="s">
        <v>48</v>
      </c>
      <c r="CV5" s="1534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535" t="s">
        <v>49</v>
      </c>
      <c r="DK5" s="1535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 x14ac:dyDescent="0.2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 x14ac:dyDescent="0.2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664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 x14ac:dyDescent="0.25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12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 x14ac:dyDescent="0.25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 x14ac:dyDescent="0.25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 x14ac:dyDescent="0.25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 x14ac:dyDescent="0.25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 x14ac:dyDescent="0.25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 x14ac:dyDescent="0.25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 x14ac:dyDescent="0.25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 x14ac:dyDescent="0.25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>
        <f t="shared" si="8"/>
        <v>1</v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 x14ac:dyDescent="0.25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>
        <f t="shared" si="8"/>
        <v>20</v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 x14ac:dyDescent="0.25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>
        <f t="shared" si="8"/>
        <v>12</v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 x14ac:dyDescent="0.25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>
        <f t="shared" si="8"/>
        <v>30</v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 x14ac:dyDescent="0.25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>
        <f t="shared" si="8"/>
        <v>7200</v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 x14ac:dyDescent="0.25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 x14ac:dyDescent="0.25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/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 t="str">
        <f t="shared" si="18"/>
        <v/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 x14ac:dyDescent="0.25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37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/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 t="str">
        <f t="shared" si="18"/>
        <v/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 x14ac:dyDescent="0.25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/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 t="str">
        <f t="shared" si="18"/>
        <v/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 x14ac:dyDescent="0.25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/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 t="str">
        <f t="shared" si="18"/>
        <v/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 x14ac:dyDescent="0.25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 t="str">
        <f>IF(BV23="","",BV22*BV23*BV24*BV25)</f>
        <v/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 t="str">
        <f t="shared" si="18"/>
        <v/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 x14ac:dyDescent="0.25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 x14ac:dyDescent="0.25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 x14ac:dyDescent="0.25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 x14ac:dyDescent="0.25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 x14ac:dyDescent="0.25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 x14ac:dyDescent="0.25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 x14ac:dyDescent="0.25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 x14ac:dyDescent="0.25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 x14ac:dyDescent="0.25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 x14ac:dyDescent="0.25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 x14ac:dyDescent="0.25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 x14ac:dyDescent="0.25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 x14ac:dyDescent="0.25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 x14ac:dyDescent="0.25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 x14ac:dyDescent="0.25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 x14ac:dyDescent="0.25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 x14ac:dyDescent="0.25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 x14ac:dyDescent="0.25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 x14ac:dyDescent="0.25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 x14ac:dyDescent="0.25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 x14ac:dyDescent="0.25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 x14ac:dyDescent="0.25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 x14ac:dyDescent="0.25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 x14ac:dyDescent="0.25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 x14ac:dyDescent="0.25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 x14ac:dyDescent="0.25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 x14ac:dyDescent="0.25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 x14ac:dyDescent="0.25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 x14ac:dyDescent="0.25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 x14ac:dyDescent="0.25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 x14ac:dyDescent="0.25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 x14ac:dyDescent="0.25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>
        <f t="shared" si="68"/>
        <v>1</v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 x14ac:dyDescent="0.25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>
        <f t="shared" si="68"/>
        <v>1</v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 x14ac:dyDescent="0.25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>
        <f t="shared" si="68"/>
        <v>1</v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 x14ac:dyDescent="0.25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>
        <f t="shared" si="68"/>
        <v>18000</v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.1" customHeight="1" thickBot="1" x14ac:dyDescent="0.3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>
        <f t="shared" si="68"/>
        <v>18000</v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.1" customHeight="1" thickBot="1" x14ac:dyDescent="0.3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7200</v>
      </c>
      <c r="CT63" s="474">
        <f t="shared" si="69"/>
        <v>18000</v>
      </c>
      <c r="CU63" s="484" t="str">
        <f t="shared" si="70"/>
        <v/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 t="str">
        <f t="shared" si="71"/>
        <v/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 x14ac:dyDescent="0.2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 x14ac:dyDescent="0.25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 x14ac:dyDescent="0.25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 x14ac:dyDescent="0.25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 x14ac:dyDescent="0.25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 x14ac:dyDescent="0.25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 x14ac:dyDescent="0.25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 x14ac:dyDescent="0.25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 x14ac:dyDescent="0.25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 x14ac:dyDescent="0.25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 x14ac:dyDescent="0.25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 x14ac:dyDescent="0.25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 x14ac:dyDescent="0.25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 x14ac:dyDescent="0.25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 x14ac:dyDescent="0.25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 x14ac:dyDescent="0.25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 x14ac:dyDescent="0.25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 x14ac:dyDescent="0.25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 x14ac:dyDescent="0.25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 x14ac:dyDescent="0.25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 x14ac:dyDescent="0.25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 x14ac:dyDescent="0.25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 x14ac:dyDescent="0.25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 x14ac:dyDescent="0.25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 x14ac:dyDescent="0.25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 x14ac:dyDescent="0.25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 x14ac:dyDescent="0.25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 x14ac:dyDescent="0.25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 x14ac:dyDescent="0.25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 x14ac:dyDescent="0.25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 x14ac:dyDescent="0.25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 x14ac:dyDescent="0.25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 x14ac:dyDescent="0.25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 x14ac:dyDescent="0.25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 x14ac:dyDescent="0.25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 x14ac:dyDescent="0.25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 x14ac:dyDescent="0.25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 x14ac:dyDescent="0.25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 x14ac:dyDescent="0.25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 x14ac:dyDescent="0.25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 x14ac:dyDescent="0.25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 x14ac:dyDescent="0.25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 x14ac:dyDescent="0.25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 x14ac:dyDescent="0.25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 x14ac:dyDescent="0.25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 x14ac:dyDescent="0.25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 x14ac:dyDescent="0.25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 x14ac:dyDescent="0.25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 x14ac:dyDescent="0.25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 x14ac:dyDescent="0.25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 x14ac:dyDescent="0.25">
      <c r="A114" s="567" t="s">
        <v>813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 x14ac:dyDescent="0.25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>
        <f t="shared" si="152"/>
        <v>1</v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 t="str">
        <f t="shared" si="154"/>
        <v/>
      </c>
      <c r="DD115" s="487" t="str">
        <f t="shared" si="154"/>
        <v/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 x14ac:dyDescent="0.25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>
        <f t="shared" si="152"/>
        <v>1</v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 t="str">
        <f t="shared" si="154"/>
        <v/>
      </c>
      <c r="DD116" s="487" t="str">
        <f t="shared" si="154"/>
        <v/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 x14ac:dyDescent="0.25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>
        <f t="shared" si="152"/>
        <v>12</v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 t="str">
        <f t="shared" si="154"/>
        <v/>
      </c>
      <c r="DD117" s="487" t="str">
        <f t="shared" si="154"/>
        <v/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 x14ac:dyDescent="0.25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>
        <f t="shared" si="152"/>
        <v>700</v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 t="str">
        <f t="shared" si="154"/>
        <v/>
      </c>
      <c r="DD118" s="487" t="str">
        <f t="shared" si="154"/>
        <v/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.1" customHeight="1" thickBot="1" x14ac:dyDescent="0.3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>
        <f t="shared" si="152"/>
        <v>8400</v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 t="str">
        <f t="shared" si="154"/>
        <v/>
      </c>
      <c r="DD119" s="487" t="str">
        <f t="shared" si="154"/>
        <v/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.1" customHeight="1" thickBot="1" x14ac:dyDescent="0.3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74">
        <f t="shared" si="153"/>
        <v>8400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0</v>
      </c>
      <c r="DK120" s="484">
        <f t="shared" si="155"/>
        <v>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 x14ac:dyDescent="0.2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 x14ac:dyDescent="0.25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 x14ac:dyDescent="0.25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 x14ac:dyDescent="0.25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>
        <v>1</v>
      </c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 t="str">
        <f t="shared" si="170"/>
        <v/>
      </c>
      <c r="DC124" s="487" t="str">
        <f t="shared" si="170"/>
        <v/>
      </c>
      <c r="DD124" s="487" t="str">
        <f t="shared" si="170"/>
        <v/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 x14ac:dyDescent="0.25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>
        <v>1</v>
      </c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 t="str">
        <f t="shared" si="170"/>
        <v/>
      </c>
      <c r="DC125" s="487" t="str">
        <f t="shared" si="170"/>
        <v/>
      </c>
      <c r="DD125" s="487" t="str">
        <f t="shared" si="170"/>
        <v/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 x14ac:dyDescent="0.25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>
        <v>12</v>
      </c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 t="str">
        <f t="shared" si="170"/>
        <v/>
      </c>
      <c r="DC126" s="487" t="str">
        <f t="shared" si="170"/>
        <v/>
      </c>
      <c r="DD126" s="487" t="str">
        <f t="shared" si="170"/>
        <v/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 x14ac:dyDescent="0.25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>
        <v>500</v>
      </c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500</v>
      </c>
      <c r="CM127" s="163">
        <f t="shared" si="168"/>
        <v>1000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 t="str">
        <f t="shared" si="170"/>
        <v/>
      </c>
      <c r="DC127" s="487" t="str">
        <f t="shared" si="170"/>
        <v/>
      </c>
      <c r="DD127" s="487" t="str">
        <f t="shared" si="170"/>
        <v/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 x14ac:dyDescent="0.25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>
        <f>IF(BX125="","",BX124*BX125*BX126*BX127)</f>
        <v>6000</v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6000</v>
      </c>
      <c r="CM128" s="163">
        <f t="shared" si="168"/>
        <v>12000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 t="str">
        <f t="shared" si="170"/>
        <v/>
      </c>
      <c r="DC128" s="487" t="str">
        <f t="shared" si="170"/>
        <v/>
      </c>
      <c r="DD128" s="487" t="str">
        <f t="shared" si="170"/>
        <v/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 x14ac:dyDescent="0.25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 x14ac:dyDescent="0.25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 x14ac:dyDescent="0.25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 x14ac:dyDescent="0.25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 x14ac:dyDescent="0.25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 x14ac:dyDescent="0.25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 x14ac:dyDescent="0.25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 x14ac:dyDescent="0.25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 x14ac:dyDescent="0.25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 x14ac:dyDescent="0.25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 x14ac:dyDescent="0.25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 x14ac:dyDescent="0.25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 x14ac:dyDescent="0.25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 x14ac:dyDescent="0.25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 x14ac:dyDescent="0.25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 x14ac:dyDescent="0.25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 x14ac:dyDescent="0.25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 x14ac:dyDescent="0.25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 x14ac:dyDescent="0.25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 x14ac:dyDescent="0.25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 x14ac:dyDescent="0.25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 x14ac:dyDescent="0.25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 x14ac:dyDescent="0.25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.1" customHeight="1" thickBot="1" x14ac:dyDescent="0.3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.1" customHeight="1" thickBot="1" x14ac:dyDescent="0.3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6000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6000</v>
      </c>
      <c r="CT153" s="474">
        <f t="shared" si="205"/>
        <v>12000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0</v>
      </c>
      <c r="DJ153" s="485">
        <f t="shared" si="207"/>
        <v>0</v>
      </c>
      <c r="DK153" s="484">
        <f t="shared" si="207"/>
        <v>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 x14ac:dyDescent="0.2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 x14ac:dyDescent="0.25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 x14ac:dyDescent="0.25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 x14ac:dyDescent="0.25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>
        <f t="shared" si="222"/>
        <v>4</v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 x14ac:dyDescent="0.25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>
        <f t="shared" si="222"/>
        <v>1</v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 x14ac:dyDescent="0.25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>
        <f t="shared" si="222"/>
        <v>3</v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 x14ac:dyDescent="0.25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>
        <f t="shared" si="222"/>
        <v>100</v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 x14ac:dyDescent="0.25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>
        <f t="shared" si="222"/>
        <v>1200</v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 x14ac:dyDescent="0.25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 x14ac:dyDescent="0.25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 x14ac:dyDescent="0.25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 x14ac:dyDescent="0.25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 x14ac:dyDescent="0.25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 x14ac:dyDescent="0.25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 x14ac:dyDescent="0.25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 x14ac:dyDescent="0.25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 x14ac:dyDescent="0.25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 x14ac:dyDescent="0.25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 x14ac:dyDescent="0.25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 x14ac:dyDescent="0.25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 x14ac:dyDescent="0.25">
      <c r="A174" s="567" t="s">
        <v>812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 x14ac:dyDescent="0.25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>
        <f t="shared" si="245"/>
        <v>1</v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 x14ac:dyDescent="0.25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>
        <f t="shared" si="245"/>
        <v>1</v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 x14ac:dyDescent="0.25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>
        <f t="shared" si="245"/>
        <v>12</v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 x14ac:dyDescent="0.25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>
        <f t="shared" si="245"/>
        <v>350</v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 x14ac:dyDescent="0.25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>
        <f t="shared" si="245"/>
        <v>4200</v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 x14ac:dyDescent="0.25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 x14ac:dyDescent="0.25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 x14ac:dyDescent="0.25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 x14ac:dyDescent="0.25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 x14ac:dyDescent="0.25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 x14ac:dyDescent="0.25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 x14ac:dyDescent="0.25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 x14ac:dyDescent="0.25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 x14ac:dyDescent="0.25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 x14ac:dyDescent="0.25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 x14ac:dyDescent="0.25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 x14ac:dyDescent="0.25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 x14ac:dyDescent="0.25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 x14ac:dyDescent="0.25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 x14ac:dyDescent="0.25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 x14ac:dyDescent="0.25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 x14ac:dyDescent="0.25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 x14ac:dyDescent="0.25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 x14ac:dyDescent="0.25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 x14ac:dyDescent="0.25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 x14ac:dyDescent="0.25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 x14ac:dyDescent="0.25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 x14ac:dyDescent="0.25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 x14ac:dyDescent="0.25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 x14ac:dyDescent="0.25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 x14ac:dyDescent="0.25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 x14ac:dyDescent="0.25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 x14ac:dyDescent="0.25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 x14ac:dyDescent="0.25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.1" customHeight="1" thickBot="1" x14ac:dyDescent="0.3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.1" customHeight="1" thickBot="1" x14ac:dyDescent="0.3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4200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1200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 x14ac:dyDescent="0.2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 x14ac:dyDescent="0.25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 x14ac:dyDescent="0.25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 x14ac:dyDescent="0.25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 x14ac:dyDescent="0.25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 x14ac:dyDescent="0.25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 x14ac:dyDescent="0.25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 x14ac:dyDescent="0.25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 x14ac:dyDescent="0.25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 x14ac:dyDescent="0.25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 t="str">
        <f t="shared" si="315"/>
        <v/>
      </c>
      <c r="DC220" s="487" t="str">
        <f t="shared" si="315"/>
        <v/>
      </c>
      <c r="DD220" s="487" t="str">
        <f t="shared" si="315"/>
        <v/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 x14ac:dyDescent="0.25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 t="str">
        <f t="shared" si="315"/>
        <v/>
      </c>
      <c r="DC221" s="487" t="str">
        <f t="shared" si="315"/>
        <v/>
      </c>
      <c r="DD221" s="487" t="str">
        <f t="shared" si="315"/>
        <v/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 x14ac:dyDescent="0.25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 t="str">
        <f t="shared" si="315"/>
        <v/>
      </c>
      <c r="DC222" s="487" t="str">
        <f t="shared" si="315"/>
        <v/>
      </c>
      <c r="DD222" s="487" t="str">
        <f t="shared" si="315"/>
        <v/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 x14ac:dyDescent="0.25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 t="str">
        <f t="shared" si="315"/>
        <v/>
      </c>
      <c r="DC223" s="487" t="str">
        <f t="shared" si="315"/>
        <v/>
      </c>
      <c r="DD223" s="487" t="str">
        <f t="shared" si="315"/>
        <v/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 x14ac:dyDescent="0.25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 t="str">
        <f t="shared" si="315"/>
        <v/>
      </c>
      <c r="DC224" s="487" t="str">
        <f t="shared" si="315"/>
        <v/>
      </c>
      <c r="DD224" s="487" t="str">
        <f t="shared" si="315"/>
        <v/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 x14ac:dyDescent="0.25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 x14ac:dyDescent="0.25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 x14ac:dyDescent="0.25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 x14ac:dyDescent="0.25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 x14ac:dyDescent="0.25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 x14ac:dyDescent="0.25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 x14ac:dyDescent="0.25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 x14ac:dyDescent="0.25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>
        <f t="shared" si="329"/>
        <v>4</v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 x14ac:dyDescent="0.25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>
        <f t="shared" si="329"/>
        <v>1</v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 x14ac:dyDescent="0.25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>
        <f t="shared" si="329"/>
        <v>12</v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 x14ac:dyDescent="0.25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>
        <f t="shared" si="329"/>
        <v>400</v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 x14ac:dyDescent="0.25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>
        <f t="shared" si="329"/>
        <v>19200</v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 x14ac:dyDescent="0.25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 x14ac:dyDescent="0.25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 x14ac:dyDescent="0.25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 x14ac:dyDescent="0.25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 x14ac:dyDescent="0.25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 x14ac:dyDescent="0.25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 x14ac:dyDescent="0.25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 x14ac:dyDescent="0.25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 x14ac:dyDescent="0.25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 x14ac:dyDescent="0.25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 x14ac:dyDescent="0.25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.1" customHeight="1" thickBot="1" x14ac:dyDescent="0.3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.1" customHeight="1" thickBot="1" x14ac:dyDescent="0.3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B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T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L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D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74">
        <f t="shared" si="350"/>
        <v>19200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0</v>
      </c>
      <c r="DJ249" s="485">
        <f t="shared" si="352"/>
        <v>0</v>
      </c>
      <c r="DK249" s="484">
        <f t="shared" si="352"/>
        <v>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 x14ac:dyDescent="0.2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 x14ac:dyDescent="0.25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 x14ac:dyDescent="0.25">
      <c r="A252" s="567" t="s">
        <v>676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 x14ac:dyDescent="0.25">
      <c r="A253" s="1639" t="s">
        <v>273</v>
      </c>
      <c r="B253" s="1640"/>
      <c r="C253" s="1640">
        <v>1</v>
      </c>
      <c r="D253" s="1640"/>
      <c r="E253" s="1640"/>
      <c r="F253" s="1640"/>
      <c r="G253" s="1640">
        <v>1</v>
      </c>
      <c r="H253" s="1640">
        <v>1</v>
      </c>
      <c r="I253" s="1640"/>
      <c r="J253" s="1640">
        <v>1</v>
      </c>
      <c r="K253" s="1641"/>
      <c r="L253" s="1641"/>
      <c r="M253" s="1641"/>
      <c r="N253" s="1641"/>
      <c r="O253" s="1641"/>
      <c r="P253" s="1641"/>
      <c r="Q253" s="1641"/>
      <c r="R253" s="1641"/>
      <c r="S253" s="1642"/>
      <c r="T253" s="1640">
        <v>1</v>
      </c>
      <c r="U253" s="1640"/>
      <c r="V253" s="1640"/>
      <c r="W253" s="1640"/>
      <c r="X253" s="1640">
        <v>1</v>
      </c>
      <c r="Y253" s="1640"/>
      <c r="Z253" s="1640"/>
      <c r="AA253" s="1640"/>
      <c r="AB253" s="1640">
        <v>1</v>
      </c>
      <c r="AC253" s="1640">
        <v>1</v>
      </c>
      <c r="AD253" s="1640"/>
      <c r="AE253" s="1640"/>
      <c r="AF253" s="1640"/>
      <c r="AG253" s="1641"/>
      <c r="AH253" s="1641"/>
      <c r="AI253" s="1641"/>
      <c r="AJ253" s="1640"/>
      <c r="AK253" s="1642"/>
      <c r="AL253" s="1640">
        <v>1</v>
      </c>
      <c r="AM253" s="1640"/>
      <c r="AN253" s="1640"/>
      <c r="AO253" s="1640"/>
      <c r="AP253" s="1640"/>
      <c r="AQ253" s="1640">
        <v>1</v>
      </c>
      <c r="AR253" s="1640"/>
      <c r="AS253" s="1640">
        <v>1</v>
      </c>
      <c r="AT253" s="1640">
        <v>1</v>
      </c>
      <c r="AU253" s="1640"/>
      <c r="AV253" s="1640"/>
      <c r="AW253" s="1640"/>
      <c r="AX253" s="1640"/>
      <c r="AY253" s="1641"/>
      <c r="AZ253" s="1641"/>
      <c r="BA253" s="1641"/>
      <c r="BB253" s="1641"/>
      <c r="BC253" s="1642"/>
      <c r="BD253" s="1640"/>
      <c r="BE253" s="1640"/>
      <c r="BF253" s="1640">
        <v>1</v>
      </c>
      <c r="BG253" s="1640">
        <v>1</v>
      </c>
      <c r="BH253" s="1640"/>
      <c r="BI253" s="1640"/>
      <c r="BJ253" s="1640"/>
      <c r="BK253" s="1640"/>
      <c r="BL253" s="1640"/>
      <c r="BM253" s="1640"/>
      <c r="BN253" s="1640"/>
      <c r="BO253" s="1641"/>
      <c r="BP253" s="1640"/>
      <c r="BQ253" s="1641"/>
      <c r="BR253" s="1640"/>
      <c r="BS253" s="1641"/>
      <c r="BT253" s="1641"/>
      <c r="BU253" s="1642"/>
      <c r="BV253" s="1601">
        <v>0.5</v>
      </c>
      <c r="BW253" s="1601">
        <v>0.5</v>
      </c>
      <c r="BX253" s="1601">
        <v>0.5</v>
      </c>
      <c r="BY253" s="1601">
        <v>0.5</v>
      </c>
      <c r="BZ253" s="1643">
        <f>IF(DL253&lt;3,"",(SUM(B253:R253)-MIN(B253:R253)-MAX(B253:R253))/(DL253-2))</f>
        <v>1</v>
      </c>
      <c r="CA253" s="1643">
        <f>IF(DM253&lt;3,"",(SUM(T253:AJ253)-MIN(T253:AJ253)-MAX(T253:AJ253))/(DM253-2))</f>
        <v>1</v>
      </c>
      <c r="CB253" s="1643">
        <f>IF(DN253&lt;3,"",(SUM(AL253:BB253)-MIN(AL253:BB253)-MAX(AL253:BB253))/(DN253-2))</f>
        <v>1</v>
      </c>
      <c r="CC253" s="1644" t="str">
        <f>IF(DO253&lt;3,"",(SUM(BD253:BT253)-MIN(BD253:BT253)-MAX(BD253:BT253))/(DO253-2))</f>
        <v/>
      </c>
      <c r="CD253" s="1645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57" t="str">
        <f t="shared" si="399"/>
        <v/>
      </c>
      <c r="CF253" s="1645" t="str">
        <f t="shared" si="399"/>
        <v/>
      </c>
      <c r="CG253" s="1558" t="str">
        <f t="shared" si="399"/>
        <v/>
      </c>
      <c r="CH253" s="1559" t="str">
        <f t="shared" si="399"/>
        <v/>
      </c>
      <c r="CI253" s="1559" t="str">
        <f t="shared" si="399"/>
        <v/>
      </c>
      <c r="CJ253" s="1559" t="str">
        <f t="shared" si="399"/>
        <v/>
      </c>
      <c r="CK253" s="1560">
        <f t="shared" si="399"/>
        <v>1</v>
      </c>
      <c r="CL253" s="1560">
        <f t="shared" si="399"/>
        <v>1</v>
      </c>
      <c r="CM253" s="1560">
        <f t="shared" si="399"/>
        <v>1</v>
      </c>
      <c r="CN253" s="1559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59" t="str">
        <f t="shared" si="400"/>
        <v/>
      </c>
      <c r="CP253" s="1559" t="str">
        <f t="shared" si="400"/>
        <v/>
      </c>
      <c r="CQ253" s="1558" t="str">
        <f t="shared" si="400"/>
        <v/>
      </c>
      <c r="CR253" s="1557" t="str">
        <f t="shared" si="400"/>
        <v/>
      </c>
      <c r="CS253" s="1557" t="str">
        <f t="shared" si="400"/>
        <v/>
      </c>
      <c r="CT253" s="1646" t="str">
        <f t="shared" si="400"/>
        <v/>
      </c>
      <c r="CU253" s="1647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48" t="str">
        <f t="shared" si="401"/>
        <v/>
      </c>
      <c r="CW253" s="1649" t="str">
        <f t="shared" si="401"/>
        <v/>
      </c>
      <c r="CX253" s="1649" t="str">
        <f t="shared" si="401"/>
        <v/>
      </c>
      <c r="CY253" s="1649" t="str">
        <f t="shared" si="401"/>
        <v/>
      </c>
      <c r="CZ253" s="1649" t="str">
        <f t="shared" si="401"/>
        <v/>
      </c>
      <c r="DA253" s="1649" t="str">
        <f t="shared" si="401"/>
        <v/>
      </c>
      <c r="DB253" s="1650" t="str">
        <f t="shared" si="401"/>
        <v/>
      </c>
      <c r="DC253" s="1650">
        <f t="shared" si="401"/>
        <v>1</v>
      </c>
      <c r="DD253" s="1650">
        <f t="shared" si="401"/>
        <v>1</v>
      </c>
      <c r="DE253" s="1649" t="str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649" t="str">
        <f t="shared" si="402"/>
        <v/>
      </c>
      <c r="DG253" s="1649" t="str">
        <f t="shared" si="402"/>
        <v/>
      </c>
      <c r="DH253" s="1649" t="str">
        <f t="shared" si="402"/>
        <v/>
      </c>
      <c r="DI253" s="1649" t="str">
        <f t="shared" si="402"/>
        <v/>
      </c>
      <c r="DJ253" s="1648" t="str">
        <f t="shared" si="402"/>
        <v/>
      </c>
      <c r="DK253" s="1647" t="str">
        <f t="shared" si="402"/>
        <v/>
      </c>
      <c r="DL253" s="1651">
        <f>COUNT(B253:R253)</f>
        <v>4</v>
      </c>
      <c r="DM253" s="1652">
        <f>COUNT(T253:AJ253)</f>
        <v>4</v>
      </c>
      <c r="DN253" s="1652">
        <f>COUNT(AL253:BB253)</f>
        <v>4</v>
      </c>
      <c r="DO253" s="1653">
        <f>COUNT(BD253:BT253)</f>
        <v>2</v>
      </c>
      <c r="DP253" s="1654"/>
      <c r="DQ253" s="1655"/>
      <c r="DR253" s="1655"/>
      <c r="DS253" s="1655"/>
      <c r="DT253" s="1655"/>
      <c r="DU253" s="1655"/>
      <c r="DV253" s="1655"/>
      <c r="DW253" s="1656"/>
      <c r="DX253" s="1655"/>
      <c r="DY253" s="1657"/>
    </row>
    <row r="254" spans="1:129" ht="12.75" customHeight="1" x14ac:dyDescent="0.25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 t="str">
        <f t="shared" si="401"/>
        <v/>
      </c>
      <c r="DC254" s="487">
        <f t="shared" si="401"/>
        <v>1</v>
      </c>
      <c r="DD254" s="487">
        <f t="shared" si="401"/>
        <v>1</v>
      </c>
      <c r="DE254" s="486" t="str">
        <f t="shared" si="402"/>
        <v/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 x14ac:dyDescent="0.25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 t="str">
        <f t="shared" si="401"/>
        <v/>
      </c>
      <c r="DC255" s="487">
        <f t="shared" si="401"/>
        <v>12</v>
      </c>
      <c r="DD255" s="487">
        <f t="shared" si="401"/>
        <v>12</v>
      </c>
      <c r="DE255" s="486" t="str">
        <f t="shared" si="402"/>
        <v/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 x14ac:dyDescent="0.25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1450</v>
      </c>
      <c r="CM256" s="163">
        <f t="shared" si="399"/>
        <v>1500</v>
      </c>
      <c r="CN256" s="94">
        <f t="shared" si="400"/>
        <v>1500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 t="str">
        <f t="shared" si="401"/>
        <v/>
      </c>
      <c r="DC256" s="487">
        <f t="shared" si="401"/>
        <v>1500</v>
      </c>
      <c r="DD256" s="487">
        <f t="shared" si="401"/>
        <v>1520</v>
      </c>
      <c r="DE256" s="486" t="str">
        <f t="shared" si="402"/>
        <v/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 x14ac:dyDescent="0.25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17400</v>
      </c>
      <c r="CM257" s="163">
        <f t="shared" si="399"/>
        <v>18000</v>
      </c>
      <c r="CN257" s="94">
        <f t="shared" si="400"/>
        <v>18000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 t="str">
        <f t="shared" si="401"/>
        <v/>
      </c>
      <c r="DC257" s="487">
        <f t="shared" si="401"/>
        <v>18000</v>
      </c>
      <c r="DD257" s="487">
        <f t="shared" si="401"/>
        <v>18240</v>
      </c>
      <c r="DE257" s="486" t="str">
        <f t="shared" si="402"/>
        <v/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 x14ac:dyDescent="0.25">
      <c r="A258" s="567" t="s">
        <v>677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 x14ac:dyDescent="0.25">
      <c r="A259" s="1639" t="s">
        <v>273</v>
      </c>
      <c r="B259" s="1640">
        <v>3</v>
      </c>
      <c r="C259" s="1640">
        <v>2</v>
      </c>
      <c r="D259" s="1640"/>
      <c r="E259" s="1640"/>
      <c r="F259" s="1640"/>
      <c r="G259" s="1640">
        <v>2</v>
      </c>
      <c r="H259" s="1640">
        <v>3</v>
      </c>
      <c r="I259" s="1640"/>
      <c r="J259" s="1640">
        <v>3</v>
      </c>
      <c r="K259" s="1640"/>
      <c r="L259" s="1640"/>
      <c r="M259" s="1640"/>
      <c r="N259" s="1640"/>
      <c r="O259" s="1640"/>
      <c r="P259" s="1641"/>
      <c r="Q259" s="1641"/>
      <c r="R259" s="1641"/>
      <c r="S259" s="1642"/>
      <c r="T259" s="1640">
        <v>4</v>
      </c>
      <c r="U259" s="1640"/>
      <c r="V259" s="1640"/>
      <c r="W259" s="1640">
        <v>2</v>
      </c>
      <c r="X259" s="1640">
        <v>2</v>
      </c>
      <c r="Y259" s="1640"/>
      <c r="Z259" s="1640">
        <v>3</v>
      </c>
      <c r="AA259" s="1640"/>
      <c r="AB259" s="1640">
        <v>2</v>
      </c>
      <c r="AC259" s="1640">
        <v>1</v>
      </c>
      <c r="AD259" s="1640"/>
      <c r="AE259" s="1640"/>
      <c r="AF259" s="1641"/>
      <c r="AG259" s="1641"/>
      <c r="AH259" s="1641"/>
      <c r="AI259" s="1641"/>
      <c r="AJ259" s="1641"/>
      <c r="AK259" s="1642"/>
      <c r="AL259" s="1640">
        <v>2</v>
      </c>
      <c r="AM259" s="1640"/>
      <c r="AN259" s="1640"/>
      <c r="AO259" s="1640">
        <v>2</v>
      </c>
      <c r="AP259" s="1640"/>
      <c r="AQ259" s="1640">
        <v>3</v>
      </c>
      <c r="AR259" s="1640"/>
      <c r="AS259" s="1640">
        <v>2</v>
      </c>
      <c r="AT259" s="1640"/>
      <c r="AU259" s="1640"/>
      <c r="AV259" s="1640"/>
      <c r="AW259" s="1640"/>
      <c r="AX259" s="1640"/>
      <c r="AY259" s="1641"/>
      <c r="AZ259" s="1640"/>
      <c r="BA259" s="1641"/>
      <c r="BB259" s="1641"/>
      <c r="BC259" s="1642"/>
      <c r="BD259" s="1640"/>
      <c r="BE259" s="1640"/>
      <c r="BF259" s="1640"/>
      <c r="BG259" s="1640"/>
      <c r="BH259" s="1640"/>
      <c r="BI259" s="1640"/>
      <c r="BJ259" s="1640"/>
      <c r="BK259" s="1640"/>
      <c r="BL259" s="1640"/>
      <c r="BM259" s="1640"/>
      <c r="BN259" s="1640"/>
      <c r="BO259" s="1640"/>
      <c r="BP259" s="1640"/>
      <c r="BQ259" s="1640"/>
      <c r="BR259" s="1640"/>
      <c r="BS259" s="1640"/>
      <c r="BT259" s="1640"/>
      <c r="BU259" s="1642"/>
      <c r="BV259" s="1640">
        <v>4</v>
      </c>
      <c r="BW259" s="1640">
        <v>3.5</v>
      </c>
      <c r="BX259" s="1640">
        <v>3</v>
      </c>
      <c r="BY259" s="1640"/>
      <c r="BZ259" s="1643">
        <f>IF(DL259&lt;3,"",(SUM(B259:R259)-MIN(B259:R259)-MAX(B259:R259))/(DL259-2))</f>
        <v>2.6666666666666665</v>
      </c>
      <c r="CA259" s="1643">
        <f>IF(DM259&lt;3,"",(SUM(T259:AJ259)-MIN(T259:AJ259)-MAX(T259:AJ259))/(DM259-2))</f>
        <v>2.25</v>
      </c>
      <c r="CB259" s="1643">
        <f>IF(DN259&lt;3,"",(SUM(AL259:BB259)-MIN(AL259:BB259)-MAX(AL259:BB259))/(DN259-2))</f>
        <v>2</v>
      </c>
      <c r="CC259" s="1644" t="str">
        <f>IF(DO259&lt;3,"",(SUM(BD259:BT259)-MIN(BD259:BT259)-MAX(BD259:BT259))/(DO259-2))</f>
        <v/>
      </c>
      <c r="CD259" s="1645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57" t="str">
        <f t="shared" si="407"/>
        <v/>
      </c>
      <c r="CF259" s="1645" t="str">
        <f t="shared" si="407"/>
        <v/>
      </c>
      <c r="CG259" s="1558" t="str">
        <f t="shared" si="407"/>
        <v/>
      </c>
      <c r="CH259" s="1559" t="str">
        <f t="shared" si="407"/>
        <v/>
      </c>
      <c r="CI259" s="1559" t="str">
        <f t="shared" si="407"/>
        <v/>
      </c>
      <c r="CJ259" s="1559" t="str">
        <f t="shared" si="407"/>
        <v/>
      </c>
      <c r="CK259" s="1560">
        <f t="shared" si="407"/>
        <v>2</v>
      </c>
      <c r="CL259" s="1560">
        <f t="shared" si="407"/>
        <v>2</v>
      </c>
      <c r="CM259" s="1560">
        <f t="shared" si="407"/>
        <v>2</v>
      </c>
      <c r="CN259" s="1559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59" t="str">
        <f t="shared" si="408"/>
        <v/>
      </c>
      <c r="CP259" s="1559" t="str">
        <f t="shared" si="408"/>
        <v/>
      </c>
      <c r="CQ259" s="1558" t="str">
        <f t="shared" si="408"/>
        <v/>
      </c>
      <c r="CR259" s="1557" t="str">
        <f t="shared" si="408"/>
        <v/>
      </c>
      <c r="CS259" s="1557" t="str">
        <f t="shared" si="408"/>
        <v/>
      </c>
      <c r="CT259" s="1646" t="str">
        <f t="shared" si="408"/>
        <v/>
      </c>
      <c r="CU259" s="1647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48" t="str">
        <f t="shared" si="409"/>
        <v/>
      </c>
      <c r="CW259" s="1649" t="str">
        <f t="shared" si="409"/>
        <v/>
      </c>
      <c r="CX259" s="1649" t="str">
        <f t="shared" si="409"/>
        <v/>
      </c>
      <c r="CY259" s="1649" t="str">
        <f t="shared" si="409"/>
        <v/>
      </c>
      <c r="CZ259" s="1649" t="str">
        <f t="shared" si="409"/>
        <v/>
      </c>
      <c r="DA259" s="1649" t="str">
        <f t="shared" si="409"/>
        <v/>
      </c>
      <c r="DB259" s="1650" t="str">
        <f t="shared" si="409"/>
        <v/>
      </c>
      <c r="DC259" s="1650" t="str">
        <f t="shared" si="409"/>
        <v/>
      </c>
      <c r="DD259" s="1650" t="str">
        <f t="shared" si="409"/>
        <v/>
      </c>
      <c r="DE259" s="1649" t="str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49" t="str">
        <f t="shared" si="410"/>
        <v/>
      </c>
      <c r="DG259" s="1649" t="str">
        <f t="shared" si="410"/>
        <v/>
      </c>
      <c r="DH259" s="1649" t="str">
        <f t="shared" si="410"/>
        <v/>
      </c>
      <c r="DI259" s="1649" t="str">
        <f t="shared" si="410"/>
        <v/>
      </c>
      <c r="DJ259" s="1648" t="str">
        <f t="shared" si="410"/>
        <v/>
      </c>
      <c r="DK259" s="1647" t="str">
        <f t="shared" si="410"/>
        <v/>
      </c>
      <c r="DL259" s="1651">
        <f>COUNT(B259:R259)</f>
        <v>5</v>
      </c>
      <c r="DM259" s="1652">
        <f>COUNT(T259:AJ259)</f>
        <v>6</v>
      </c>
      <c r="DN259" s="1652">
        <f>COUNT(AL259:BB259)</f>
        <v>4</v>
      </c>
      <c r="DO259" s="1653">
        <f>COUNT(BD259:BT259)</f>
        <v>0</v>
      </c>
      <c r="DP259" s="1654"/>
      <c r="DQ259" s="1655"/>
      <c r="DR259" s="1655"/>
      <c r="DS259" s="1655"/>
      <c r="DT259" s="1655"/>
      <c r="DU259" s="1655"/>
      <c r="DV259" s="1655"/>
      <c r="DW259" s="1656"/>
      <c r="DX259" s="1655"/>
      <c r="DY259" s="1657"/>
    </row>
    <row r="260" spans="1:129" ht="12.75" customHeight="1" x14ac:dyDescent="0.25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 t="str">
        <f t="shared" si="407"/>
        <v/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 t="str">
        <f t="shared" si="409"/>
        <v/>
      </c>
      <c r="DB260" s="487" t="str">
        <f t="shared" si="409"/>
        <v/>
      </c>
      <c r="DC260" s="487" t="str">
        <f t="shared" si="409"/>
        <v/>
      </c>
      <c r="DD260" s="487" t="str">
        <f t="shared" si="409"/>
        <v/>
      </c>
      <c r="DE260" s="486" t="str">
        <f t="shared" si="410"/>
        <v/>
      </c>
      <c r="DF260" s="486" t="str">
        <f t="shared" si="410"/>
        <v/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 x14ac:dyDescent="0.25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 t="str">
        <f t="shared" si="407"/>
        <v/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 t="str">
        <f t="shared" si="409"/>
        <v/>
      </c>
      <c r="DB261" s="487" t="str">
        <f t="shared" si="409"/>
        <v/>
      </c>
      <c r="DC261" s="487" t="str">
        <f t="shared" si="409"/>
        <v/>
      </c>
      <c r="DD261" s="487" t="str">
        <f t="shared" si="409"/>
        <v/>
      </c>
      <c r="DE261" s="486" t="str">
        <f t="shared" si="410"/>
        <v/>
      </c>
      <c r="DF261" s="486" t="str">
        <f t="shared" si="410"/>
        <v/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 x14ac:dyDescent="0.25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 t="str">
        <f t="shared" si="407"/>
        <v/>
      </c>
      <c r="CK262" s="163">
        <f t="shared" si="407"/>
        <v>300</v>
      </c>
      <c r="CL262" s="163">
        <f t="shared" si="407"/>
        <v>310</v>
      </c>
      <c r="CM262" s="163">
        <f t="shared" si="407"/>
        <v>350</v>
      </c>
      <c r="CN262" s="94">
        <f t="shared" si="408"/>
        <v>350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 t="str">
        <f t="shared" si="409"/>
        <v/>
      </c>
      <c r="DB262" s="487" t="str">
        <f t="shared" si="409"/>
        <v/>
      </c>
      <c r="DC262" s="487" t="str">
        <f t="shared" si="409"/>
        <v/>
      </c>
      <c r="DD262" s="487" t="str">
        <f t="shared" si="409"/>
        <v/>
      </c>
      <c r="DE262" s="486" t="str">
        <f t="shared" si="410"/>
        <v/>
      </c>
      <c r="DF262" s="486" t="str">
        <f t="shared" si="410"/>
        <v/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 x14ac:dyDescent="0.25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 t="str">
        <f t="shared" si="407"/>
        <v/>
      </c>
      <c r="CK263" s="163">
        <f t="shared" si="407"/>
        <v>7200</v>
      </c>
      <c r="CL263" s="163">
        <f t="shared" si="407"/>
        <v>7440</v>
      </c>
      <c r="CM263" s="163">
        <f t="shared" si="407"/>
        <v>8400</v>
      </c>
      <c r="CN263" s="94">
        <f t="shared" si="408"/>
        <v>12600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 t="str">
        <f t="shared" si="409"/>
        <v/>
      </c>
      <c r="DB263" s="487" t="str">
        <f t="shared" si="409"/>
        <v/>
      </c>
      <c r="DC263" s="487" t="str">
        <f t="shared" si="409"/>
        <v/>
      </c>
      <c r="DD263" s="487" t="str">
        <f t="shared" si="409"/>
        <v/>
      </c>
      <c r="DE263" s="486" t="str">
        <f t="shared" si="410"/>
        <v/>
      </c>
      <c r="DF263" s="486" t="str">
        <f t="shared" si="410"/>
        <v/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 x14ac:dyDescent="0.25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 x14ac:dyDescent="0.25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>
        <f t="shared" si="415"/>
        <v>1</v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>
        <f t="shared" si="417"/>
        <v>2</v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 x14ac:dyDescent="0.25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>
        <f t="shared" si="415"/>
        <v>1</v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>
        <f t="shared" si="417"/>
        <v>1</v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 x14ac:dyDescent="0.25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>
        <f t="shared" si="415"/>
        <v>12</v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>
        <f t="shared" si="417"/>
        <v>12</v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 x14ac:dyDescent="0.25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>
        <f t="shared" si="415"/>
        <v>580</v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>
        <f t="shared" si="417"/>
        <v>300</v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 x14ac:dyDescent="0.25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>
        <f t="shared" si="415"/>
        <v>6960</v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>
        <f t="shared" si="417"/>
        <v>7200</v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 x14ac:dyDescent="0.25">
      <c r="A270" s="567" t="s">
        <v>678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 x14ac:dyDescent="0.25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 x14ac:dyDescent="0.25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 x14ac:dyDescent="0.25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 x14ac:dyDescent="0.25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 x14ac:dyDescent="0.25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 x14ac:dyDescent="0.25">
      <c r="A276" s="567" t="s">
        <v>679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 x14ac:dyDescent="0.25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 x14ac:dyDescent="0.25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 x14ac:dyDescent="0.25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 x14ac:dyDescent="0.25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 x14ac:dyDescent="0.25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 x14ac:dyDescent="0.25">
      <c r="A282" s="567" t="s">
        <v>680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 x14ac:dyDescent="0.25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 x14ac:dyDescent="0.25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 x14ac:dyDescent="0.25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 x14ac:dyDescent="0.25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 x14ac:dyDescent="0.25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 x14ac:dyDescent="0.25">
      <c r="A288" s="567" t="s">
        <v>681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 x14ac:dyDescent="0.25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 x14ac:dyDescent="0.25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 x14ac:dyDescent="0.25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 x14ac:dyDescent="0.25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 x14ac:dyDescent="0.25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 x14ac:dyDescent="0.25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 x14ac:dyDescent="0.25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 t="str">
        <f t="shared" si="461"/>
        <v/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 x14ac:dyDescent="0.25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 t="str">
        <f t="shared" si="461"/>
        <v/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 x14ac:dyDescent="0.25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 t="str">
        <f t="shared" si="461"/>
        <v/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 x14ac:dyDescent="0.25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 t="str">
        <f t="shared" si="461"/>
        <v/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.1" customHeight="1" thickBot="1" x14ac:dyDescent="0.3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 t="str">
        <f t="shared" si="461"/>
        <v/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.1" customHeight="1" thickBot="1" x14ac:dyDescent="0.3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8400</v>
      </c>
      <c r="CQ300" s="93">
        <f t="shared" si="460"/>
        <v>18000</v>
      </c>
      <c r="CR300" s="162">
        <f t="shared" si="460"/>
        <v>23400</v>
      </c>
      <c r="CS300" s="162">
        <f t="shared" si="460"/>
        <v>30600</v>
      </c>
      <c r="CT300" s="474">
        <f t="shared" si="460"/>
        <v>31800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0</v>
      </c>
      <c r="DG300" s="486">
        <f t="shared" si="462"/>
        <v>0</v>
      </c>
      <c r="DH300" s="486">
        <f t="shared" si="462"/>
        <v>0</v>
      </c>
      <c r="DI300" s="486">
        <f t="shared" si="462"/>
        <v>7200</v>
      </c>
      <c r="DJ300" s="485">
        <f t="shared" si="462"/>
        <v>18000</v>
      </c>
      <c r="DK300" s="484">
        <f t="shared" si="462"/>
        <v>18240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 x14ac:dyDescent="0.2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 x14ac:dyDescent="0.25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 x14ac:dyDescent="0.25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 x14ac:dyDescent="0.25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 x14ac:dyDescent="0.25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 x14ac:dyDescent="0.25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 x14ac:dyDescent="0.25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 x14ac:dyDescent="0.25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 x14ac:dyDescent="0.25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 x14ac:dyDescent="0.25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 x14ac:dyDescent="0.25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 x14ac:dyDescent="0.25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 x14ac:dyDescent="0.25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 x14ac:dyDescent="0.25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 x14ac:dyDescent="0.25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 x14ac:dyDescent="0.25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 x14ac:dyDescent="0.25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 x14ac:dyDescent="0.25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 x14ac:dyDescent="0.25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 x14ac:dyDescent="0.25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 x14ac:dyDescent="0.25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 x14ac:dyDescent="0.25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 x14ac:dyDescent="0.25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 x14ac:dyDescent="0.25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 x14ac:dyDescent="0.25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.1" customHeight="1" x14ac:dyDescent="0.25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.1" customHeight="1" x14ac:dyDescent="0.25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 x14ac:dyDescent="0.2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 x14ac:dyDescent="0.2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 x14ac:dyDescent="0.2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 x14ac:dyDescent="0.2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 x14ac:dyDescent="0.2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 x14ac:dyDescent="0.2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 x14ac:dyDescent="0.2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 x14ac:dyDescent="0.2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 x14ac:dyDescent="0.2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 x14ac:dyDescent="0.2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 x14ac:dyDescent="0.2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 x14ac:dyDescent="0.2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 x14ac:dyDescent="0.2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 x14ac:dyDescent="0.2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 x14ac:dyDescent="0.2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 x14ac:dyDescent="0.2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 x14ac:dyDescent="0.2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 x14ac:dyDescent="0.2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 x14ac:dyDescent="0.2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defaultColWidth="8.85546875" defaultRowHeight="12" customHeight="1" x14ac:dyDescent="0.2"/>
  <cols>
    <col min="1" max="1" width="44.7109375" customWidth="1"/>
    <col min="14" max="18" width="0" hidden="1" customWidth="1"/>
    <col min="19" max="19" width="1.7109375" customWidth="1"/>
    <col min="20" max="30" width="8.28515625" customWidth="1"/>
    <col min="31" max="31" width="8.42578125" customWidth="1"/>
    <col min="32" max="36" width="8.42578125" hidden="1" customWidth="1"/>
    <col min="37" max="37" width="2.140625" customWidth="1"/>
    <col min="38" max="49" width="8.42578125" customWidth="1"/>
    <col min="50" max="54" width="8.42578125" hidden="1" customWidth="1"/>
    <col min="55" max="55" width="1.7109375" customWidth="1"/>
    <col min="56" max="67" width="8.42578125" customWidth="1"/>
    <col min="68" max="72" width="8.42578125" hidden="1" customWidth="1"/>
    <col min="73" max="73" width="1.85546875" customWidth="1"/>
    <col min="78" max="78" width="10.140625" customWidth="1"/>
    <col min="82" max="83" width="7.7109375" hidden="1" customWidth="1"/>
    <col min="84" max="96" width="7.7109375" customWidth="1"/>
    <col min="97" max="115" width="7.7109375" hidden="1" customWidth="1"/>
    <col min="121" max="121" width="10" customWidth="1"/>
    <col min="124" max="124" width="81.42578125" customWidth="1"/>
    <col min="125" max="125" width="9.140625" customWidth="1"/>
  </cols>
  <sheetData>
    <row r="1" spans="1:127" ht="17.100000000000001" customHeight="1" x14ac:dyDescent="0.25">
      <c r="A1" s="523" t="s">
        <v>444</v>
      </c>
      <c r="B1" s="61"/>
      <c r="C1" s="61"/>
      <c r="D1" s="791" t="s">
        <v>704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786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.1" customHeight="1" thickBot="1" x14ac:dyDescent="0.3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.1" customHeight="1" thickBot="1" x14ac:dyDescent="0.3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.1" customHeight="1" x14ac:dyDescent="0.2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.1" customHeight="1" x14ac:dyDescent="0.25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 x14ac:dyDescent="0.2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532" t="s">
        <v>48</v>
      </c>
      <c r="CE6" s="1532"/>
      <c r="CF6" s="1532" t="s">
        <v>48</v>
      </c>
      <c r="CG6" s="1532"/>
      <c r="CH6" s="472"/>
      <c r="CI6" s="472"/>
      <c r="CJ6" s="472"/>
      <c r="CK6" s="472"/>
      <c r="CL6" s="472"/>
      <c r="CM6" s="472"/>
      <c r="CN6" s="472"/>
      <c r="CO6" s="472"/>
      <c r="CP6" s="472"/>
      <c r="CQ6" s="1533" t="s">
        <v>49</v>
      </c>
      <c r="CR6" s="1533"/>
      <c r="CS6" s="1533" t="s">
        <v>49</v>
      </c>
      <c r="CT6" s="1533"/>
      <c r="CU6" s="1534" t="s">
        <v>48</v>
      </c>
      <c r="CV6" s="1534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535" t="s">
        <v>49</v>
      </c>
      <c r="DK6" s="1535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.1" customHeight="1" thickBot="1" x14ac:dyDescent="0.25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 x14ac:dyDescent="0.2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.1" hidden="1" customHeight="1" x14ac:dyDescent="0.25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 x14ac:dyDescent="0.25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 x14ac:dyDescent="0.25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 x14ac:dyDescent="0.25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 x14ac:dyDescent="0.25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 x14ac:dyDescent="0.25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 x14ac:dyDescent="0.25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 x14ac:dyDescent="0.25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 x14ac:dyDescent="0.25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 x14ac:dyDescent="0.25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 x14ac:dyDescent="0.25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 x14ac:dyDescent="0.25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 x14ac:dyDescent="0.25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 x14ac:dyDescent="0.25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 x14ac:dyDescent="0.25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 x14ac:dyDescent="0.25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 x14ac:dyDescent="0.25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 x14ac:dyDescent="0.25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 x14ac:dyDescent="0.25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 x14ac:dyDescent="0.25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 x14ac:dyDescent="0.25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 x14ac:dyDescent="0.25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 x14ac:dyDescent="0.25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 x14ac:dyDescent="0.25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 x14ac:dyDescent="0.25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 x14ac:dyDescent="0.25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 x14ac:dyDescent="0.25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 x14ac:dyDescent="0.25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 x14ac:dyDescent="0.25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 x14ac:dyDescent="0.25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 x14ac:dyDescent="0.25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 x14ac:dyDescent="0.25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 x14ac:dyDescent="0.25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 x14ac:dyDescent="0.25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 x14ac:dyDescent="0.25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.1" customHeight="1" x14ac:dyDescent="0.25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.1" customHeight="1" x14ac:dyDescent="0.25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.1" customHeight="1" thickBot="1" x14ac:dyDescent="0.3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 x14ac:dyDescent="0.2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 x14ac:dyDescent="0.25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 x14ac:dyDescent="0.25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 x14ac:dyDescent="0.25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 x14ac:dyDescent="0.25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 x14ac:dyDescent="0.25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 x14ac:dyDescent="0.25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 x14ac:dyDescent="0.25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 x14ac:dyDescent="0.25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 x14ac:dyDescent="0.25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 x14ac:dyDescent="0.25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 x14ac:dyDescent="0.25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 x14ac:dyDescent="0.25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 x14ac:dyDescent="0.25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 x14ac:dyDescent="0.25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 x14ac:dyDescent="0.25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 x14ac:dyDescent="0.25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 x14ac:dyDescent="0.25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 x14ac:dyDescent="0.25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 x14ac:dyDescent="0.25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 x14ac:dyDescent="0.25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 x14ac:dyDescent="0.25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 x14ac:dyDescent="0.25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 x14ac:dyDescent="0.25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 x14ac:dyDescent="0.25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 x14ac:dyDescent="0.25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 x14ac:dyDescent="0.25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 x14ac:dyDescent="0.25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 x14ac:dyDescent="0.25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 x14ac:dyDescent="0.25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 x14ac:dyDescent="0.25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 x14ac:dyDescent="0.25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 x14ac:dyDescent="0.25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 x14ac:dyDescent="0.25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 x14ac:dyDescent="0.25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 x14ac:dyDescent="0.25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.1" customHeight="1" x14ac:dyDescent="0.25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.1" customHeight="1" x14ac:dyDescent="0.25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.1" customHeight="1" x14ac:dyDescent="0.25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 x14ac:dyDescent="0.2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 x14ac:dyDescent="0.2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 x14ac:dyDescent="0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 x14ac:dyDescent="0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 x14ac:dyDescent="0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W89"/>
  <sheetViews>
    <sheetView zoomScale="70" zoomScaleNormal="70" zoomScalePageLayoutView="8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V49" sqref="BV49"/>
    </sheetView>
  </sheetViews>
  <sheetFormatPr defaultColWidth="8.85546875" defaultRowHeight="12" customHeight="1" x14ac:dyDescent="0.2"/>
  <cols>
    <col min="1" max="1" width="44.7109375" customWidth="1"/>
    <col min="2" max="13" width="9.42578125" customWidth="1"/>
    <col min="14" max="18" width="9.42578125" hidden="1" customWidth="1"/>
    <col min="19" max="19" width="1.7109375" customWidth="1"/>
    <col min="20" max="22" width="9.42578125" style="1466" customWidth="1"/>
    <col min="23" max="31" width="9.42578125" customWidth="1"/>
    <col min="32" max="36" width="9.42578125" hidden="1" customWidth="1"/>
    <col min="37" max="37" width="2.140625" customWidth="1"/>
    <col min="38" max="49" width="9.42578125" customWidth="1"/>
    <col min="50" max="54" width="9.42578125" hidden="1" customWidth="1"/>
    <col min="55" max="55" width="1.7109375" customWidth="1"/>
    <col min="56" max="67" width="9.7109375" customWidth="1"/>
    <col min="68" max="72" width="9.7109375" hidden="1" customWidth="1"/>
    <col min="73" max="73" width="1.85546875" customWidth="1"/>
    <col min="74" max="77" width="8.140625" customWidth="1"/>
    <col min="78" max="78" width="10.140625" customWidth="1"/>
    <col min="79" max="81" width="9.28515625" customWidth="1"/>
    <col min="82" max="83" width="7.85546875" hidden="1" customWidth="1"/>
    <col min="84" max="96" width="7.85546875" customWidth="1"/>
    <col min="97" max="115" width="7.85546875" hidden="1" customWidth="1"/>
    <col min="116" max="119" width="10.42578125" customWidth="1"/>
    <col min="120" max="120" width="9.28515625" customWidth="1"/>
    <col min="121" max="121" width="10" customWidth="1"/>
    <col min="122" max="123" width="9.28515625" customWidth="1"/>
    <col min="124" max="124" width="81.42578125" customWidth="1"/>
    <col min="125" max="125" width="9.140625" customWidth="1"/>
  </cols>
  <sheetData>
    <row r="1" spans="1:127" ht="17.100000000000001" customHeight="1" x14ac:dyDescent="0.25">
      <c r="A1" s="523" t="s">
        <v>463</v>
      </c>
      <c r="B1" s="61"/>
      <c r="C1" s="61"/>
      <c r="D1" s="791" t="s">
        <v>704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786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.1" customHeight="1" thickBot="1" x14ac:dyDescent="0.3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.1" customHeight="1" thickBot="1" x14ac:dyDescent="0.3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 x14ac:dyDescent="0.25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.1" customHeight="1" x14ac:dyDescent="0.25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 x14ac:dyDescent="0.2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532" t="s">
        <v>48</v>
      </c>
      <c r="CE6" s="1532"/>
      <c r="CF6" s="1532" t="s">
        <v>48</v>
      </c>
      <c r="CG6" s="1532"/>
      <c r="CH6" s="472"/>
      <c r="CI6" s="472"/>
      <c r="CJ6" s="472"/>
      <c r="CK6" s="472"/>
      <c r="CL6" s="472"/>
      <c r="CM6" s="472"/>
      <c r="CN6" s="472"/>
      <c r="CO6" s="472"/>
      <c r="CP6" s="472"/>
      <c r="CQ6" s="1533" t="s">
        <v>49</v>
      </c>
      <c r="CR6" s="1533"/>
      <c r="CS6" s="1533" t="s">
        <v>49</v>
      </c>
      <c r="CT6" s="1533"/>
      <c r="CU6" s="1534" t="s">
        <v>48</v>
      </c>
      <c r="CV6" s="1534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535" t="s">
        <v>49</v>
      </c>
      <c r="DK6" s="1535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.1" customHeight="1" thickBot="1" x14ac:dyDescent="0.3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 x14ac:dyDescent="0.2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.1" customHeight="1" thickBot="1" x14ac:dyDescent="0.3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 x14ac:dyDescent="0.25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 x14ac:dyDescent="0.25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 x14ac:dyDescent="0.25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 x14ac:dyDescent="0.25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 x14ac:dyDescent="0.25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 x14ac:dyDescent="0.25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 x14ac:dyDescent="0.25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 x14ac:dyDescent="0.25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 x14ac:dyDescent="0.25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 x14ac:dyDescent="0.25">
      <c r="A19" s="507" t="s">
        <v>705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 x14ac:dyDescent="0.25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 x14ac:dyDescent="0.25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 x14ac:dyDescent="0.25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 x14ac:dyDescent="0.25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 x14ac:dyDescent="0.25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 x14ac:dyDescent="0.25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 x14ac:dyDescent="0.25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 x14ac:dyDescent="0.25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 x14ac:dyDescent="0.25">
      <c r="A28" s="507" t="s">
        <v>706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 x14ac:dyDescent="0.25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 x14ac:dyDescent="0.25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 x14ac:dyDescent="0.25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 x14ac:dyDescent="0.25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 x14ac:dyDescent="0.25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 x14ac:dyDescent="0.25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 x14ac:dyDescent="0.25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 x14ac:dyDescent="0.25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 x14ac:dyDescent="0.25">
      <c r="A37" s="507" t="s">
        <v>707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 x14ac:dyDescent="0.25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 x14ac:dyDescent="0.25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 x14ac:dyDescent="0.25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 x14ac:dyDescent="0.25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 x14ac:dyDescent="0.25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 x14ac:dyDescent="0.25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 x14ac:dyDescent="0.25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 x14ac:dyDescent="0.25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 x14ac:dyDescent="0.25">
      <c r="A46" s="1496" t="s">
        <v>808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 x14ac:dyDescent="0.25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 x14ac:dyDescent="0.25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 x14ac:dyDescent="0.25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 x14ac:dyDescent="0.25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 x14ac:dyDescent="0.25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 x14ac:dyDescent="0.25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 x14ac:dyDescent="0.25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 x14ac:dyDescent="0.25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 x14ac:dyDescent="0.25">
      <c r="A55" s="1496" t="s">
        <v>792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 x14ac:dyDescent="0.25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 x14ac:dyDescent="0.25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 x14ac:dyDescent="0.25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 x14ac:dyDescent="0.25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 x14ac:dyDescent="0.25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 x14ac:dyDescent="0.25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 x14ac:dyDescent="0.25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 x14ac:dyDescent="0.25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 x14ac:dyDescent="0.25">
      <c r="A64" s="1496" t="s">
        <v>793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 x14ac:dyDescent="0.25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 x14ac:dyDescent="0.25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 x14ac:dyDescent="0.25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 x14ac:dyDescent="0.25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 x14ac:dyDescent="0.25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 x14ac:dyDescent="0.25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 x14ac:dyDescent="0.25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.1" customHeight="1" thickBot="1" x14ac:dyDescent="0.3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.1" customHeight="1" x14ac:dyDescent="0.25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.1" customHeight="1" x14ac:dyDescent="0.25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 x14ac:dyDescent="0.2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 x14ac:dyDescent="0.2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 x14ac:dyDescent="0.2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 x14ac:dyDescent="0.2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 x14ac:dyDescent="0.2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 x14ac:dyDescent="0.2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 x14ac:dyDescent="0.2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 x14ac:dyDescent="0.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 x14ac:dyDescent="0.2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 x14ac:dyDescent="0.2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 x14ac:dyDescent="0.2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sqref="A1:XFD1"/>
    </sheetView>
  </sheetViews>
  <sheetFormatPr defaultColWidth="11.42578125" defaultRowHeight="12.75" customHeight="1" x14ac:dyDescent="0.2"/>
  <cols>
    <col min="1" max="1" width="47.42578125" style="1402" customWidth="1"/>
    <col min="2" max="2" width="3.42578125" style="1257" customWidth="1"/>
    <col min="3" max="4" width="8.85546875" style="1257" customWidth="1"/>
    <col min="5" max="5" width="8.140625" style="1257" customWidth="1"/>
    <col min="6" max="6" width="9.85546875" style="1257" customWidth="1"/>
    <col min="7" max="7" width="1.85546875" style="1257" customWidth="1"/>
    <col min="8" max="8" width="9.140625" style="1256" customWidth="1"/>
    <col min="9" max="10" width="9" style="1256" customWidth="1"/>
    <col min="11" max="11" width="8.42578125" style="1256" customWidth="1"/>
    <col min="12" max="12" width="1.85546875" style="1257" customWidth="1"/>
    <col min="13" max="16" width="7.7109375" style="1257" customWidth="1"/>
    <col min="17" max="17" width="40.7109375" style="1402" customWidth="1"/>
    <col min="18" max="18" width="7.7109375" style="1258" customWidth="1"/>
    <col min="19" max="21" width="7.7109375" style="1260" customWidth="1"/>
    <col min="22" max="16384" width="11.42578125" style="809"/>
  </cols>
  <sheetData>
    <row r="1" spans="1:22" s="1241" customFormat="1" ht="15" customHeight="1" thickBot="1" x14ac:dyDescent="0.25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786</v>
      </c>
      <c r="K1" s="1457">
        <f>Data!$K$1</f>
        <v>4.1867999999999999</v>
      </c>
      <c r="L1" s="1262"/>
      <c r="M1" s="1263" t="s">
        <v>704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.1" customHeight="1" thickBot="1" x14ac:dyDescent="0.25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.1" customHeight="1" x14ac:dyDescent="0.2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 x14ac:dyDescent="0.2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 x14ac:dyDescent="0.2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 x14ac:dyDescent="0.2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 x14ac:dyDescent="0.2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 x14ac:dyDescent="0.2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 x14ac:dyDescent="0.2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 x14ac:dyDescent="0.2">
      <c r="A10" s="1292" t="s">
        <v>130</v>
      </c>
      <c r="B10" s="1293"/>
      <c r="C10" s="1294">
        <f>SUM(C11:C19)</f>
        <v>1.003064720847088</v>
      </c>
      <c r="D10" s="1294">
        <f>SUM(D11:D19)</f>
        <v>1.056428393209986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#VALUE!</v>
      </c>
      <c r="N10" s="1294" t="e">
        <f>SUM(N11:N19)</f>
        <v>#VALUE!</v>
      </c>
      <c r="O10" s="1294" t="e">
        <f>SUM(O11:O19)</f>
        <v>#VALUE!</v>
      </c>
      <c r="P10" s="1294" t="e">
        <f>SUM(P11:P19)</f>
        <v>#VALUE!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 x14ac:dyDescent="0.2">
      <c r="A11" s="1085" t="s">
        <v>682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 x14ac:dyDescent="0.2">
      <c r="A12" s="1085" t="s">
        <v>683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 x14ac:dyDescent="0.2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 x14ac:dyDescent="0.2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 x14ac:dyDescent="0.2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 x14ac:dyDescent="0.2">
      <c r="A16" s="1085" t="s">
        <v>684</v>
      </c>
      <c r="B16" s="1297"/>
      <c r="C16" s="1449">
        <f>SUM(C859:C864)</f>
        <v>0.57787878787878788</v>
      </c>
      <c r="D16" s="1449">
        <f t="shared" ref="D16:F16" si="0">SUM(D859:D864)</f>
        <v>0.61965505740971338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 t="e">
        <f>SUM(M859:M864)</f>
        <v>#VALUE!</v>
      </c>
      <c r="N16" s="1449" t="e">
        <f t="shared" ref="N16:P16" si="1">SUM(N859:N864)</f>
        <v>#VALUE!</v>
      </c>
      <c r="O16" s="1449" t="e">
        <f t="shared" si="1"/>
        <v>#VALUE!</v>
      </c>
      <c r="P16" s="1449" t="e">
        <f t="shared" si="1"/>
        <v>#VALUE!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 x14ac:dyDescent="0.2">
      <c r="A17" s="1085" t="s">
        <v>685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 x14ac:dyDescent="0.2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 x14ac:dyDescent="0.2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 x14ac:dyDescent="0.2">
      <c r="A20" s="1300" t="s">
        <v>136</v>
      </c>
      <c r="B20" s="1301"/>
      <c r="C20" s="1302">
        <f>SUM(C21:C30)</f>
        <v>25140</v>
      </c>
      <c r="D20" s="1302">
        <f>SUM(D21:D30)</f>
        <v>32760</v>
      </c>
      <c r="E20" s="1302">
        <f>SUM(E21:E30)</f>
        <v>98820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 x14ac:dyDescent="0.2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 x14ac:dyDescent="0.2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 x14ac:dyDescent="0.2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 x14ac:dyDescent="0.2">
      <c r="A24" s="894" t="s">
        <v>655</v>
      </c>
      <c r="B24" s="1301"/>
      <c r="C24" s="1304">
        <f>SUM(C965:C968)</f>
        <v>0</v>
      </c>
      <c r="D24" s="1304">
        <f>SUM(D965:D968)</f>
        <v>3600</v>
      </c>
      <c r="E24" s="1304">
        <f>SUM(E965:E968)</f>
        <v>6000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 x14ac:dyDescent="0.2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 x14ac:dyDescent="0.2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 x14ac:dyDescent="0.2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 x14ac:dyDescent="0.2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 x14ac:dyDescent="0.2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 x14ac:dyDescent="0.2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 x14ac:dyDescent="0.2">
      <c r="A31" s="1300" t="s">
        <v>145</v>
      </c>
      <c r="B31" s="1301"/>
      <c r="C31" s="1302">
        <f>SUM(C32:C41)</f>
        <v>13800</v>
      </c>
      <c r="D31" s="1302">
        <f>SUM(D32:D41)</f>
        <v>28744</v>
      </c>
      <c r="E31" s="1302">
        <f>SUM(E32:E41)</f>
        <v>36736</v>
      </c>
      <c r="F31" s="1302">
        <f>SUM(F32:F41)</f>
        <v>383786.8</v>
      </c>
      <c r="G31" s="1301"/>
      <c r="H31" s="1303"/>
      <c r="I31" s="1303"/>
      <c r="J31" s="1303"/>
      <c r="K31" s="1303"/>
      <c r="L31" s="1301"/>
      <c r="M31" s="1302" t="e">
        <f>SUM(M32:M41)</f>
        <v>#VALUE!</v>
      </c>
      <c r="N31" s="1302" t="e">
        <f>SUM(N32:N41)</f>
        <v>#VALUE!</v>
      </c>
      <c r="O31" s="1302" t="e">
        <f>SUM(O32:O41)</f>
        <v>#VALUE!</v>
      </c>
      <c r="P31" s="1302" t="e">
        <f>SUM(P32:P41)</f>
        <v>#VALUE!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 x14ac:dyDescent="0.2">
      <c r="A32" s="826" t="s">
        <v>146</v>
      </c>
      <c r="B32" s="1308"/>
      <c r="C32" s="1448">
        <f t="shared" ref="C32:F32" si="4">C988</f>
        <v>6840</v>
      </c>
      <c r="D32" s="1448">
        <f t="shared" si="4"/>
        <v>9612</v>
      </c>
      <c r="E32" s="1448">
        <f t="shared" si="4"/>
        <v>7920</v>
      </c>
      <c r="F32" s="1448">
        <f t="shared" si="4"/>
        <v>8390</v>
      </c>
      <c r="G32" s="1308"/>
      <c r="H32" s="1309"/>
      <c r="I32" s="1309"/>
      <c r="J32" s="1309"/>
      <c r="K32" s="1309"/>
      <c r="L32" s="1308"/>
      <c r="M32" s="1448">
        <f t="shared" ref="M32:P32" si="5">M988</f>
        <v>3244.4690897044202</v>
      </c>
      <c r="N32" s="1448">
        <f t="shared" si="5"/>
        <v>0</v>
      </c>
      <c r="O32" s="1448">
        <f t="shared" si="5"/>
        <v>-1129.2876917758549</v>
      </c>
      <c r="P32" s="1448">
        <f t="shared" si="5"/>
        <v>-1830.389349000422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 x14ac:dyDescent="0.2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#VALUE!</v>
      </c>
      <c r="N33" s="1448" t="e">
        <f t="shared" si="7"/>
        <v>#VALUE!</v>
      </c>
      <c r="O33" s="1448" t="e">
        <f t="shared" si="7"/>
        <v>#VALUE!</v>
      </c>
      <c r="P33" s="1448" t="e">
        <f t="shared" si="7"/>
        <v>#VALUE!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 x14ac:dyDescent="0.2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 x14ac:dyDescent="0.2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 x14ac:dyDescent="0.2">
      <c r="A36" s="826" t="s">
        <v>149</v>
      </c>
      <c r="B36" s="1312"/>
      <c r="C36" s="1448">
        <f t="shared" si="8"/>
        <v>0</v>
      </c>
      <c r="D36" s="1448">
        <f t="shared" si="8"/>
        <v>20</v>
      </c>
      <c r="E36" s="1448">
        <f t="shared" si="8"/>
        <v>300</v>
      </c>
      <c r="F36" s="1448">
        <f t="shared" si="8"/>
        <v>9900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 x14ac:dyDescent="0.2">
      <c r="A37" s="826" t="s">
        <v>150</v>
      </c>
      <c r="B37" s="1293"/>
      <c r="C37" s="1448">
        <f t="shared" si="8"/>
        <v>0</v>
      </c>
      <c r="D37" s="1448">
        <f t="shared" si="8"/>
        <v>800</v>
      </c>
      <c r="E37" s="1448">
        <f t="shared" si="8"/>
        <v>480</v>
      </c>
      <c r="F37" s="1448">
        <f t="shared" si="8"/>
        <v>120800</v>
      </c>
      <c r="G37" s="1310"/>
      <c r="H37" s="1311"/>
      <c r="I37" s="1311"/>
      <c r="J37" s="1311"/>
      <c r="K37" s="1311"/>
      <c r="L37" s="1310"/>
      <c r="M37" s="1448">
        <f t="shared" ref="M37:P37" si="12">M995</f>
        <v>1980</v>
      </c>
      <c r="N37" s="1448">
        <f t="shared" si="12"/>
        <v>960</v>
      </c>
      <c r="O37" s="1448">
        <f t="shared" si="12"/>
        <v>840</v>
      </c>
      <c r="P37" s="1448">
        <f t="shared" si="12"/>
        <v>-119700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 x14ac:dyDescent="0.2">
      <c r="A38" s="826" t="s">
        <v>151</v>
      </c>
      <c r="B38" s="978"/>
      <c r="C38" s="1448">
        <f t="shared" si="8"/>
        <v>0</v>
      </c>
      <c r="D38" s="1448">
        <f t="shared" si="8"/>
        <v>1000</v>
      </c>
      <c r="E38" s="1448">
        <f t="shared" si="8"/>
        <v>1800</v>
      </c>
      <c r="F38" s="1448">
        <f t="shared" si="8"/>
        <v>25000</v>
      </c>
      <c r="G38" s="1310"/>
      <c r="H38" s="1311"/>
      <c r="I38" s="1311"/>
      <c r="J38" s="1311"/>
      <c r="K38" s="1311"/>
      <c r="L38" s="1310"/>
      <c r="M38" s="1448">
        <f t="shared" ref="M38:P38" si="13">M996</f>
        <v>2700</v>
      </c>
      <c r="N38" s="1448">
        <f t="shared" si="13"/>
        <v>1400</v>
      </c>
      <c r="O38" s="1448">
        <f t="shared" si="13"/>
        <v>0</v>
      </c>
      <c r="P38" s="1448">
        <f t="shared" si="13"/>
        <v>-23500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 x14ac:dyDescent="0.2">
      <c r="A39" s="826" t="s">
        <v>152</v>
      </c>
      <c r="B39" s="978"/>
      <c r="C39" s="1448">
        <f t="shared" si="8"/>
        <v>0</v>
      </c>
      <c r="D39" s="1448">
        <f t="shared" si="8"/>
        <v>1440</v>
      </c>
      <c r="E39" s="1448">
        <f t="shared" si="8"/>
        <v>0</v>
      </c>
      <c r="F39" s="1448">
        <f t="shared" si="8"/>
        <v>25000</v>
      </c>
      <c r="G39" s="1310"/>
      <c r="H39" s="1311"/>
      <c r="I39" s="1311"/>
      <c r="J39" s="1311"/>
      <c r="K39" s="1311"/>
      <c r="L39" s="1310"/>
      <c r="M39" s="1448">
        <f t="shared" ref="M39:P39" si="14">M997</f>
        <v>540</v>
      </c>
      <c r="N39" s="1448">
        <f t="shared" si="14"/>
        <v>-180</v>
      </c>
      <c r="O39" s="1448">
        <f t="shared" si="14"/>
        <v>360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 x14ac:dyDescent="0.2">
      <c r="A40" s="826" t="s">
        <v>785</v>
      </c>
      <c r="B40" s="978"/>
      <c r="C40" s="1448">
        <f t="shared" si="8"/>
        <v>78</v>
      </c>
      <c r="D40" s="1448">
        <f t="shared" si="8"/>
        <v>1260</v>
      </c>
      <c r="E40" s="1448">
        <f t="shared" si="8"/>
        <v>9600</v>
      </c>
      <c r="F40" s="1448">
        <f t="shared" si="8"/>
        <v>87600</v>
      </c>
      <c r="G40" s="1310"/>
      <c r="H40" s="1311"/>
      <c r="I40" s="1311"/>
      <c r="J40" s="1311"/>
      <c r="K40" s="1311"/>
      <c r="L40" s="1310"/>
      <c r="M40" s="1448">
        <f t="shared" ref="M40:P40" si="15">M998</f>
        <v>714</v>
      </c>
      <c r="N40" s="1448">
        <f t="shared" si="15"/>
        <v>104</v>
      </c>
      <c r="O40" s="1448">
        <f t="shared" si="15"/>
        <v>-9072</v>
      </c>
      <c r="P40" s="1448">
        <f t="shared" si="15"/>
        <v>-83560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 x14ac:dyDescent="0.2">
      <c r="A41" s="826" t="s">
        <v>154</v>
      </c>
      <c r="B41" s="978"/>
      <c r="C41" s="1448">
        <f t="shared" si="8"/>
        <v>0</v>
      </c>
      <c r="D41" s="1448">
        <f t="shared" si="8"/>
        <v>5348</v>
      </c>
      <c r="E41" s="1448">
        <f t="shared" si="8"/>
        <v>0</v>
      </c>
      <c r="F41" s="1448">
        <f t="shared" si="8"/>
        <v>91600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27678.666666666668</v>
      </c>
      <c r="O41" s="1448">
        <f t="shared" si="16"/>
        <v>24509</v>
      </c>
      <c r="P41" s="1448">
        <f t="shared" si="16"/>
        <v>-67575.833333333328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 x14ac:dyDescent="0.2">
      <c r="A42" s="947" t="s">
        <v>155</v>
      </c>
      <c r="B42" s="978"/>
      <c r="C42" s="1313">
        <f>IF(C20=0,"",C32/C20)</f>
        <v>0.27207637231503579</v>
      </c>
      <c r="D42" s="1313">
        <f t="shared" ref="D42:F42" si="17">IF(D20=0,"",D32/D20)</f>
        <v>0.29340659340659342</v>
      </c>
      <c r="E42" s="1313">
        <f t="shared" si="17"/>
        <v>8.0145719489981782E-2</v>
      </c>
      <c r="F42" s="1313">
        <f t="shared" si="17"/>
        <v>3.8075788518266394E-2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 x14ac:dyDescent="0.2">
      <c r="A43" s="1315" t="s">
        <v>334</v>
      </c>
      <c r="B43" s="1098"/>
      <c r="C43" s="1316">
        <f>C20-C31</f>
        <v>11340</v>
      </c>
      <c r="D43" s="1316">
        <f>D20-D31</f>
        <v>4016</v>
      </c>
      <c r="E43" s="1316">
        <f>E20-E31</f>
        <v>62084</v>
      </c>
      <c r="F43" s="1316">
        <f>F20-F31</f>
        <v>-163436.79999999999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 x14ac:dyDescent="0.2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 x14ac:dyDescent="0.2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 x14ac:dyDescent="0.2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 x14ac:dyDescent="0.2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 x14ac:dyDescent="0.2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 x14ac:dyDescent="0.2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 x14ac:dyDescent="0.2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 x14ac:dyDescent="0.2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 x14ac:dyDescent="0.2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 x14ac:dyDescent="0.2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 x14ac:dyDescent="0.2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 x14ac:dyDescent="0.2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 x14ac:dyDescent="0.2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 x14ac:dyDescent="0.2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 x14ac:dyDescent="0.2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 x14ac:dyDescent="0.2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 x14ac:dyDescent="0.2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 x14ac:dyDescent="0.2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 x14ac:dyDescent="0.2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 x14ac:dyDescent="0.2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 x14ac:dyDescent="0.2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 x14ac:dyDescent="0.2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 x14ac:dyDescent="0.2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 x14ac:dyDescent="0.2">
      <c r="A67" s="956" t="s">
        <v>733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 x14ac:dyDescent="0.2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 x14ac:dyDescent="0.2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 x14ac:dyDescent="0.2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 x14ac:dyDescent="0.2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 x14ac:dyDescent="0.2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 x14ac:dyDescent="0.2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 x14ac:dyDescent="0.2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 x14ac:dyDescent="0.2">
      <c r="A75" s="956" t="s">
        <v>734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 x14ac:dyDescent="0.2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 x14ac:dyDescent="0.2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 x14ac:dyDescent="0.2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 x14ac:dyDescent="0.2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 x14ac:dyDescent="0.2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 x14ac:dyDescent="0.2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 x14ac:dyDescent="0.2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 x14ac:dyDescent="0.2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 x14ac:dyDescent="0.2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 x14ac:dyDescent="0.2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 x14ac:dyDescent="0.2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 x14ac:dyDescent="0.2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 x14ac:dyDescent="0.2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 x14ac:dyDescent="0.2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 x14ac:dyDescent="0.2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 x14ac:dyDescent="0.2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 x14ac:dyDescent="0.2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 x14ac:dyDescent="0.2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 x14ac:dyDescent="0.2">
      <c r="A94" s="956" t="s">
        <v>733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 x14ac:dyDescent="0.2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 x14ac:dyDescent="0.2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 x14ac:dyDescent="0.2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 x14ac:dyDescent="0.2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 x14ac:dyDescent="0.2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 x14ac:dyDescent="0.2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 x14ac:dyDescent="0.2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 x14ac:dyDescent="0.2">
      <c r="A102" s="956" t="s">
        <v>734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 x14ac:dyDescent="0.2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 x14ac:dyDescent="0.2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 x14ac:dyDescent="0.2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 x14ac:dyDescent="0.2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 x14ac:dyDescent="0.2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 x14ac:dyDescent="0.2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 x14ac:dyDescent="0.2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 x14ac:dyDescent="0.2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 x14ac:dyDescent="0.2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 x14ac:dyDescent="0.2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 x14ac:dyDescent="0.2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 x14ac:dyDescent="0.2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 x14ac:dyDescent="0.2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 x14ac:dyDescent="0.2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 x14ac:dyDescent="0.2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 x14ac:dyDescent="0.2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 x14ac:dyDescent="0.2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 x14ac:dyDescent="0.2">
      <c r="A120" s="956" t="s">
        <v>735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 x14ac:dyDescent="0.2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 x14ac:dyDescent="0.2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 x14ac:dyDescent="0.2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 x14ac:dyDescent="0.2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 x14ac:dyDescent="0.2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 x14ac:dyDescent="0.2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 x14ac:dyDescent="0.2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 x14ac:dyDescent="0.2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 x14ac:dyDescent="0.2">
      <c r="A129" s="956" t="s">
        <v>736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 x14ac:dyDescent="0.2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 x14ac:dyDescent="0.2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 x14ac:dyDescent="0.2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 x14ac:dyDescent="0.2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 x14ac:dyDescent="0.2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 x14ac:dyDescent="0.2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 x14ac:dyDescent="0.2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 x14ac:dyDescent="0.2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 x14ac:dyDescent="0.2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 x14ac:dyDescent="0.2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 x14ac:dyDescent="0.2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 x14ac:dyDescent="0.2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 x14ac:dyDescent="0.2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 x14ac:dyDescent="0.2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 x14ac:dyDescent="0.2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 x14ac:dyDescent="0.2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 x14ac:dyDescent="0.2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 x14ac:dyDescent="0.2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 x14ac:dyDescent="0.2">
      <c r="A148" s="956" t="s">
        <v>735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 x14ac:dyDescent="0.2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 x14ac:dyDescent="0.2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 x14ac:dyDescent="0.2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 x14ac:dyDescent="0.2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 x14ac:dyDescent="0.2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 x14ac:dyDescent="0.2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 x14ac:dyDescent="0.2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 x14ac:dyDescent="0.2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 x14ac:dyDescent="0.2">
      <c r="A157" s="956" t="s">
        <v>736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 x14ac:dyDescent="0.2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 x14ac:dyDescent="0.2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 x14ac:dyDescent="0.2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 x14ac:dyDescent="0.2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 x14ac:dyDescent="0.2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 x14ac:dyDescent="0.2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 x14ac:dyDescent="0.2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 x14ac:dyDescent="0.2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 x14ac:dyDescent="0.2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 x14ac:dyDescent="0.2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 x14ac:dyDescent="0.2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 x14ac:dyDescent="0.2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 x14ac:dyDescent="0.2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 x14ac:dyDescent="0.2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 x14ac:dyDescent="0.2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 x14ac:dyDescent="0.2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 x14ac:dyDescent="0.2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 x14ac:dyDescent="0.2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 x14ac:dyDescent="0.2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 x14ac:dyDescent="0.2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 x14ac:dyDescent="0.2">
      <c r="A178" s="1122" t="s">
        <v>737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 x14ac:dyDescent="0.2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 x14ac:dyDescent="0.2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 x14ac:dyDescent="0.2">
      <c r="A181" s="1122" t="s">
        <v>738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 x14ac:dyDescent="0.2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 x14ac:dyDescent="0.2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 x14ac:dyDescent="0.2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 x14ac:dyDescent="0.2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 x14ac:dyDescent="0.2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 x14ac:dyDescent="0.2">
      <c r="A187" s="1205" t="s">
        <v>739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 x14ac:dyDescent="0.2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 x14ac:dyDescent="0.2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 x14ac:dyDescent="0.2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 x14ac:dyDescent="0.2">
      <c r="A191" s="1122" t="s">
        <v>740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 x14ac:dyDescent="0.2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 x14ac:dyDescent="0.2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 x14ac:dyDescent="0.2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 x14ac:dyDescent="0.2">
      <c r="A195" s="1122" t="s">
        <v>741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 x14ac:dyDescent="0.2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 x14ac:dyDescent="0.2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 x14ac:dyDescent="0.2">
      <c r="A198" s="1122" t="s">
        <v>742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 x14ac:dyDescent="0.2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 x14ac:dyDescent="0.2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 x14ac:dyDescent="0.2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 x14ac:dyDescent="0.2">
      <c r="A202" s="1122" t="s">
        <v>743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 x14ac:dyDescent="0.2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 x14ac:dyDescent="0.2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 x14ac:dyDescent="0.2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 x14ac:dyDescent="0.2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 x14ac:dyDescent="0.2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 x14ac:dyDescent="0.2">
      <c r="A208" s="1122" t="s">
        <v>745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 x14ac:dyDescent="0.2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 x14ac:dyDescent="0.2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 x14ac:dyDescent="0.2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 x14ac:dyDescent="0.2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 x14ac:dyDescent="0.2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 x14ac:dyDescent="0.2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 x14ac:dyDescent="0.2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 x14ac:dyDescent="0.2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 x14ac:dyDescent="0.2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 x14ac:dyDescent="0.2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 x14ac:dyDescent="0.2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 x14ac:dyDescent="0.2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 x14ac:dyDescent="0.2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 x14ac:dyDescent="0.2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 x14ac:dyDescent="0.2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 x14ac:dyDescent="0.2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 x14ac:dyDescent="0.2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 x14ac:dyDescent="0.2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 x14ac:dyDescent="0.2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 x14ac:dyDescent="0.2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 x14ac:dyDescent="0.2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 x14ac:dyDescent="0.2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 x14ac:dyDescent="0.2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 x14ac:dyDescent="0.2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 x14ac:dyDescent="0.2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 x14ac:dyDescent="0.2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 x14ac:dyDescent="0.2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 x14ac:dyDescent="0.2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 x14ac:dyDescent="0.2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 x14ac:dyDescent="0.2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 x14ac:dyDescent="0.2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 x14ac:dyDescent="0.2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 x14ac:dyDescent="0.2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 x14ac:dyDescent="0.2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 x14ac:dyDescent="0.2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 x14ac:dyDescent="0.2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 x14ac:dyDescent="0.2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 x14ac:dyDescent="0.2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 x14ac:dyDescent="0.2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 x14ac:dyDescent="0.2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 x14ac:dyDescent="0.2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 x14ac:dyDescent="0.2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 x14ac:dyDescent="0.2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 x14ac:dyDescent="0.2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 x14ac:dyDescent="0.2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 x14ac:dyDescent="0.2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 x14ac:dyDescent="0.2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 x14ac:dyDescent="0.2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 x14ac:dyDescent="0.2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 x14ac:dyDescent="0.2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 x14ac:dyDescent="0.2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 x14ac:dyDescent="0.2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 x14ac:dyDescent="0.2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 x14ac:dyDescent="0.2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 x14ac:dyDescent="0.2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 x14ac:dyDescent="0.2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 x14ac:dyDescent="0.2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 x14ac:dyDescent="0.2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 x14ac:dyDescent="0.2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 x14ac:dyDescent="0.2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 x14ac:dyDescent="0.2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 x14ac:dyDescent="0.2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 x14ac:dyDescent="0.2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 x14ac:dyDescent="0.2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 x14ac:dyDescent="0.2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 x14ac:dyDescent="0.2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 x14ac:dyDescent="0.2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 x14ac:dyDescent="0.2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 x14ac:dyDescent="0.2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 x14ac:dyDescent="0.2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 x14ac:dyDescent="0.2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 x14ac:dyDescent="0.2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 x14ac:dyDescent="0.2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 x14ac:dyDescent="0.2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 x14ac:dyDescent="0.2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 x14ac:dyDescent="0.2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 x14ac:dyDescent="0.2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 x14ac:dyDescent="0.2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 x14ac:dyDescent="0.2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 x14ac:dyDescent="0.2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 x14ac:dyDescent="0.2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 x14ac:dyDescent="0.2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 x14ac:dyDescent="0.2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 x14ac:dyDescent="0.2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 x14ac:dyDescent="0.2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 x14ac:dyDescent="0.2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 x14ac:dyDescent="0.2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 x14ac:dyDescent="0.2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 x14ac:dyDescent="0.2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 x14ac:dyDescent="0.2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 x14ac:dyDescent="0.2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 x14ac:dyDescent="0.2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 x14ac:dyDescent="0.2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 x14ac:dyDescent="0.2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 x14ac:dyDescent="0.2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 x14ac:dyDescent="0.2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 x14ac:dyDescent="0.2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 x14ac:dyDescent="0.2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 x14ac:dyDescent="0.2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 x14ac:dyDescent="0.2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 x14ac:dyDescent="0.2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 x14ac:dyDescent="0.2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 x14ac:dyDescent="0.2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 x14ac:dyDescent="0.2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 x14ac:dyDescent="0.2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 x14ac:dyDescent="0.2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 x14ac:dyDescent="0.2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 x14ac:dyDescent="0.2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 x14ac:dyDescent="0.2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 x14ac:dyDescent="0.2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 x14ac:dyDescent="0.2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 x14ac:dyDescent="0.2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 x14ac:dyDescent="0.2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 x14ac:dyDescent="0.2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 x14ac:dyDescent="0.2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 x14ac:dyDescent="0.2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 x14ac:dyDescent="0.2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 x14ac:dyDescent="0.2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 x14ac:dyDescent="0.2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 x14ac:dyDescent="0.2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 x14ac:dyDescent="0.2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 x14ac:dyDescent="0.2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 x14ac:dyDescent="0.2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 x14ac:dyDescent="0.2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 x14ac:dyDescent="0.2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 x14ac:dyDescent="0.2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 x14ac:dyDescent="0.2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 x14ac:dyDescent="0.2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 x14ac:dyDescent="0.2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 x14ac:dyDescent="0.2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 x14ac:dyDescent="0.2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 x14ac:dyDescent="0.2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 x14ac:dyDescent="0.2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 x14ac:dyDescent="0.2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 x14ac:dyDescent="0.2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 x14ac:dyDescent="0.2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 x14ac:dyDescent="0.2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 x14ac:dyDescent="0.2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 x14ac:dyDescent="0.2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 x14ac:dyDescent="0.2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 x14ac:dyDescent="0.2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 x14ac:dyDescent="0.2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 x14ac:dyDescent="0.2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 x14ac:dyDescent="0.2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 x14ac:dyDescent="0.2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 x14ac:dyDescent="0.2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 x14ac:dyDescent="0.2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 x14ac:dyDescent="0.2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 x14ac:dyDescent="0.2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 x14ac:dyDescent="0.2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 x14ac:dyDescent="0.2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 x14ac:dyDescent="0.2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 x14ac:dyDescent="0.2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 x14ac:dyDescent="0.2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 x14ac:dyDescent="0.2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 x14ac:dyDescent="0.2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 x14ac:dyDescent="0.2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 x14ac:dyDescent="0.2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 x14ac:dyDescent="0.2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 x14ac:dyDescent="0.2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 x14ac:dyDescent="0.2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 x14ac:dyDescent="0.2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 x14ac:dyDescent="0.2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 x14ac:dyDescent="0.2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 x14ac:dyDescent="0.2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 x14ac:dyDescent="0.2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 x14ac:dyDescent="0.2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 x14ac:dyDescent="0.2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 x14ac:dyDescent="0.2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 x14ac:dyDescent="0.2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 x14ac:dyDescent="0.2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 x14ac:dyDescent="0.2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 x14ac:dyDescent="0.2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 x14ac:dyDescent="0.2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 x14ac:dyDescent="0.2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 x14ac:dyDescent="0.2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 x14ac:dyDescent="0.2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 x14ac:dyDescent="0.2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 x14ac:dyDescent="0.2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 x14ac:dyDescent="0.2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 x14ac:dyDescent="0.2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 x14ac:dyDescent="0.2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 x14ac:dyDescent="0.2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 x14ac:dyDescent="0.2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 x14ac:dyDescent="0.2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 x14ac:dyDescent="0.2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 x14ac:dyDescent="0.2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 x14ac:dyDescent="0.2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 x14ac:dyDescent="0.2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 x14ac:dyDescent="0.2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 x14ac:dyDescent="0.2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 x14ac:dyDescent="0.2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 x14ac:dyDescent="0.2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 x14ac:dyDescent="0.2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 x14ac:dyDescent="0.2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 x14ac:dyDescent="0.2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 x14ac:dyDescent="0.2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 x14ac:dyDescent="0.2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 x14ac:dyDescent="0.2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 x14ac:dyDescent="0.2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 x14ac:dyDescent="0.2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 x14ac:dyDescent="0.2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 x14ac:dyDescent="0.2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 x14ac:dyDescent="0.2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 x14ac:dyDescent="0.2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 x14ac:dyDescent="0.2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 x14ac:dyDescent="0.2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 x14ac:dyDescent="0.2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 x14ac:dyDescent="0.2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 x14ac:dyDescent="0.2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 x14ac:dyDescent="0.2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 x14ac:dyDescent="0.2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 x14ac:dyDescent="0.2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 x14ac:dyDescent="0.2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 x14ac:dyDescent="0.2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 x14ac:dyDescent="0.2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 x14ac:dyDescent="0.2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 x14ac:dyDescent="0.2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 x14ac:dyDescent="0.2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 x14ac:dyDescent="0.2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 x14ac:dyDescent="0.2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 x14ac:dyDescent="0.2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 x14ac:dyDescent="0.2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 x14ac:dyDescent="0.2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 x14ac:dyDescent="0.2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 x14ac:dyDescent="0.2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 x14ac:dyDescent="0.2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 x14ac:dyDescent="0.2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 x14ac:dyDescent="0.2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 x14ac:dyDescent="0.2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 x14ac:dyDescent="0.2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 x14ac:dyDescent="0.2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 x14ac:dyDescent="0.2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 x14ac:dyDescent="0.2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 x14ac:dyDescent="0.2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 x14ac:dyDescent="0.2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 x14ac:dyDescent="0.2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 x14ac:dyDescent="0.2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 x14ac:dyDescent="0.2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 x14ac:dyDescent="0.2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 x14ac:dyDescent="0.2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 x14ac:dyDescent="0.2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 x14ac:dyDescent="0.2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 x14ac:dyDescent="0.2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 x14ac:dyDescent="0.2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 x14ac:dyDescent="0.2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 x14ac:dyDescent="0.2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 x14ac:dyDescent="0.2">
      <c r="A456" s="1372" t="s">
        <v>263</v>
      </c>
      <c r="B456" s="949"/>
      <c r="C456" s="1057">
        <f>IF(Data!BV456="","",Data!BV456)</f>
        <v>480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 x14ac:dyDescent="0.2">
      <c r="A457" s="966" t="s">
        <v>264</v>
      </c>
      <c r="B457" s="958"/>
      <c r="C457" s="1373">
        <f>IF(C456="","",C451*C452*C456)</f>
        <v>5760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 x14ac:dyDescent="0.2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 x14ac:dyDescent="0.2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 x14ac:dyDescent="0.2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 x14ac:dyDescent="0.2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12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 x14ac:dyDescent="0.2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600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 x14ac:dyDescent="0.2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 x14ac:dyDescent="0.2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0.3548743150684931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 x14ac:dyDescent="0.2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 x14ac:dyDescent="0.2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2760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 x14ac:dyDescent="0.2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 x14ac:dyDescent="0.2">
      <c r="A468" s="1112" t="s">
        <v>247</v>
      </c>
      <c r="B468" s="958"/>
      <c r="C468" s="1057">
        <f>IF(Data!BV468="","",Data!BV468)</f>
        <v>10</v>
      </c>
      <c r="D468" s="1057" t="str">
        <f>IF(Data!BW468="","",Data!BW468)</f>
        <v/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 x14ac:dyDescent="0.2">
      <c r="A469" s="1112" t="s">
        <v>260</v>
      </c>
      <c r="B469" s="939"/>
      <c r="C469" s="1057">
        <f>IF(Data!BV469="","",Data!BV469)</f>
        <v>1</v>
      </c>
      <c r="D469" s="1057" t="str">
        <f>IF(Data!BW469="","",Data!BW469)</f>
        <v/>
      </c>
      <c r="E469" s="1057">
        <f>IF(Data!BX469="","",Data!BX469)</f>
        <v>1</v>
      </c>
      <c r="F469" s="1057">
        <f>IF(Data!BY469="","",Data!BY469)</f>
        <v>1</v>
      </c>
      <c r="G469" s="972"/>
      <c r="H469" s="1375" t="e">
        <f>IF(H$46="","",IF('Exp factors'!$B52="poor",'Exp factors'!$G$52*H$46/$D468/H470,SUM(C469)*'Exp factors'!C$52))</f>
        <v>#VALUE!</v>
      </c>
      <c r="I469" s="1375" t="e">
        <f>IF(I$46="","",IF('Exp factors'!$B52="poor",'Exp factors'!$G$52*I$46/$D468/I470,SUM(D469)*'Exp factors'!D$52))</f>
        <v>#VALUE!</v>
      </c>
      <c r="J469" s="1375" t="e">
        <f>IF(J$46="","",IF('Exp factors'!$B52="poor",'Exp factors'!$G$52*J$46/$D468/J470,SUM(E469)*'Exp factors'!E$52))</f>
        <v>#VALUE!</v>
      </c>
      <c r="K469" s="1375" t="e">
        <f>IF(K$46="","",IF('Exp factors'!$B52="poor",'Exp factors'!$G$52*K$46/$D468/K470,SUM(F469)*'Exp factors'!F$52))</f>
        <v>#VALUE!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 x14ac:dyDescent="0.2">
      <c r="A470" s="966" t="s">
        <v>261</v>
      </c>
      <c r="B470" s="958"/>
      <c r="C470" s="1057">
        <f>IF(Data!BV470="","",Data!BV470)</f>
        <v>12</v>
      </c>
      <c r="D470" s="1057" t="str">
        <f>IF(Data!BW470="","",Data!BW470)</f>
        <v/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 x14ac:dyDescent="0.2">
      <c r="A471" s="1156" t="s">
        <v>248</v>
      </c>
      <c r="B471" s="958"/>
      <c r="C471" s="1346">
        <f>IF(C469="","",C468*C469*C470)</f>
        <v>120</v>
      </c>
      <c r="D471" s="1346" t="str">
        <f>IF(D469="","",D468*D469*D470)</f>
        <v/>
      </c>
      <c r="E471" s="1346">
        <f>IF(E469="","",E468*E469*E470)</f>
        <v>120</v>
      </c>
      <c r="F471" s="1346">
        <f>IF(F469="","",F468*F469*F470)</f>
        <v>100</v>
      </c>
      <c r="G471" s="958"/>
      <c r="H471" s="1346" t="e">
        <f>IF(H$46=0,"",SUM($D468)*H469*H470)</f>
        <v>#VALUE!</v>
      </c>
      <c r="I471" s="1346" t="e">
        <f>IF(I$46=0,"",SUM($D468)*I469*I470)</f>
        <v>#VALUE!</v>
      </c>
      <c r="J471" s="1346" t="e">
        <f>IF(J$46=0,"",SUM($D468)*J469*J470)</f>
        <v>#VALUE!</v>
      </c>
      <c r="K471" s="1346" t="e">
        <f>IF(K$46=0,"",SUM($D468)*K469*K470)</f>
        <v>#VALUE!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 x14ac:dyDescent="0.2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 x14ac:dyDescent="0.2">
      <c r="A473" s="966" t="s">
        <v>236</v>
      </c>
      <c r="B473" s="949"/>
      <c r="C473" s="1371">
        <f>IF(C471="","",C471*C472/C$46/365/$P$1)</f>
        <v>6.1524582814445818E-2</v>
      </c>
      <c r="D473" s="1371" t="str">
        <f>IF(D471="","",D471*D472/D$46/365/$P$1)</f>
        <v/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 t="e">
        <f>IF(H$46=0,"",H471*SUM($D472)/H$46/365/$P$1)</f>
        <v>#VALUE!</v>
      </c>
      <c r="I473" s="1371" t="e">
        <f>IF(I$46=0,"",I471*SUM($D472)/I$46/365/$P$1)</f>
        <v>#VALUE!</v>
      </c>
      <c r="J473" s="1371" t="e">
        <f>IF(J$46=0,"",J471*SUM($D472)/J$46/365/$P$1)</f>
        <v>#VALUE!</v>
      </c>
      <c r="K473" s="1371" t="e">
        <f>IF(K$46=0,"",K471*SUM($D472)/K$46/365/$P$1)</f>
        <v>#VALUE!</v>
      </c>
      <c r="L473" s="968"/>
      <c r="M473" s="1349" t="e">
        <f>IF(SUM(H473)=SUM(C473),"",SUM(H473)-SUM(C473))</f>
        <v>#VALUE!</v>
      </c>
      <c r="N473" s="1349" t="e">
        <f>IF(SUM(I473)=SUM(D473),"",SUM(I473)-SUM(D473))</f>
        <v>#VALUE!</v>
      </c>
      <c r="O473" s="1349" t="e">
        <f>IF(SUM(J473)=SUM(E473),"",SUM(J473)-SUM(E473))</f>
        <v>#VALUE!</v>
      </c>
      <c r="P473" s="1349" t="e">
        <f>IF(SUM(K473)=SUM(F473),"",SUM(K473)-SUM(F473))</f>
        <v>#VALUE!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 x14ac:dyDescent="0.2">
      <c r="A474" s="1374" t="s">
        <v>266</v>
      </c>
      <c r="B474" s="958"/>
      <c r="C474" s="1057">
        <f>IF(Data!BV474="","",Data!BV474)</f>
        <v>6</v>
      </c>
      <c r="D474" s="1057" t="str">
        <f>IF(Data!BW474="","",Data!BW474)</f>
        <v/>
      </c>
      <c r="E474" s="1057">
        <f>IF(Data!BX474="","",Data!BX474)</f>
        <v>12</v>
      </c>
      <c r="F474" s="1057">
        <f>IF(Data!BY474="","",Data!BY474)</f>
        <v>11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 x14ac:dyDescent="0.2">
      <c r="A475" s="966" t="s">
        <v>264</v>
      </c>
      <c r="B475" s="958"/>
      <c r="C475" s="1373">
        <f>IF(C474="","",C471*C474)</f>
        <v>720</v>
      </c>
      <c r="D475" s="1373" t="str">
        <f t="shared" ref="D475:F475" si="26">IF(D474="","",D471*D474)</f>
        <v/>
      </c>
      <c r="E475" s="1373">
        <f t="shared" si="26"/>
        <v>1440</v>
      </c>
      <c r="F475" s="1373">
        <f t="shared" si="26"/>
        <v>1100</v>
      </c>
      <c r="G475" s="1101"/>
      <c r="H475" s="1379" t="e">
        <f>IF(H$46=0,"",H471*H474)</f>
        <v>#VALUE!</v>
      </c>
      <c r="I475" s="1379" t="e">
        <f t="shared" ref="I475:K475" si="27">IF(I$46=0,"",I471*I474)</f>
        <v>#VALUE!</v>
      </c>
      <c r="J475" s="1379" t="e">
        <f t="shared" si="27"/>
        <v>#VALUE!</v>
      </c>
      <c r="K475" s="1379" t="e">
        <f t="shared" si="27"/>
        <v>#VALUE!</v>
      </c>
      <c r="L475" s="1101"/>
      <c r="M475" s="948" t="e">
        <f>IF(SUM(H475)=SUM(C475),"",SUM(H475)-SUM(C475))</f>
        <v>#VALUE!</v>
      </c>
      <c r="N475" s="948" t="e">
        <f>IF(SUM(I475)=SUM(D475),"",SUM(I475)-SUM(D475))</f>
        <v>#VALUE!</v>
      </c>
      <c r="O475" s="948" t="e">
        <f>IF(SUM(J475)=SUM(E475),"",SUM(J475)-SUM(E475))</f>
        <v>#VALUE!</v>
      </c>
      <c r="P475" s="948" t="e">
        <f>IF(SUM(K475)=SUM(F475),"",SUM(K475)-SUM(F475))</f>
        <v>#VALUE!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 x14ac:dyDescent="0.2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 x14ac:dyDescent="0.2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 x14ac:dyDescent="0.2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 x14ac:dyDescent="0.2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 x14ac:dyDescent="0.2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 x14ac:dyDescent="0.2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 x14ac:dyDescent="0.2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 x14ac:dyDescent="0.2">
      <c r="A483" s="1374" t="s">
        <v>263</v>
      </c>
      <c r="B483" s="949"/>
      <c r="C483" s="1057">
        <f>IF(Data!BV483="","",Data!BV483)</f>
        <v>30</v>
      </c>
      <c r="D483" s="1057">
        <f>IF(Data!BW483="","",Data!BW483)</f>
        <v>45</v>
      </c>
      <c r="E483" s="1057">
        <f>IF(Data!BX483="","",Data!BX483)</f>
        <v>60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 x14ac:dyDescent="0.2">
      <c r="A484" s="966" t="s">
        <v>264</v>
      </c>
      <c r="B484" s="958"/>
      <c r="C484" s="1373">
        <f>IF(C483="","",C478*C479*C483)</f>
        <v>360</v>
      </c>
      <c r="D484" s="1373">
        <f>IF(D483="","",D478*D479*D483)</f>
        <v>540</v>
      </c>
      <c r="E484" s="1373">
        <f>IF(E483="","",E478*E479*E483)</f>
        <v>720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-76.223736720740874</v>
      </c>
      <c r="N484" s="948">
        <f>IF(SUM(I484)=SUM(D484),"",SUM(I484)-SUM(D484))</f>
        <v>-287.75443264065859</v>
      </c>
      <c r="O484" s="948">
        <f>IF(SUM(J484)=SUM(E484),"",SUM(J484)-SUM(E484))</f>
        <v>-530.81582448049392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 x14ac:dyDescent="0.2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 x14ac:dyDescent="0.2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 x14ac:dyDescent="0.2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 x14ac:dyDescent="0.2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 x14ac:dyDescent="0.2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 x14ac:dyDescent="0.2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 x14ac:dyDescent="0.2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 x14ac:dyDescent="0.2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 x14ac:dyDescent="0.2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 x14ac:dyDescent="0.2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 x14ac:dyDescent="0.2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 x14ac:dyDescent="0.2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 x14ac:dyDescent="0.2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 x14ac:dyDescent="0.2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 x14ac:dyDescent="0.2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 x14ac:dyDescent="0.2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 x14ac:dyDescent="0.2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 x14ac:dyDescent="0.2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 x14ac:dyDescent="0.2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 x14ac:dyDescent="0.2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 x14ac:dyDescent="0.2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 x14ac:dyDescent="0.2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 x14ac:dyDescent="0.2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 x14ac:dyDescent="0.2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 x14ac:dyDescent="0.2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 x14ac:dyDescent="0.2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 x14ac:dyDescent="0.2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 x14ac:dyDescent="0.2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 x14ac:dyDescent="0.2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 x14ac:dyDescent="0.2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 x14ac:dyDescent="0.2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 x14ac:dyDescent="0.2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 x14ac:dyDescent="0.2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 x14ac:dyDescent="0.2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 x14ac:dyDescent="0.2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 x14ac:dyDescent="0.2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 x14ac:dyDescent="0.2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 x14ac:dyDescent="0.2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 x14ac:dyDescent="0.2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 x14ac:dyDescent="0.2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 x14ac:dyDescent="0.2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 x14ac:dyDescent="0.2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 x14ac:dyDescent="0.2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 x14ac:dyDescent="0.2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 x14ac:dyDescent="0.2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 x14ac:dyDescent="0.2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 x14ac:dyDescent="0.2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 x14ac:dyDescent="0.2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 x14ac:dyDescent="0.2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 x14ac:dyDescent="0.2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 x14ac:dyDescent="0.2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 x14ac:dyDescent="0.2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 x14ac:dyDescent="0.2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 x14ac:dyDescent="0.2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 x14ac:dyDescent="0.2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 x14ac:dyDescent="0.2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 x14ac:dyDescent="0.2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 x14ac:dyDescent="0.2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 x14ac:dyDescent="0.2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 x14ac:dyDescent="0.2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 x14ac:dyDescent="0.2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 x14ac:dyDescent="0.2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 x14ac:dyDescent="0.2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 x14ac:dyDescent="0.2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 x14ac:dyDescent="0.2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 x14ac:dyDescent="0.2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 x14ac:dyDescent="0.2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 x14ac:dyDescent="0.2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 x14ac:dyDescent="0.2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 x14ac:dyDescent="0.2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 x14ac:dyDescent="0.2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 x14ac:dyDescent="0.2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 x14ac:dyDescent="0.2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 x14ac:dyDescent="0.2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 x14ac:dyDescent="0.2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 x14ac:dyDescent="0.2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 x14ac:dyDescent="0.2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 x14ac:dyDescent="0.2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 x14ac:dyDescent="0.2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 x14ac:dyDescent="0.2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 x14ac:dyDescent="0.2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 x14ac:dyDescent="0.2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 x14ac:dyDescent="0.2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 x14ac:dyDescent="0.2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 x14ac:dyDescent="0.2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 x14ac:dyDescent="0.2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 x14ac:dyDescent="0.2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 x14ac:dyDescent="0.2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 x14ac:dyDescent="0.2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 x14ac:dyDescent="0.2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 x14ac:dyDescent="0.2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 x14ac:dyDescent="0.2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 x14ac:dyDescent="0.2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 x14ac:dyDescent="0.2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 x14ac:dyDescent="0.2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 x14ac:dyDescent="0.2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 x14ac:dyDescent="0.2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 x14ac:dyDescent="0.2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 x14ac:dyDescent="0.2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 x14ac:dyDescent="0.2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 x14ac:dyDescent="0.2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 x14ac:dyDescent="0.2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 x14ac:dyDescent="0.2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 x14ac:dyDescent="0.2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 x14ac:dyDescent="0.2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 x14ac:dyDescent="0.2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 x14ac:dyDescent="0.2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 x14ac:dyDescent="0.2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 x14ac:dyDescent="0.2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 x14ac:dyDescent="0.2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 x14ac:dyDescent="0.2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 x14ac:dyDescent="0.2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 x14ac:dyDescent="0.2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 x14ac:dyDescent="0.2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 x14ac:dyDescent="0.2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 x14ac:dyDescent="0.2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 x14ac:dyDescent="0.2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 x14ac:dyDescent="0.2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 x14ac:dyDescent="0.2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 x14ac:dyDescent="0.2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 x14ac:dyDescent="0.2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 x14ac:dyDescent="0.2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 x14ac:dyDescent="0.2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 x14ac:dyDescent="0.2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 x14ac:dyDescent="0.2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 x14ac:dyDescent="0.2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 x14ac:dyDescent="0.2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 x14ac:dyDescent="0.2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 x14ac:dyDescent="0.2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 x14ac:dyDescent="0.2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 x14ac:dyDescent="0.2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 x14ac:dyDescent="0.2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 x14ac:dyDescent="0.2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 x14ac:dyDescent="0.2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 x14ac:dyDescent="0.2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 x14ac:dyDescent="0.2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 x14ac:dyDescent="0.2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 x14ac:dyDescent="0.2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 x14ac:dyDescent="0.2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 x14ac:dyDescent="0.2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 x14ac:dyDescent="0.2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 x14ac:dyDescent="0.2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 x14ac:dyDescent="0.2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 x14ac:dyDescent="0.2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 x14ac:dyDescent="0.2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 x14ac:dyDescent="0.2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 x14ac:dyDescent="0.2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 x14ac:dyDescent="0.2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 x14ac:dyDescent="0.2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 x14ac:dyDescent="0.2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 x14ac:dyDescent="0.2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 x14ac:dyDescent="0.2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 x14ac:dyDescent="0.2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 x14ac:dyDescent="0.2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 x14ac:dyDescent="0.2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 x14ac:dyDescent="0.2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 x14ac:dyDescent="0.2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 x14ac:dyDescent="0.2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 x14ac:dyDescent="0.2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 x14ac:dyDescent="0.2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 x14ac:dyDescent="0.2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 x14ac:dyDescent="0.2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 x14ac:dyDescent="0.2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 x14ac:dyDescent="0.2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 x14ac:dyDescent="0.2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 x14ac:dyDescent="0.2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 x14ac:dyDescent="0.2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 x14ac:dyDescent="0.2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 x14ac:dyDescent="0.2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 x14ac:dyDescent="0.2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 x14ac:dyDescent="0.2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 x14ac:dyDescent="0.2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 x14ac:dyDescent="0.2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 x14ac:dyDescent="0.2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 x14ac:dyDescent="0.2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 x14ac:dyDescent="0.2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 x14ac:dyDescent="0.2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 x14ac:dyDescent="0.2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 x14ac:dyDescent="0.2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 x14ac:dyDescent="0.2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 x14ac:dyDescent="0.2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 x14ac:dyDescent="0.2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 x14ac:dyDescent="0.2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 x14ac:dyDescent="0.2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 x14ac:dyDescent="0.2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 x14ac:dyDescent="0.2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 x14ac:dyDescent="0.2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 x14ac:dyDescent="0.2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 x14ac:dyDescent="0.2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 x14ac:dyDescent="0.2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 x14ac:dyDescent="0.2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 x14ac:dyDescent="0.2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 x14ac:dyDescent="0.2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 x14ac:dyDescent="0.2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 x14ac:dyDescent="0.2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 x14ac:dyDescent="0.2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 x14ac:dyDescent="0.2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 x14ac:dyDescent="0.2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 x14ac:dyDescent="0.2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 x14ac:dyDescent="0.2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 x14ac:dyDescent="0.2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 x14ac:dyDescent="0.2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 x14ac:dyDescent="0.2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 x14ac:dyDescent="0.2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 x14ac:dyDescent="0.2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 x14ac:dyDescent="0.2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 x14ac:dyDescent="0.2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 x14ac:dyDescent="0.2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 x14ac:dyDescent="0.2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 x14ac:dyDescent="0.2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 x14ac:dyDescent="0.2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 x14ac:dyDescent="0.2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 x14ac:dyDescent="0.2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 x14ac:dyDescent="0.2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 x14ac:dyDescent="0.2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 x14ac:dyDescent="0.2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 x14ac:dyDescent="0.2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 x14ac:dyDescent="0.2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 x14ac:dyDescent="0.2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 x14ac:dyDescent="0.2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 x14ac:dyDescent="0.2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 x14ac:dyDescent="0.2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 x14ac:dyDescent="0.2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 x14ac:dyDescent="0.2">
      <c r="A708" s="1160" t="s">
        <v>280</v>
      </c>
      <c r="B708" s="1154"/>
      <c r="C708" s="1346">
        <f>IF(Data!BV708="","",Data!BV708)</f>
        <v>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 x14ac:dyDescent="0.2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 x14ac:dyDescent="0.2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 x14ac:dyDescent="0.2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 x14ac:dyDescent="0.2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 x14ac:dyDescent="0.2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 x14ac:dyDescent="0.2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 x14ac:dyDescent="0.2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 x14ac:dyDescent="0.2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 x14ac:dyDescent="0.2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 x14ac:dyDescent="0.2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 x14ac:dyDescent="0.2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 x14ac:dyDescent="0.2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6000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6000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 x14ac:dyDescent="0.2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 x14ac:dyDescent="0.2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 x14ac:dyDescent="0.2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 x14ac:dyDescent="0.2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 x14ac:dyDescent="0.2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 x14ac:dyDescent="0.2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 x14ac:dyDescent="0.2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 x14ac:dyDescent="0.2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 x14ac:dyDescent="0.2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 x14ac:dyDescent="0.2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 x14ac:dyDescent="0.2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 x14ac:dyDescent="0.2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 x14ac:dyDescent="0.2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 x14ac:dyDescent="0.2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 x14ac:dyDescent="0.2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 x14ac:dyDescent="0.2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 x14ac:dyDescent="0.2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 x14ac:dyDescent="0.2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 x14ac:dyDescent="0.2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 x14ac:dyDescent="0.2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 x14ac:dyDescent="0.2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 x14ac:dyDescent="0.2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 x14ac:dyDescent="0.2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 x14ac:dyDescent="0.2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 x14ac:dyDescent="0.2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 x14ac:dyDescent="0.2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 x14ac:dyDescent="0.2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 x14ac:dyDescent="0.2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 x14ac:dyDescent="0.2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 x14ac:dyDescent="0.2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 x14ac:dyDescent="0.2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 x14ac:dyDescent="0.2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 x14ac:dyDescent="0.2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 x14ac:dyDescent="0.2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 x14ac:dyDescent="0.2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 x14ac:dyDescent="0.2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 x14ac:dyDescent="0.2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 x14ac:dyDescent="0.2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 x14ac:dyDescent="0.2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 x14ac:dyDescent="0.2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 x14ac:dyDescent="0.2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 x14ac:dyDescent="0.2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 x14ac:dyDescent="0.2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 x14ac:dyDescent="0.2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 x14ac:dyDescent="0.2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 x14ac:dyDescent="0.2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 x14ac:dyDescent="0.2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 x14ac:dyDescent="0.2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 x14ac:dyDescent="0.2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 x14ac:dyDescent="0.2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 x14ac:dyDescent="0.2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 x14ac:dyDescent="0.2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 x14ac:dyDescent="0.2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 x14ac:dyDescent="0.2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 x14ac:dyDescent="0.2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 x14ac:dyDescent="0.2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 x14ac:dyDescent="0.2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 x14ac:dyDescent="0.2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 x14ac:dyDescent="0.2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 x14ac:dyDescent="0.2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 x14ac:dyDescent="0.2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 x14ac:dyDescent="0.2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 x14ac:dyDescent="0.2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 x14ac:dyDescent="0.2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 x14ac:dyDescent="0.2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 x14ac:dyDescent="0.2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 x14ac:dyDescent="0.2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 x14ac:dyDescent="0.2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 x14ac:dyDescent="0.2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 x14ac:dyDescent="0.2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 x14ac:dyDescent="0.2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 x14ac:dyDescent="0.2">
      <c r="A792" s="1122" t="str">
        <f>IF(Data!A792="","",Data!A792)</f>
        <v>Seeds</v>
      </c>
      <c r="B792" s="1165"/>
      <c r="C792" s="1057" t="str">
        <f>IF(Data!BV792="","",Data!BV792)</f>
        <v/>
      </c>
      <c r="D792" s="1057">
        <f>IF(Data!BW792="","",Data!BW792)</f>
        <v>20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0</v>
      </c>
      <c r="I792" s="1375">
        <f>IF(I$46="","",IF('Exp factors'!$B99="poor",'Exp factors'!$G$99*I$46,SUM(D792)*'Exp factors'!D$99))</f>
        <v>20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 x14ac:dyDescent="0.2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 x14ac:dyDescent="0.2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 x14ac:dyDescent="0.2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 t="str">
        <f>IF(Data!BX795="","",Data!BX795)</f>
        <v/>
      </c>
      <c r="F795" s="1057">
        <f>IF(Data!BY795="","",Data!BY795)</f>
        <v>1000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0</v>
      </c>
      <c r="K795" s="1375">
        <f>IF(K$46="","",IF('Exp factors'!$B102="poor",'Exp factors'!$G$102*K$46,SUM(F795)*'Exp factors'!F$102))</f>
        <v>1000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 x14ac:dyDescent="0.2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 x14ac:dyDescent="0.2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 x14ac:dyDescent="0.2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 x14ac:dyDescent="0.2">
      <c r="A799" s="1122" t="str">
        <f>IF(Data!A799="","",Data!A799)</f>
        <v>School</v>
      </c>
      <c r="B799" s="1165"/>
      <c r="C799" s="1220" t="str">
        <f>IF(Data!BV799="","",Data!BV799)</f>
        <v/>
      </c>
      <c r="D799" s="1220">
        <f>IF(Data!BW799="","",Data!BW799)</f>
        <v>800</v>
      </c>
      <c r="E799" s="1220">
        <f>IF(Data!BX799="","",Data!BX799)</f>
        <v>480</v>
      </c>
      <c r="F799" s="1220">
        <f>IF(Data!BY799="","",Data!BY799)</f>
        <v>80000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1350</v>
      </c>
      <c r="N799" s="1395">
        <f t="shared" si="85"/>
        <v>400</v>
      </c>
      <c r="O799" s="1395">
        <f t="shared" si="85"/>
        <v>420</v>
      </c>
      <c r="P799" s="1395">
        <f t="shared" si="85"/>
        <v>-79250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 x14ac:dyDescent="0.2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 t="str">
        <f>IF(Data!BX800="","",Data!BX800)</f>
        <v/>
      </c>
      <c r="F800" s="1057">
        <f>IF(Data!BY800="","",Data!BY800)</f>
        <v>40800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420</v>
      </c>
      <c r="P800" s="1395">
        <f t="shared" si="85"/>
        <v>-40450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 x14ac:dyDescent="0.2">
      <c r="A801" s="1122" t="str">
        <f>IF(Data!A801="","",Data!A801)</f>
        <v>Clothing</v>
      </c>
      <c r="B801" s="1165"/>
      <c r="C801" s="1057" t="str">
        <f>IF(Data!BV801="","",Data!BV801)</f>
        <v/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25000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2700</v>
      </c>
      <c r="N801" s="1395">
        <f t="shared" si="85"/>
        <v>1400</v>
      </c>
      <c r="O801" s="1395">
        <f t="shared" si="85"/>
        <v>0</v>
      </c>
      <c r="P801" s="1395">
        <f t="shared" si="85"/>
        <v>-23500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 x14ac:dyDescent="0.2">
      <c r="A802" s="1122" t="s">
        <v>483</v>
      </c>
      <c r="B802" s="1165"/>
      <c r="C802" s="1057" t="str">
        <f>IF(Data!BV802="","",Data!BV802)</f>
        <v/>
      </c>
      <c r="D802" s="1057">
        <f>IF(Data!BW802="","",Data!BW802)</f>
        <v>660</v>
      </c>
      <c r="E802" s="1057" t="str">
        <f>IF(Data!BX802="","",Data!BX802)</f>
        <v/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540</v>
      </c>
      <c r="N802" s="1395">
        <f t="shared" si="85"/>
        <v>-180</v>
      </c>
      <c r="O802" s="1395">
        <f t="shared" si="85"/>
        <v>360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 x14ac:dyDescent="0.2">
      <c r="A803" s="1122" t="str">
        <f>IF(Data!A803="","",Data!A803)</f>
        <v>Transport</v>
      </c>
      <c r="B803" s="1165"/>
      <c r="C803" s="1057">
        <f>IF(Data!BV803="","",Data!BV803)</f>
        <v>78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84000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714</v>
      </c>
      <c r="N803" s="1395">
        <f t="shared" si="85"/>
        <v>104</v>
      </c>
      <c r="O803" s="1395">
        <f t="shared" si="85"/>
        <v>-9072</v>
      </c>
      <c r="P803" s="1395">
        <f t="shared" si="85"/>
        <v>-83560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 x14ac:dyDescent="0.2">
      <c r="A804" s="1122" t="str">
        <f>IF(Data!A804="","",Data!A804)</f>
        <v>Gifts/Community obligations</v>
      </c>
      <c r="B804" s="1165"/>
      <c r="C804" s="1057" t="str">
        <f>IF(Data!BV804="","",Data!BV804)</f>
        <v/>
      </c>
      <c r="D804" s="1057">
        <f>IF(Data!BW804="","",Data!BW804)</f>
        <v>1440</v>
      </c>
      <c r="E804" s="1057" t="str">
        <f>IF(Data!BX804="","",Data!BX804)</f>
        <v/>
      </c>
      <c r="F804" s="1057">
        <f>IF(Data!BY804="","",Data!BY804)</f>
        <v>25000</v>
      </c>
      <c r="G804" s="958"/>
      <c r="H804" s="1375">
        <f>IF(H$46="","",IF('Exp factors'!$B81="poor",'Exp factors'!$G$81*H$46,SUM(C804)*'Exp factors'!C$81))</f>
        <v>0</v>
      </c>
      <c r="I804" s="1375">
        <f>IF(I$46="","",IF('Exp factors'!$B81="poor",'Exp factors'!$G$81*I$46,SUM(D804)*'Exp factors'!D$81))</f>
        <v>1440</v>
      </c>
      <c r="J804" s="1375">
        <f>IF(J$46="","",IF('Exp factors'!$B81="poor",'Exp factors'!$G$81*J$46,SUM(E804)*'Exp factors'!E$81))</f>
        <v>0</v>
      </c>
      <c r="K804" s="1375">
        <f>IF(K$46="","",IF('Exp factors'!$B81="poor",'Exp factors'!$G$81*K$46,SUM(F804)*'Exp factors'!F$81))</f>
        <v>25000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 x14ac:dyDescent="0.2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 t="str">
        <f>IF(Data!BX805="","",Data!BX805)</f>
        <v/>
      </c>
      <c r="F805" s="1057">
        <f>IF(Data!BY805="","",Data!BY805)</f>
        <v>20000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0</v>
      </c>
      <c r="P805" s="1395">
        <f t="shared" si="85"/>
        <v>-20000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 x14ac:dyDescent="0.2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 x14ac:dyDescent="0.2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 x14ac:dyDescent="0.2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 x14ac:dyDescent="0.2">
      <c r="A809" s="1122" t="str">
        <f>IF(Data!A809="","",Data!A809)</f>
        <v>airtime</v>
      </c>
      <c r="B809" s="1165"/>
      <c r="C809" s="1057" t="str">
        <f>IF(Data!BV809="","",Data!BV809)</f>
        <v/>
      </c>
      <c r="D809" s="1057">
        <f>IF(Data!BW809="","",Data!BW809)</f>
        <v>348</v>
      </c>
      <c r="E809" s="1057" t="str">
        <f>IF(Data!BX809="","",Data!BX809)</f>
        <v/>
      </c>
      <c r="F809" s="1057">
        <f>IF(Data!BY809="","",Data!BY809)</f>
        <v>3600</v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348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3600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 x14ac:dyDescent="0.2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4000</v>
      </c>
      <c r="E810" s="1057" t="str">
        <f>IF(Data!BX810="","",Data!BX810)</f>
        <v/>
      </c>
      <c r="F810" s="1057">
        <f>IF(Data!BY810="","",Data!BY810)</f>
        <v>68000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-4000</v>
      </c>
      <c r="O810" s="1395">
        <f t="shared" si="85"/>
        <v>0</v>
      </c>
      <c r="P810" s="1395">
        <f t="shared" si="85"/>
        <v>-68000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 x14ac:dyDescent="0.2">
      <c r="A811" s="1400" t="s">
        <v>334</v>
      </c>
      <c r="B811" s="1165"/>
      <c r="C811" s="1179">
        <f>C20-C31</f>
        <v>11340</v>
      </c>
      <c r="D811" s="1179">
        <f>D20-D31</f>
        <v>4016</v>
      </c>
      <c r="E811" s="1179">
        <f>E20-E31</f>
        <v>62084</v>
      </c>
      <c r="F811" s="1179">
        <f>F20-F31</f>
        <v>-163436.79999999999</v>
      </c>
      <c r="G811" s="1388"/>
      <c r="H811" s="1401">
        <f>C811*'Exp factors'!$D$71</f>
        <v>11340</v>
      </c>
      <c r="I811" s="1401">
        <f>D811*'Exp factors'!$D$71</f>
        <v>4016</v>
      </c>
      <c r="J811" s="1401">
        <f>E811*'Exp factors'!$D$71</f>
        <v>62084</v>
      </c>
      <c r="K811" s="1401">
        <f>F811*'Exp factors'!$D$71</f>
        <v>-163436.79999999999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 x14ac:dyDescent="0.2">
      <c r="A812" s="974" t="s">
        <v>335</v>
      </c>
      <c r="B812" s="1165"/>
      <c r="C812" s="1181">
        <f>SUM(C772:C776,C781:C785,C790:C810)</f>
        <v>1128</v>
      </c>
      <c r="D812" s="1181">
        <f>SUM(D772:D776,D781:D785,D790:D810)</f>
        <v>12088</v>
      </c>
      <c r="E812" s="1181">
        <f>SUM(E772:E776,E781:E785,E790:E810)</f>
        <v>16600</v>
      </c>
      <c r="F812" s="1181">
        <f>SUM(F772:F776,F781:F785,F790:F810)</f>
        <v>366476</v>
      </c>
      <c r="G812" s="1155"/>
      <c r="H812" s="1183">
        <f>SUM(H772:H776,H781:H785,H790:H810)</f>
        <v>46938</v>
      </c>
      <c r="I812" s="1183">
        <f>SUM(I772:I776,I781:I785,I790:I810)</f>
        <v>43530.666666666672</v>
      </c>
      <c r="J812" s="1183">
        <f>SUM(J772:J776,J781:J785,J790:J810)</f>
        <v>32792</v>
      </c>
      <c r="K812" s="1183">
        <f>SUM(K772:K776,K781:K785,K790:K810)</f>
        <v>65296.666666666664</v>
      </c>
      <c r="L812" s="1155"/>
      <c r="M812" s="1183">
        <f>SUM(M772:M776,M781:M785,M790:M810)</f>
        <v>45810</v>
      </c>
      <c r="N812" s="1183">
        <f>SUM(N772:N776,N781:N785,N790:N810)</f>
        <v>31442.666666666672</v>
      </c>
      <c r="O812" s="1183">
        <f>SUM(O772:O776,O781:O785,O790:O810)</f>
        <v>16192</v>
      </c>
      <c r="P812" s="1183">
        <f>SUM(P772:P776,P781:P785,P790:P810)</f>
        <v>-301179.33333333337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 x14ac:dyDescent="0.2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 x14ac:dyDescent="0.2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 x14ac:dyDescent="0.2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 x14ac:dyDescent="0.2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 x14ac:dyDescent="0.2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 x14ac:dyDescent="0.2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 x14ac:dyDescent="0.2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 x14ac:dyDescent="0.2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 x14ac:dyDescent="0.2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 x14ac:dyDescent="0.2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 x14ac:dyDescent="0.2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 x14ac:dyDescent="0.2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 x14ac:dyDescent="0.2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 x14ac:dyDescent="0.2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 x14ac:dyDescent="0.2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 x14ac:dyDescent="0.2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 x14ac:dyDescent="0.2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 x14ac:dyDescent="0.2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 x14ac:dyDescent="0.2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 x14ac:dyDescent="0.2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 x14ac:dyDescent="0.2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 x14ac:dyDescent="0.2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 x14ac:dyDescent="0.2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 x14ac:dyDescent="0.2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 x14ac:dyDescent="0.2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 x14ac:dyDescent="0.2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 x14ac:dyDescent="0.2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 x14ac:dyDescent="0.2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 x14ac:dyDescent="0.2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 x14ac:dyDescent="0.2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 x14ac:dyDescent="0.2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 x14ac:dyDescent="0.2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 x14ac:dyDescent="0.2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 x14ac:dyDescent="0.2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 x14ac:dyDescent="0.2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 x14ac:dyDescent="0.2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 x14ac:dyDescent="0.2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 x14ac:dyDescent="0.2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 x14ac:dyDescent="0.2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 x14ac:dyDescent="0.2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 x14ac:dyDescent="0.2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 x14ac:dyDescent="0.2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 x14ac:dyDescent="0.2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 x14ac:dyDescent="0.2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 x14ac:dyDescent="0.2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 x14ac:dyDescent="0.2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 x14ac:dyDescent="0.2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 x14ac:dyDescent="0.2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0.3548743150684931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 x14ac:dyDescent="0.2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0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 t="e">
        <f>SUM(H$473)</f>
        <v>#VALUE!</v>
      </c>
      <c r="I861" s="1188" t="e">
        <f t="shared" ref="I861:K861" si="99">SUM(I$473)</f>
        <v>#VALUE!</v>
      </c>
      <c r="J861" s="1188" t="e">
        <f t="shared" si="99"/>
        <v>#VALUE!</v>
      </c>
      <c r="K861" s="1188" t="e">
        <f t="shared" si="99"/>
        <v>#VALUE!</v>
      </c>
      <c r="L861" s="1154"/>
      <c r="M861" s="1188" t="e">
        <f>SUM(M$473)</f>
        <v>#VALUE!</v>
      </c>
      <c r="N861" s="1188" t="e">
        <f t="shared" ref="N861:P861" si="100">SUM(N$473)</f>
        <v>#VALUE!</v>
      </c>
      <c r="O861" s="1188" t="e">
        <f t="shared" si="100"/>
        <v>#VALUE!</v>
      </c>
      <c r="P861" s="1188" t="e">
        <f t="shared" si="100"/>
        <v>#VALUE!</v>
      </c>
      <c r="R861" s="974"/>
      <c r="S861" s="807"/>
      <c r="T861" s="807"/>
      <c r="U861" s="998">
        <v>861</v>
      </c>
      <c r="V861" s="807"/>
    </row>
    <row r="862" spans="1:22" ht="15.75" customHeight="1" x14ac:dyDescent="0.2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 x14ac:dyDescent="0.2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 x14ac:dyDescent="0.2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 x14ac:dyDescent="0.2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 x14ac:dyDescent="0.2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 x14ac:dyDescent="0.2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 x14ac:dyDescent="0.2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 x14ac:dyDescent="0.2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 x14ac:dyDescent="0.2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 x14ac:dyDescent="0.2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 x14ac:dyDescent="0.2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 x14ac:dyDescent="0.2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 x14ac:dyDescent="0.2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 x14ac:dyDescent="0.2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 x14ac:dyDescent="0.2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 x14ac:dyDescent="0.2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 x14ac:dyDescent="0.2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 x14ac:dyDescent="0.2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 x14ac:dyDescent="0.2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 x14ac:dyDescent="0.2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 x14ac:dyDescent="0.2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 x14ac:dyDescent="0.2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 x14ac:dyDescent="0.2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 x14ac:dyDescent="0.2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 x14ac:dyDescent="0.2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 x14ac:dyDescent="0.2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 x14ac:dyDescent="0.2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 x14ac:dyDescent="0.2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 x14ac:dyDescent="0.2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 x14ac:dyDescent="0.2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 x14ac:dyDescent="0.2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 x14ac:dyDescent="0.2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 x14ac:dyDescent="0.2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 x14ac:dyDescent="0.2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 x14ac:dyDescent="0.2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 x14ac:dyDescent="0.2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 x14ac:dyDescent="0.2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 x14ac:dyDescent="0.2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 x14ac:dyDescent="0.2">
      <c r="A900" s="974" t="s">
        <v>75</v>
      </c>
      <c r="B900" s="1165"/>
      <c r="C900" s="1188">
        <f>SUM($C$820:$C$899)</f>
        <v>1.003064720847088</v>
      </c>
      <c r="D900" s="1188">
        <f>SUM($D$820:$D$899)</f>
        <v>1.056428393209986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#VALUE!</v>
      </c>
      <c r="I900" s="1188" t="e">
        <f>SUM($I$820:$I$899)</f>
        <v>#VALUE!</v>
      </c>
      <c r="J900" s="1188" t="e">
        <f>SUM($J$820:$J$899)</f>
        <v>#VALUE!</v>
      </c>
      <c r="K900" s="1188" t="e">
        <f>SUM($K$820:$K$899)</f>
        <v>#VALUE!</v>
      </c>
      <c r="L900" s="1154"/>
      <c r="M900" s="1188" t="e">
        <f>SUM($M$820:$M$899)</f>
        <v>#VALUE!</v>
      </c>
      <c r="N900" s="1188" t="e">
        <f>SUM($N$820:$N$899)</f>
        <v>#VALUE!</v>
      </c>
      <c r="O900" s="1188" t="e">
        <f>SUM($O$820:$O$899)</f>
        <v>#VALUE!</v>
      </c>
      <c r="P900" s="1188" t="e">
        <f>SUM($P$820:$P$899)</f>
        <v>#VALUE!</v>
      </c>
      <c r="R900" s="974"/>
      <c r="S900" s="807"/>
      <c r="T900" s="807"/>
      <c r="U900" s="998">
        <v>900</v>
      </c>
      <c r="V900" s="807"/>
    </row>
    <row r="901" spans="1:22" ht="15.75" customHeight="1" x14ac:dyDescent="0.2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#VALUE!</v>
      </c>
      <c r="I901" s="1407" t="e">
        <f>SUMPRODUCT(I859:I887,$S859:$S887)</f>
        <v>#VALUE!</v>
      </c>
      <c r="J901" s="1407" t="e">
        <f>SUMPRODUCT(J859:J887,$S859:$S887)</f>
        <v>#VALUE!</v>
      </c>
      <c r="K901" s="1407" t="e">
        <f>SUMPRODUCT(K859:K887,$S859:$S887)</f>
        <v>#VALUE!</v>
      </c>
      <c r="L901" s="1154"/>
      <c r="M901" s="1407" t="e">
        <f>SUMPRODUCT(M859:M887,$S859:$S887)</f>
        <v>#VALUE!</v>
      </c>
      <c r="N901" s="1407" t="e">
        <f>SUMPRODUCT(N859:N887,$S859:$S887)</f>
        <v>#VALUE!</v>
      </c>
      <c r="O901" s="1407" t="e">
        <f>SUMPRODUCT(O859:O887,$S859:$S887)</f>
        <v>#VALUE!</v>
      </c>
      <c r="P901" s="1407" t="e">
        <f>SUMPRODUCT(P859:P887,$S859:$S887)</f>
        <v>#VALUE!</v>
      </c>
      <c r="R901" s="974"/>
      <c r="S901" s="807"/>
      <c r="T901" s="807"/>
      <c r="U901" s="998">
        <v>901</v>
      </c>
      <c r="V901" s="807"/>
    </row>
    <row r="902" spans="1:22" ht="15.75" customHeight="1" x14ac:dyDescent="0.2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 x14ac:dyDescent="0.2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 x14ac:dyDescent="0.2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 x14ac:dyDescent="0.2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 x14ac:dyDescent="0.2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 x14ac:dyDescent="0.2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 x14ac:dyDescent="0.2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 x14ac:dyDescent="0.2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 x14ac:dyDescent="0.2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 x14ac:dyDescent="0.2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 x14ac:dyDescent="0.2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 x14ac:dyDescent="0.2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 x14ac:dyDescent="0.2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 x14ac:dyDescent="0.2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 x14ac:dyDescent="0.2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 x14ac:dyDescent="0.2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 x14ac:dyDescent="0.2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 x14ac:dyDescent="0.2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 x14ac:dyDescent="0.2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 x14ac:dyDescent="0.2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 x14ac:dyDescent="0.2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 x14ac:dyDescent="0.2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 x14ac:dyDescent="0.2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 x14ac:dyDescent="0.2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 x14ac:dyDescent="0.2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 x14ac:dyDescent="0.2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 x14ac:dyDescent="0.2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 x14ac:dyDescent="0.2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 x14ac:dyDescent="0.2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 x14ac:dyDescent="0.2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 x14ac:dyDescent="0.2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 x14ac:dyDescent="0.2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 x14ac:dyDescent="0.2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 x14ac:dyDescent="0.2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 x14ac:dyDescent="0.2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 x14ac:dyDescent="0.2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 x14ac:dyDescent="0.2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 x14ac:dyDescent="0.2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 x14ac:dyDescent="0.2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 x14ac:dyDescent="0.2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 x14ac:dyDescent="0.2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 x14ac:dyDescent="0.2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 x14ac:dyDescent="0.2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 x14ac:dyDescent="0.2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 x14ac:dyDescent="0.2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 x14ac:dyDescent="0.2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 x14ac:dyDescent="0.2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 x14ac:dyDescent="0.2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 x14ac:dyDescent="0.2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 x14ac:dyDescent="0.2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 x14ac:dyDescent="0.2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 x14ac:dyDescent="0.2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 x14ac:dyDescent="0.2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 x14ac:dyDescent="0.2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 x14ac:dyDescent="0.2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 x14ac:dyDescent="0.2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 x14ac:dyDescent="0.2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 x14ac:dyDescent="0.2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 x14ac:dyDescent="0.2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 x14ac:dyDescent="0.2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 x14ac:dyDescent="0.2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 x14ac:dyDescent="0.2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 x14ac:dyDescent="0.2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 x14ac:dyDescent="0.2">
      <c r="A965" s="1193" t="str">
        <f>$A$703</f>
        <v>Agricultural cash income -- see Data2</v>
      </c>
      <c r="B965" s="1165"/>
      <c r="C965" s="1181">
        <f>SUM($C$708)</f>
        <v>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4</v>
      </c>
      <c r="T965" s="807" t="str">
        <f t="shared" si="180"/>
        <v/>
      </c>
      <c r="U965" s="998">
        <v>965</v>
      </c>
      <c r="V965" s="807"/>
    </row>
    <row r="966" spans="1:22" ht="15.75" customHeight="1" x14ac:dyDescent="0.2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4</v>
      </c>
      <c r="T966" s="807" t="str">
        <f t="shared" si="180"/>
        <v/>
      </c>
      <c r="U966" s="998">
        <v>966</v>
      </c>
      <c r="V966" s="807"/>
    </row>
    <row r="967" spans="1:22" ht="15.75" customHeight="1" x14ac:dyDescent="0.2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6000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6000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5</v>
      </c>
      <c r="T967" s="807">
        <f t="shared" si="180"/>
        <v>5</v>
      </c>
      <c r="U967" s="998">
        <v>967</v>
      </c>
      <c r="V967" s="807"/>
    </row>
    <row r="968" spans="1:22" ht="15.75" customHeight="1" x14ac:dyDescent="0.2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5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 x14ac:dyDescent="0.2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5</v>
      </c>
      <c r="T969" s="807" t="str">
        <f t="shared" si="182"/>
        <v/>
      </c>
      <c r="U969" s="998">
        <v>969</v>
      </c>
      <c r="V969" s="807"/>
    </row>
    <row r="970" spans="1:22" ht="15.75" customHeight="1" x14ac:dyDescent="0.2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6</v>
      </c>
      <c r="T970" s="807">
        <f t="shared" si="182"/>
        <v>6</v>
      </c>
      <c r="U970" s="998">
        <v>970</v>
      </c>
      <c r="V970" s="807"/>
    </row>
    <row r="971" spans="1:22" ht="15.75" customHeight="1" x14ac:dyDescent="0.2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6</v>
      </c>
      <c r="T971" s="807" t="str">
        <f t="shared" si="182"/>
        <v/>
      </c>
      <c r="U971" s="998">
        <v>971</v>
      </c>
      <c r="V971" s="807"/>
    </row>
    <row r="972" spans="1:22" ht="15.75" customHeight="1" x14ac:dyDescent="0.2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6</v>
      </c>
      <c r="T972" s="807" t="str">
        <f t="shared" si="182"/>
        <v/>
      </c>
      <c r="U972" s="998">
        <v>972</v>
      </c>
      <c r="V972" s="807"/>
    </row>
    <row r="973" spans="1:22" ht="15.75" customHeight="1" x14ac:dyDescent="0.2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6</v>
      </c>
      <c r="T973" s="807" t="str">
        <f t="shared" si="182"/>
        <v/>
      </c>
      <c r="U973" s="998">
        <v>973</v>
      </c>
      <c r="V973" s="807"/>
    </row>
    <row r="974" spans="1:22" ht="15.75" customHeight="1" x14ac:dyDescent="0.2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6</v>
      </c>
      <c r="T974" s="807" t="str">
        <f t="shared" si="182"/>
        <v/>
      </c>
      <c r="U974" s="998">
        <v>974</v>
      </c>
      <c r="V974" s="807"/>
    </row>
    <row r="975" spans="1:22" ht="15.75" customHeight="1" x14ac:dyDescent="0.2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7</v>
      </c>
      <c r="T975" s="807">
        <f t="shared" si="182"/>
        <v>7</v>
      </c>
      <c r="U975" s="998">
        <v>975</v>
      </c>
      <c r="V975" s="807"/>
    </row>
    <row r="976" spans="1:22" ht="15.75" customHeight="1" x14ac:dyDescent="0.2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7</v>
      </c>
      <c r="T976" s="807" t="str">
        <f t="shared" si="182"/>
        <v/>
      </c>
      <c r="U976" s="998">
        <v>976</v>
      </c>
      <c r="V976" s="807"/>
    </row>
    <row r="977" spans="1:22" ht="15.75" customHeight="1" x14ac:dyDescent="0.2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8</v>
      </c>
      <c r="T977" s="807">
        <f t="shared" si="182"/>
        <v>8</v>
      </c>
      <c r="U977" s="998">
        <v>977</v>
      </c>
      <c r="V977" s="807"/>
    </row>
    <row r="978" spans="1:22" ht="15.75" customHeight="1" x14ac:dyDescent="0.2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8</v>
      </c>
      <c r="T978" s="807" t="str">
        <f t="shared" si="182"/>
        <v/>
      </c>
      <c r="U978" s="998">
        <v>978</v>
      </c>
      <c r="V978" s="807"/>
    </row>
    <row r="979" spans="1:22" ht="15.75" customHeight="1" x14ac:dyDescent="0.2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8</v>
      </c>
      <c r="T979" s="807" t="str">
        <f t="shared" si="182"/>
        <v/>
      </c>
      <c r="U979" s="998">
        <v>979</v>
      </c>
      <c r="V979" s="807"/>
    </row>
    <row r="980" spans="1:22" ht="15.75" customHeight="1" x14ac:dyDescent="0.2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8</v>
      </c>
      <c r="T980" s="807" t="str">
        <f t="shared" si="182"/>
        <v/>
      </c>
      <c r="U980" s="998">
        <v>980</v>
      </c>
      <c r="V980" s="807"/>
    </row>
    <row r="981" spans="1:22" ht="15.75" customHeight="1" x14ac:dyDescent="0.2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8</v>
      </c>
      <c r="T981" s="807" t="str">
        <f t="shared" si="182"/>
        <v/>
      </c>
      <c r="U981" s="998">
        <v>981</v>
      </c>
      <c r="V981" s="807"/>
    </row>
    <row r="982" spans="1:22" ht="15.75" customHeight="1" x14ac:dyDescent="0.2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8</v>
      </c>
      <c r="T982" s="807" t="str">
        <f t="shared" si="182"/>
        <v/>
      </c>
      <c r="U982" s="998">
        <v>982</v>
      </c>
      <c r="V982" s="807"/>
    </row>
    <row r="983" spans="1:22" ht="15.75" customHeight="1" x14ac:dyDescent="0.2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8</v>
      </c>
      <c r="T983" s="807" t="str">
        <f t="shared" si="182"/>
        <v/>
      </c>
      <c r="U983" s="998">
        <v>983</v>
      </c>
      <c r="V983" s="807"/>
    </row>
    <row r="984" spans="1:22" ht="15.75" customHeight="1" x14ac:dyDescent="0.2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 x14ac:dyDescent="0.2">
      <c r="A985" s="974" t="s">
        <v>75</v>
      </c>
      <c r="B985" s="1165"/>
      <c r="C985" s="1181">
        <f>SUM($C$904:$C$984)</f>
        <v>25140</v>
      </c>
      <c r="D985" s="1181">
        <f>SUM($D$904:$D$984)</f>
        <v>32760</v>
      </c>
      <c r="E985" s="1181">
        <f>SUM($E$904:$E$984)</f>
        <v>98820</v>
      </c>
      <c r="F985" s="1181">
        <f>SUM($F$904:$F$984)</f>
        <v>220350</v>
      </c>
      <c r="G985" s="1165"/>
      <c r="H985" s="1181">
        <f>SUM($H$904:$H$984)</f>
        <v>0</v>
      </c>
      <c r="I985" s="1181">
        <f>SUM($I$904:$I$984)</f>
        <v>3600</v>
      </c>
      <c r="J985" s="1181">
        <f>SUM($J$904:$J$984)</f>
        <v>54800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 x14ac:dyDescent="0.2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 x14ac:dyDescent="0.2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 x14ac:dyDescent="0.2">
      <c r="A988" s="974" t="s">
        <v>146</v>
      </c>
      <c r="B988" s="1165"/>
      <c r="C988" s="1183">
        <f>SUM(C457,C466,C475,C484,C493,C502)</f>
        <v>6840</v>
      </c>
      <c r="D988" s="1183">
        <f t="shared" ref="D988:F988" si="184">SUM(D457,D466,D475,D484,D493,D502)</f>
        <v>9612</v>
      </c>
      <c r="E988" s="1183">
        <f t="shared" si="184"/>
        <v>7920</v>
      </c>
      <c r="F988" s="1183">
        <f t="shared" si="184"/>
        <v>8390</v>
      </c>
      <c r="G988" s="1165"/>
      <c r="H988" s="1183">
        <f>C1068*(365*C1038*C1039*C1040)</f>
        <v>10084.46908970442</v>
      </c>
      <c r="I988" s="1183">
        <f>E1068*(365*E1038*E1039*E1040)</f>
        <v>9612</v>
      </c>
      <c r="J988" s="1183">
        <f>H1068*(365*H1038*H1039*H1040)</f>
        <v>6790.7123082241451</v>
      </c>
      <c r="K988" s="1183">
        <f>J1068*(365*J1038*J1039*J1040)</f>
        <v>6559.610650999578</v>
      </c>
      <c r="L988" s="1165"/>
      <c r="M988" s="1183">
        <f>H988-C988</f>
        <v>3244.4690897044202</v>
      </c>
      <c r="N988" s="1183">
        <f>I988-D988</f>
        <v>0</v>
      </c>
      <c r="O988" s="1183">
        <f>J988-E988</f>
        <v>-1129.2876917758549</v>
      </c>
      <c r="P988" s="1183">
        <f>K988-F988</f>
        <v>-1830.389349000422</v>
      </c>
      <c r="R988" s="974"/>
      <c r="S988" s="807"/>
      <c r="T988" s="807"/>
      <c r="U988" s="998">
        <v>988</v>
      </c>
      <c r="V988" s="807"/>
    </row>
    <row r="989" spans="1:22" ht="15.75" customHeight="1" x14ac:dyDescent="0.2">
      <c r="A989" s="974" t="s">
        <v>692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#VALUE!</v>
      </c>
      <c r="I989" s="1181" t="e">
        <f>SUM(I475,I484,I493,I502,I508,I514,I520,I526,I532,I538,I544,I550,I556,I562,I568,I574,I580,I586,I592,I605,I611,I623)</f>
        <v>#VALUE!</v>
      </c>
      <c r="J989" s="1181" t="e">
        <f>SUM(J475,J484,J493,J502,J508,J514,J520,J526,J532,J538,J544,J550,J556,J562,J568,J574,J580,J586,J592,J605,J611,J623)</f>
        <v>#VALUE!</v>
      </c>
      <c r="K989" s="1181" t="e">
        <f>SUM(K475,K484,K493,K502,K508,K514,K520,K526,K532,K538,K544,K550,K556,K562,K568,K574,K580,K586,K592,K605,K611,K623)</f>
        <v>#VALUE!</v>
      </c>
      <c r="L989" s="1165"/>
      <c r="M989" s="1181" t="e">
        <f>SUM(M475,M484,M493,M502,M508,M514,M520,M526,M532,M538,M544,M550,M556,M562,M568,M574,M580,M586,M592,M605,M611,M623)</f>
        <v>#VALUE!</v>
      </c>
      <c r="N989" s="1181" t="e">
        <f>SUM(N475,N484,N493,N502,N508,N514,N520,N526,N532,N538,N544,N550,N556,N562,N568,N574,N580,N586,N592,N605,N611,N623)</f>
        <v>#VALUE!</v>
      </c>
      <c r="O989" s="1181" t="e">
        <f>SUM(O475,O484,O493,O502,O508,O514,O520,O526,O532,O538,O544,O550,O556,O562,O568,O574,O580,O586,O592,O605,O611,O623)</f>
        <v>#VALUE!</v>
      </c>
      <c r="P989" s="1181" t="e">
        <f>SUM(P475,P484,P493,P502,P508,P514,P520,P526,P532,P538,P544,P550,P556,P562,P568,P574,P580,P586,P592,P605,P611,P623)</f>
        <v>#VALUE!</v>
      </c>
      <c r="R989" s="974"/>
      <c r="S989" s="807"/>
      <c r="T989" s="807"/>
      <c r="U989" s="998">
        <v>989</v>
      </c>
      <c r="V989" s="807"/>
    </row>
    <row r="990" spans="1:22" ht="15.75" customHeight="1" x14ac:dyDescent="0.2">
      <c r="A990" s="974" t="s">
        <v>693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 x14ac:dyDescent="0.2">
      <c r="A991" s="974" t="s">
        <v>694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 x14ac:dyDescent="0.2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 x14ac:dyDescent="0.2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 x14ac:dyDescent="0.2">
      <c r="A994" s="974" t="s">
        <v>149</v>
      </c>
      <c r="B994" s="1165"/>
      <c r="C994" s="1183">
        <f t="shared" ref="C994:F994" si="194">SUM(C784:C785,C791:C798)</f>
        <v>0</v>
      </c>
      <c r="D994" s="1183">
        <f t="shared" si="194"/>
        <v>20</v>
      </c>
      <c r="E994" s="1183">
        <f t="shared" si="194"/>
        <v>300</v>
      </c>
      <c r="F994" s="1183">
        <f t="shared" si="194"/>
        <v>9900</v>
      </c>
      <c r="G994" s="1155"/>
      <c r="H994" s="1183">
        <f>SUM(H784:H785,H791:H798)</f>
        <v>0</v>
      </c>
      <c r="I994" s="1183">
        <f>SUM(I784:I785,I791:I798)</f>
        <v>20</v>
      </c>
      <c r="J994" s="1183">
        <f>SUM(J784:J785,J791:J798)</f>
        <v>300</v>
      </c>
      <c r="K994" s="1183">
        <f>SUM(K784:K785,K791:K798)</f>
        <v>9900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 x14ac:dyDescent="0.2">
      <c r="A995" s="974" t="s">
        <v>150</v>
      </c>
      <c r="B995" s="1165"/>
      <c r="C995" s="1183">
        <f t="shared" ref="C995:F995" si="195">SUM(C799,C800)</f>
        <v>0</v>
      </c>
      <c r="D995" s="1183">
        <f t="shared" si="195"/>
        <v>800</v>
      </c>
      <c r="E995" s="1183">
        <f t="shared" si="195"/>
        <v>480</v>
      </c>
      <c r="F995" s="1183">
        <f t="shared" si="195"/>
        <v>120800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1980</v>
      </c>
      <c r="N995" s="1183">
        <f>SUM(N799,N800)</f>
        <v>960</v>
      </c>
      <c r="O995" s="1183">
        <f>SUM(O799,O800)</f>
        <v>840</v>
      </c>
      <c r="P995" s="1183">
        <f>SUM(P799,P800)</f>
        <v>-119700</v>
      </c>
      <c r="R995" s="974"/>
      <c r="S995" s="807"/>
      <c r="T995" s="807"/>
      <c r="U995" s="998">
        <v>995</v>
      </c>
      <c r="V995" s="807"/>
    </row>
    <row r="996" spans="1:22" ht="15.75" customHeight="1" x14ac:dyDescent="0.2">
      <c r="A996" s="974" t="s">
        <v>151</v>
      </c>
      <c r="B996" s="1165"/>
      <c r="C996" s="1183">
        <f t="shared" ref="C996:F996" si="196">SUM(C801)</f>
        <v>0</v>
      </c>
      <c r="D996" s="1183">
        <f t="shared" si="196"/>
        <v>1000</v>
      </c>
      <c r="E996" s="1183">
        <f t="shared" si="196"/>
        <v>1800</v>
      </c>
      <c r="F996" s="1183">
        <f t="shared" si="196"/>
        <v>25000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2700</v>
      </c>
      <c r="N996" s="1183">
        <f>SUM(N801)</f>
        <v>1400</v>
      </c>
      <c r="O996" s="1183">
        <f>SUM(O801)</f>
        <v>0</v>
      </c>
      <c r="P996" s="1183">
        <f>SUM(P801)</f>
        <v>-23500</v>
      </c>
      <c r="R996" s="974"/>
      <c r="S996" s="807"/>
      <c r="T996" s="807"/>
      <c r="U996" s="998">
        <v>996</v>
      </c>
      <c r="V996" s="807"/>
    </row>
    <row r="997" spans="1:22" ht="15.75" customHeight="1" x14ac:dyDescent="0.2">
      <c r="A997" s="807" t="s">
        <v>371</v>
      </c>
      <c r="B997" s="1165"/>
      <c r="C997" s="1183">
        <f>SUM(C804)</f>
        <v>0</v>
      </c>
      <c r="D997" s="1183">
        <f t="shared" ref="D997:F997" si="197">SUM(D804)</f>
        <v>1440</v>
      </c>
      <c r="E997" s="1183">
        <f t="shared" si="197"/>
        <v>0</v>
      </c>
      <c r="F997" s="1183">
        <f t="shared" si="197"/>
        <v>25000</v>
      </c>
      <c r="G997" s="1165"/>
      <c r="H997" s="1183">
        <f>SUM(H802,H804)</f>
        <v>540</v>
      </c>
      <c r="I997" s="1183">
        <f>SUM(I802,I804)</f>
        <v>1920</v>
      </c>
      <c r="J997" s="1183">
        <f>SUM(J802,J804)</f>
        <v>360</v>
      </c>
      <c r="K997" s="1183">
        <f>SUM(K802,K804)</f>
        <v>25300</v>
      </c>
      <c r="L997" s="1165"/>
      <c r="M997" s="1183">
        <f>SUM(M802,M804)</f>
        <v>540</v>
      </c>
      <c r="N997" s="1183">
        <f>SUM(N802,N804)</f>
        <v>-180</v>
      </c>
      <c r="O997" s="1183">
        <f>SUM(O802,O804)</f>
        <v>360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 x14ac:dyDescent="0.2">
      <c r="A998" s="807" t="s">
        <v>153</v>
      </c>
      <c r="B998" s="1165"/>
      <c r="C998" s="1183">
        <f>SUM(C802,C803)</f>
        <v>78</v>
      </c>
      <c r="D998" s="1183">
        <f t="shared" ref="D998:F998" si="198">SUM(D802,D803)</f>
        <v>1260</v>
      </c>
      <c r="E998" s="1183">
        <f t="shared" si="198"/>
        <v>9600</v>
      </c>
      <c r="F998" s="1183">
        <f t="shared" si="198"/>
        <v>87600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714</v>
      </c>
      <c r="N998" s="1183">
        <f>N803</f>
        <v>104</v>
      </c>
      <c r="O998" s="1183">
        <f>O803</f>
        <v>-9072</v>
      </c>
      <c r="P998" s="1183">
        <f>P803</f>
        <v>-83560</v>
      </c>
      <c r="R998" s="974"/>
      <c r="S998" s="807"/>
      <c r="T998" s="807"/>
      <c r="U998" s="998">
        <v>998</v>
      </c>
      <c r="V998" s="807"/>
    </row>
    <row r="999" spans="1:22" ht="15.75" customHeight="1" x14ac:dyDescent="0.2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5348</v>
      </c>
      <c r="E999" s="1183">
        <f t="shared" si="199"/>
        <v>0</v>
      </c>
      <c r="F999" s="1183">
        <f t="shared" si="199"/>
        <v>91600</v>
      </c>
      <c r="G999" s="1165"/>
      <c r="H999" s="1183">
        <f>SUM(H805,H807:H810)</f>
        <v>36763.5</v>
      </c>
      <c r="I999" s="1183">
        <f>SUM(I805,I807:I810)</f>
        <v>33026.666666666672</v>
      </c>
      <c r="J999" s="1183">
        <f>SUM(J805,J807:J810)</f>
        <v>24509</v>
      </c>
      <c r="K999" s="1183">
        <f>SUM(K805,K807:K810)</f>
        <v>24024.166666666668</v>
      </c>
      <c r="L999" s="1165"/>
      <c r="M999" s="1183">
        <f>SUM(M805,M807:M810)</f>
        <v>36763.5</v>
      </c>
      <c r="N999" s="1183">
        <f>SUM(N805,N807:N810)</f>
        <v>27678.666666666668</v>
      </c>
      <c r="O999" s="1183">
        <f>SUM(O805,O807:O810)</f>
        <v>24509</v>
      </c>
      <c r="P999" s="1183">
        <f>SUM(P805,P807:P810)</f>
        <v>-67575.833333333328</v>
      </c>
      <c r="R999" s="974"/>
      <c r="S999" s="807"/>
      <c r="T999" s="807"/>
      <c r="U999" s="998">
        <v>999</v>
      </c>
      <c r="V999" s="807"/>
    </row>
    <row r="1000" spans="1:22" ht="15.75" customHeight="1" x14ac:dyDescent="0.2">
      <c r="A1000" s="807" t="s">
        <v>695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 x14ac:dyDescent="0.2">
      <c r="A1001" s="807" t="s">
        <v>696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 x14ac:dyDescent="0.2">
      <c r="A1002" s="974" t="s">
        <v>373</v>
      </c>
      <c r="B1002" s="1165"/>
      <c r="C1002" s="1183">
        <f t="shared" ref="C1002:F1002" si="203">C985-SUM(C988:C999)</f>
        <v>11340</v>
      </c>
      <c r="D1002" s="1183">
        <f t="shared" si="203"/>
        <v>4016</v>
      </c>
      <c r="E1002" s="1183">
        <f t="shared" si="203"/>
        <v>62084</v>
      </c>
      <c r="F1002" s="1183">
        <f t="shared" si="203"/>
        <v>-163436.79999999999</v>
      </c>
      <c r="G1002" s="1165"/>
      <c r="H1002" s="1183" t="e">
        <f>H985-SUM(H988:H999)</f>
        <v>#VALUE!</v>
      </c>
      <c r="I1002" s="1183" t="e">
        <f>I985-SUM(I988:I999)</f>
        <v>#VALUE!</v>
      </c>
      <c r="J1002" s="1183" t="e">
        <f>J985-SUM(J988:J999)</f>
        <v>#VALUE!</v>
      </c>
      <c r="K1002" s="1183" t="e">
        <f>K985-SUM(K988:K999)</f>
        <v>#VALUE!</v>
      </c>
      <c r="L1002" s="1165"/>
      <c r="M1002" s="1183" t="e">
        <f>M985-SUM(M988:M999)</f>
        <v>#VALUE!</v>
      </c>
      <c r="N1002" s="1183" t="e">
        <f>N985-SUM(N988:N999)</f>
        <v>#VALUE!</v>
      </c>
      <c r="O1002" s="1183" t="e">
        <f>O985-SUM(O988:O999)</f>
        <v>#VALUE!</v>
      </c>
      <c r="P1002" s="1183" t="e">
        <f>P985-SUM(P988:P999)</f>
        <v>#VALUE!</v>
      </c>
      <c r="R1002" s="974"/>
      <c r="S1002" s="807"/>
      <c r="T1002" s="807"/>
      <c r="U1002" s="998">
        <v>1002</v>
      </c>
      <c r="V1002" s="807"/>
    </row>
    <row r="1003" spans="1:22" ht="15.75" customHeight="1" x14ac:dyDescent="0.2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 x14ac:dyDescent="0.2">
      <c r="A1004" s="974" t="s">
        <v>75</v>
      </c>
      <c r="B1004" s="1165"/>
      <c r="C1004" s="1181">
        <f>SUM(C988:C1003)</f>
        <v>25140</v>
      </c>
      <c r="D1004" s="1181">
        <f>SUM(D988:D1002)</f>
        <v>32760</v>
      </c>
      <c r="E1004" s="1181">
        <f>SUM(E988:E1003)</f>
        <v>98820</v>
      </c>
      <c r="F1004" s="1181">
        <f>SUM(F988:F1003)</f>
        <v>220350</v>
      </c>
      <c r="G1004" s="1165"/>
      <c r="H1004" s="1183" t="e">
        <f>SUM(H988:H1003)</f>
        <v>#VALUE!</v>
      </c>
      <c r="I1004" s="1183" t="e">
        <f>SUM(I988:I1003)</f>
        <v>#VALUE!</v>
      </c>
      <c r="J1004" s="1183" t="e">
        <f>SUM(J988:J1003)</f>
        <v>#VALUE!</v>
      </c>
      <c r="K1004" s="1183" t="e">
        <f>SUM(K988:K1003)</f>
        <v>#VALUE!</v>
      </c>
      <c r="L1004" s="1165"/>
      <c r="M1004" s="1181" t="e">
        <f>SUM(M988:M1003)</f>
        <v>#VALUE!</v>
      </c>
      <c r="N1004" s="1181" t="e">
        <f>SUM(N988:N1003)</f>
        <v>#VALUE!</v>
      </c>
      <c r="O1004" s="1181" t="e">
        <f>SUM(O988:O1003)</f>
        <v>#VALUE!</v>
      </c>
      <c r="P1004" s="1181" t="e">
        <f>SUM(P988:P1003)</f>
        <v>#VALUE!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 x14ac:dyDescent="0.2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 x14ac:dyDescent="0.2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 x14ac:dyDescent="0.2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 x14ac:dyDescent="0.2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 x14ac:dyDescent="0.2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 x14ac:dyDescent="0.2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 x14ac:dyDescent="0.2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 x14ac:dyDescent="0.2">
      <c r="A1012" s="954" t="s">
        <v>377</v>
      </c>
      <c r="B1012" s="1217"/>
      <c r="C1012" s="1220">
        <f>SUM(C965:C967)</f>
        <v>0</v>
      </c>
      <c r="D1012" s="1220">
        <f>SUM(D965:D967)</f>
        <v>3600</v>
      </c>
      <c r="E1012" s="1220">
        <f>SUM(E965:E967)</f>
        <v>6000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 x14ac:dyDescent="0.2">
      <c r="A1013" s="954" t="s">
        <v>378</v>
      </c>
      <c r="B1013" s="1217"/>
      <c r="C1013" s="1220">
        <f>C1011*C1012*100</f>
        <v>0</v>
      </c>
      <c r="D1013" s="1220">
        <f>D1011*D1012*100</f>
        <v>93600</v>
      </c>
      <c r="E1013" s="1220">
        <f>E1011*E1012*100</f>
        <v>120000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 x14ac:dyDescent="0.2">
      <c r="A1014" s="954" t="s">
        <v>379</v>
      </c>
      <c r="B1014" s="1217"/>
      <c r="C1014" s="1220">
        <f>SUM(C1013:F1013)</f>
        <v>213600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 x14ac:dyDescent="0.2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0</v>
      </c>
      <c r="F1015" s="1220">
        <f>SUM(F795)</f>
        <v>1000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 x14ac:dyDescent="0.2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0</v>
      </c>
      <c r="F1016" s="1220">
        <f>F1011*F1015*100</f>
        <v>9000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 x14ac:dyDescent="0.2">
      <c r="A1017" s="954" t="s">
        <v>382</v>
      </c>
      <c r="B1017" s="1217"/>
      <c r="C1017" s="1220">
        <f>SUM(C1016:F1016)</f>
        <v>9000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 x14ac:dyDescent="0.2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 x14ac:dyDescent="0.2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 x14ac:dyDescent="0.2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 x14ac:dyDescent="0.2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 x14ac:dyDescent="0.2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 x14ac:dyDescent="0.2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 x14ac:dyDescent="0.2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 x14ac:dyDescent="0.2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 x14ac:dyDescent="0.2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 x14ac:dyDescent="0.2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 x14ac:dyDescent="0.2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 x14ac:dyDescent="0.2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 x14ac:dyDescent="0.2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 x14ac:dyDescent="0.2">
      <c r="A1031" s="954" t="s">
        <v>688</v>
      </c>
      <c r="B1031" s="1217"/>
      <c r="C1031" s="1220" t="e">
        <f>SUM(C989)+SUM(M989)</f>
        <v>#VALUE!</v>
      </c>
      <c r="D1031" s="1215"/>
      <c r="E1031" s="1220" t="e">
        <f>SUM(D989)+SUM(N989)</f>
        <v>#VALUE!</v>
      </c>
      <c r="F1031" s="1215"/>
      <c r="G1031" s="1215"/>
      <c r="H1031" s="1220" t="e">
        <f>SUM(E989)+SUM(O989)</f>
        <v>#VALUE!</v>
      </c>
      <c r="I1031" s="1214"/>
      <c r="J1031" s="1220" t="e">
        <f>SUM(F989)+SUM(P989)</f>
        <v>#VALUE!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 x14ac:dyDescent="0.2">
      <c r="A1032" s="954" t="s">
        <v>689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 x14ac:dyDescent="0.2">
      <c r="A1033" s="1416" t="s">
        <v>690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 x14ac:dyDescent="0.2">
      <c r="A1034" s="1416" t="s">
        <v>691</v>
      </c>
      <c r="B1034" s="1217"/>
      <c r="C1034" s="1220">
        <f>SUMIF($Q$772:$Q$776,"des",H$772:H$776)+SUMIF($Q$781:$Q$785,"des",H$781:H$785)+SUMIF($Q$790:$Q$810,"des",H$790:H$810)</f>
        <v>0</v>
      </c>
      <c r="D1034" s="1217"/>
      <c r="E1034" s="1220">
        <f>SUMIF($Q$772:$Q$776,"des",I$772:I$776)+SUMIF($Q$781:$Q$785,"des",I$781:I$785)+SUMIF($Q$790:$Q$810,"des",I$790:I$810)</f>
        <v>1808</v>
      </c>
      <c r="F1034" s="1217"/>
      <c r="G1034" s="1217"/>
      <c r="H1034" s="1220">
        <f>SUMIF($Q$772:$Q$776,"des",J$772:J$776)+SUMIF($Q$781:$Q$785,"des",J$781:J$785)+SUMIF($Q$790:$Q$810,"des",J$790:J$810)</f>
        <v>1500</v>
      </c>
      <c r="I1034" s="1417"/>
      <c r="J1034" s="1220">
        <f>SUMIF($Q$772:$Q$776,"des",K$772:K$776)+SUMIF($Q$781:$Q$785,"des",K$781:K$785)+SUMIF($Q$790:$Q$810,"des",K$790:K$810)</f>
        <v>39220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 x14ac:dyDescent="0.2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 x14ac:dyDescent="0.2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 x14ac:dyDescent="0.2">
      <c r="A1037" s="954" t="s">
        <v>492</v>
      </c>
      <c r="B1037" s="1217"/>
      <c r="C1037" s="1057" t="str">
        <f>E1037</f>
        <v>mix</v>
      </c>
      <c r="D1037" s="1215"/>
      <c r="E1037" s="957" t="s">
        <v>787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 x14ac:dyDescent="0.2">
      <c r="A1038" s="954" t="s">
        <v>493</v>
      </c>
      <c r="B1038" s="1217"/>
      <c r="C1038" s="1389">
        <f>E1038</f>
        <v>0.66585874639802412</v>
      </c>
      <c r="D1038" s="1422"/>
      <c r="E1038" s="1458">
        <f>IF(UPPER('Exp factors'!$D$41)="YES",$P$1/$D$454,SUM(D453,D462,D471,D480,D489,D498)/(SUM(D455,D464,D473,D482,D491,D500)*365*D$46))</f>
        <v>0.66585874639802412</v>
      </c>
      <c r="F1038" s="1422"/>
      <c r="G1038" s="1422"/>
      <c r="H1038" s="1421">
        <f>E1038</f>
        <v>0.66585874639802412</v>
      </c>
      <c r="I1038" s="1423"/>
      <c r="J1038" s="1421">
        <f>E1038</f>
        <v>0.66585874639802412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 x14ac:dyDescent="0.2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 x14ac:dyDescent="0.2">
      <c r="A1040" s="954" t="s">
        <v>494</v>
      </c>
      <c r="B1040" s="1217"/>
      <c r="C1040" s="1389">
        <f>E1040</f>
        <v>7.9780876494023909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7.9780876494023909</v>
      </c>
      <c r="F1040" s="1215"/>
      <c r="G1040" s="1215"/>
      <c r="H1040" s="1421">
        <f>E1040</f>
        <v>7.9780876494023909</v>
      </c>
      <c r="I1040" s="1214"/>
      <c r="J1040" s="1421">
        <f>E1040</f>
        <v>7.9780876494023909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 x14ac:dyDescent="0.2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 x14ac:dyDescent="0.2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 x14ac:dyDescent="0.2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 x14ac:dyDescent="0.2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 x14ac:dyDescent="0.2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 x14ac:dyDescent="0.2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 x14ac:dyDescent="0.2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 x14ac:dyDescent="0.2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 x14ac:dyDescent="0.2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 x14ac:dyDescent="0.2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 x14ac:dyDescent="0.2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 x14ac:dyDescent="0.2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 x14ac:dyDescent="0.2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 x14ac:dyDescent="0.2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 x14ac:dyDescent="0.2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 x14ac:dyDescent="0.2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 x14ac:dyDescent="0.2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 x14ac:dyDescent="0.2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 x14ac:dyDescent="0.2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 x14ac:dyDescent="0.2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 x14ac:dyDescent="0.2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 x14ac:dyDescent="0.2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 x14ac:dyDescent="0.2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 x14ac:dyDescent="0.2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 x14ac:dyDescent="0.2">
      <c r="A1065" s="1431" t="s">
        <v>699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 x14ac:dyDescent="0.2">
      <c r="A1066" s="1431" t="s">
        <v>700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 x14ac:dyDescent="0.2">
      <c r="A1067" s="1431" t="s">
        <v>701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 x14ac:dyDescent="0.2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0.61965505740971338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 x14ac:dyDescent="0.2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1.0564283932099863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 x14ac:dyDescent="0.2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 x14ac:dyDescent="0.2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 x14ac:dyDescent="0.2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 x14ac:dyDescent="0.2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 x14ac:dyDescent="0.2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 x14ac:dyDescent="0.2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 x14ac:dyDescent="0.2">
      <c r="A1076" s="1431" t="str">
        <f t="shared" si="223"/>
        <v>Domestic work cash income -- see Data2</v>
      </c>
      <c r="B1076" s="1217">
        <v>5</v>
      </c>
      <c r="C1076" s="1220">
        <f t="shared" si="225"/>
        <v>0</v>
      </c>
      <c r="D1076" s="1220">
        <f t="shared" si="226"/>
        <v>0</v>
      </c>
      <c r="E1076" s="1220">
        <f t="shared" si="227"/>
        <v>3600</v>
      </c>
      <c r="F1076" s="1220">
        <f t="shared" si="228"/>
        <v>0</v>
      </c>
      <c r="G1076" s="1215"/>
      <c r="H1076" s="1432">
        <f t="shared" si="229"/>
        <v>6000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 x14ac:dyDescent="0.2">
      <c r="A1077" s="1431" t="str">
        <f t="shared" si="223"/>
        <v>Formal Employment (conservancies, etc.)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0</v>
      </c>
      <c r="F1077" s="1220">
        <f t="shared" si="228"/>
        <v>0</v>
      </c>
      <c r="G1077" s="1215"/>
      <c r="H1077" s="1432">
        <f t="shared" si="229"/>
        <v>48000</v>
      </c>
      <c r="I1077" s="1432">
        <f t="shared" si="230"/>
        <v>0</v>
      </c>
      <c r="J1077" s="1432">
        <f t="shared" si="231"/>
        <v>199200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 x14ac:dyDescent="0.2">
      <c r="A1078" s="1431" t="str">
        <f t="shared" si="223"/>
        <v>Small business -- see Data2</v>
      </c>
      <c r="B1078" s="1217">
        <v>7</v>
      </c>
      <c r="C1078" s="1220">
        <f t="shared" si="225"/>
        <v>1200</v>
      </c>
      <c r="D1078" s="1220">
        <f t="shared" si="226"/>
        <v>0</v>
      </c>
      <c r="E1078" s="1220">
        <f t="shared" si="227"/>
        <v>7200</v>
      </c>
      <c r="F1078" s="1220">
        <f t="shared" si="228"/>
        <v>0</v>
      </c>
      <c r="G1078" s="1215"/>
      <c r="H1078" s="1432">
        <f t="shared" si="229"/>
        <v>19200</v>
      </c>
      <c r="I1078" s="1432">
        <f t="shared" si="230"/>
        <v>0</v>
      </c>
      <c r="J1078" s="1432">
        <f t="shared" si="231"/>
        <v>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 x14ac:dyDescent="0.2">
      <c r="A1079" s="1431" t="str">
        <f t="shared" si="223"/>
        <v>Social development -- see Data2</v>
      </c>
      <c r="B1079" s="1217">
        <v>8</v>
      </c>
      <c r="C1079" s="1220">
        <f t="shared" si="225"/>
        <v>23940</v>
      </c>
      <c r="D1079" s="1220">
        <f t="shared" si="226"/>
        <v>0</v>
      </c>
      <c r="E1079" s="1220">
        <f t="shared" si="227"/>
        <v>21960</v>
      </c>
      <c r="F1079" s="1220">
        <f t="shared" si="228"/>
        <v>0</v>
      </c>
      <c r="G1079" s="1215"/>
      <c r="H1079" s="1432">
        <f t="shared" si="229"/>
        <v>19980</v>
      </c>
      <c r="I1079" s="1432">
        <f t="shared" si="230"/>
        <v>0</v>
      </c>
      <c r="J1079" s="1432">
        <f t="shared" si="231"/>
        <v>8100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 x14ac:dyDescent="0.2">
      <c r="A1080" s="1431" t="str">
        <f t="shared" si="223"/>
        <v/>
      </c>
      <c r="B1080" s="1217">
        <v>9</v>
      </c>
      <c r="C1080" s="1220" t="str">
        <f t="shared" si="225"/>
        <v/>
      </c>
      <c r="D1080" s="1220" t="str">
        <f t="shared" si="226"/>
        <v/>
      </c>
      <c r="E1080" s="1220" t="str">
        <f t="shared" si="227"/>
        <v/>
      </c>
      <c r="F1080" s="1220" t="str">
        <f t="shared" si="228"/>
        <v/>
      </c>
      <c r="G1080" s="1215"/>
      <c r="H1080" s="1432" t="str">
        <f t="shared" si="229"/>
        <v/>
      </c>
      <c r="I1080" s="1432" t="str">
        <f t="shared" si="230"/>
        <v/>
      </c>
      <c r="J1080" s="1432" t="str">
        <f t="shared" si="231"/>
        <v/>
      </c>
      <c r="K1080" s="1432" t="str">
        <f t="shared" si="232"/>
        <v/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 x14ac:dyDescent="0.2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 x14ac:dyDescent="0.2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 x14ac:dyDescent="0.2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 x14ac:dyDescent="0.2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 x14ac:dyDescent="0.2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 x14ac:dyDescent="0.2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 x14ac:dyDescent="0.2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 x14ac:dyDescent="0.2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 x14ac:dyDescent="0.2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 x14ac:dyDescent="0.2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 x14ac:dyDescent="0.2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 x14ac:dyDescent="0.2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 x14ac:dyDescent="0.2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 x14ac:dyDescent="0.2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 x14ac:dyDescent="0.2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 x14ac:dyDescent="0.2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 x14ac:dyDescent="0.2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 x14ac:dyDescent="0.2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 x14ac:dyDescent="0.2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 x14ac:dyDescent="0.2">
      <c r="A1100" s="954" t="s">
        <v>75</v>
      </c>
      <c r="B1100" s="1217"/>
      <c r="C1100" s="1220">
        <f>SUM(C1072:C1099)</f>
        <v>25140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98820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 x14ac:dyDescent="0.2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 x14ac:dyDescent="0.2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 x14ac:dyDescent="0.2">
      <c r="A1103" s="974" t="s">
        <v>502</v>
      </c>
      <c r="B1103" s="1217"/>
      <c r="C1103" s="1438">
        <f>C900</f>
        <v>1.003064720847088</v>
      </c>
      <c r="D1103" s="1438" t="e">
        <f>M900</f>
        <v>#VALUE!</v>
      </c>
      <c r="E1103" s="1438">
        <f>D900</f>
        <v>1.056428393209986</v>
      </c>
      <c r="F1103" s="1438" t="e">
        <f>N900</f>
        <v>#VALUE!</v>
      </c>
      <c r="G1103" s="1215"/>
      <c r="H1103" s="1439">
        <f>E900</f>
        <v>1.1700144268121524</v>
      </c>
      <c r="I1103" s="1439" t="e">
        <f>O900</f>
        <v>#VALUE!</v>
      </c>
      <c r="J1103" s="1439">
        <f>F900</f>
        <v>1.3114341273922789</v>
      </c>
      <c r="K1103" s="1439" t="e">
        <f>P900</f>
        <v>#VALUE!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 x14ac:dyDescent="0.2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 x14ac:dyDescent="0.2">
      <c r="A1105" s="974" t="s">
        <v>504</v>
      </c>
      <c r="B1105" s="1217"/>
      <c r="C1105" s="1222">
        <f>C985</f>
        <v>25140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98820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 x14ac:dyDescent="0.2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 x14ac:dyDescent="0.2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 x14ac:dyDescent="0.2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 x14ac:dyDescent="0.2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 x14ac:dyDescent="0.2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 x14ac:dyDescent="0.2">
      <c r="A1111" s="974" t="s">
        <v>386</v>
      </c>
      <c r="B1111" s="1217"/>
      <c r="C1111" s="1222">
        <f>C1038*365*C1039*C1040</f>
        <v>17450.837963306025</v>
      </c>
      <c r="D1111" s="1222">
        <f>E1038*365*E1039*E1040</f>
        <v>15511.855967383133</v>
      </c>
      <c r="E1111" s="1222">
        <f>H1038*365*H1039*H1040</f>
        <v>11633.891975537352</v>
      </c>
      <c r="F1111" s="1222">
        <f>J1038*365*J1039*J1040</f>
        <v>9694.9099796144583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 x14ac:dyDescent="0.2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 x14ac:dyDescent="0.2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 x14ac:dyDescent="0.2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 x14ac:dyDescent="0.2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 x14ac:dyDescent="0.2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0.25786727316259395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 x14ac:dyDescent="0.2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 x14ac:dyDescent="0.2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 x14ac:dyDescent="0.2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 x14ac:dyDescent="0.2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 x14ac:dyDescent="0.2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 x14ac:dyDescent="0.2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 x14ac:dyDescent="0.2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 x14ac:dyDescent="0.2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 x14ac:dyDescent="0.2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 x14ac:dyDescent="0.2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 x14ac:dyDescent="0.2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 x14ac:dyDescent="0.2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 x14ac:dyDescent="0.2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0.14781116035839378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0.1237762911180451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 x14ac:dyDescent="0.2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 x14ac:dyDescent="0.2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 x14ac:dyDescent="0.2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 x14ac:dyDescent="0.2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 x14ac:dyDescent="0.2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 x14ac:dyDescent="0.2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 x14ac:dyDescent="0.2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 x14ac:dyDescent="0.2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 x14ac:dyDescent="0.2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 x14ac:dyDescent="0.2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 x14ac:dyDescent="0.2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 x14ac:dyDescent="0.2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 x14ac:dyDescent="0.2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 x14ac:dyDescent="0.2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 x14ac:dyDescent="0.2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 x14ac:dyDescent="0.2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 x14ac:dyDescent="0.2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 x14ac:dyDescent="0.2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 x14ac:dyDescent="0.2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 x14ac:dyDescent="0.2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 x14ac:dyDescent="0.2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 x14ac:dyDescent="0.2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 x14ac:dyDescent="0.2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 x14ac:dyDescent="0.2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 x14ac:dyDescent="0.2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 x14ac:dyDescent="0.2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 x14ac:dyDescent="0.2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 x14ac:dyDescent="0.2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 x14ac:dyDescent="0.2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 x14ac:dyDescent="0.2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 x14ac:dyDescent="0.2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 x14ac:dyDescent="0.2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 x14ac:dyDescent="0.2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 x14ac:dyDescent="0.2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 x14ac:dyDescent="0.2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 x14ac:dyDescent="0.2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 x14ac:dyDescent="0.2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 x14ac:dyDescent="0.2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 x14ac:dyDescent="0.2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 x14ac:dyDescent="0.2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 x14ac:dyDescent="0.2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 x14ac:dyDescent="0.2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 x14ac:dyDescent="0.2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 x14ac:dyDescent="0.2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 x14ac:dyDescent="0.2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 x14ac:dyDescent="0.2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 x14ac:dyDescent="0.2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 x14ac:dyDescent="0.2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 x14ac:dyDescent="0.2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 x14ac:dyDescent="0.2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 x14ac:dyDescent="0.2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 x14ac:dyDescent="0.2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 x14ac:dyDescent="0.2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 x14ac:dyDescent="0.2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 x14ac:dyDescent="0.2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1.160402729231673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 x14ac:dyDescent="0.2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 x14ac:dyDescent="0.2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0.10314690926503758</v>
      </c>
      <c r="F1186" s="1435">
        <f t="shared" si="273"/>
        <v>0.23208054584633458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 x14ac:dyDescent="0.2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 x14ac:dyDescent="0.2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 x14ac:dyDescent="0.2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 x14ac:dyDescent="0.2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0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 x14ac:dyDescent="0.2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 x14ac:dyDescent="0.2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0.23208054584633458</v>
      </c>
      <c r="E1192" s="1435">
        <f t="shared" si="274"/>
        <v>0.51573454632518789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 x14ac:dyDescent="0.2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 x14ac:dyDescent="0.2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4.1258763706015031</v>
      </c>
      <c r="F1194" s="1435">
        <f>IF(F$1111=0,0,MAX(SUM(F970,P970)/F$1111,SUM(F970)/F$1111))</f>
        <v>20.546864325595489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 x14ac:dyDescent="0.2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 x14ac:dyDescent="0.2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 x14ac:dyDescent="0.2">
      <c r="A1197" s="974" t="str">
        <f>A975</f>
        <v>Small business -- see Data2</v>
      </c>
      <c r="B1197" s="1215"/>
      <c r="C1197" s="1435">
        <f>IF(C$1111=0,0,MAX(SUM(C975,M975)/C$1111,SUM(C975)/C$1111))</f>
        <v>6.8764606176691723E-2</v>
      </c>
      <c r="D1197" s="1435">
        <f>IF(D$1111=0,0,MAX(SUM(D975,N975)/D$1111,SUM(D975)/D$1111))</f>
        <v>0.46416109169266917</v>
      </c>
      <c r="E1197" s="1435">
        <f>IF(E$1111=0,0,MAX(SUM(E975,O975)/E$1111,SUM(E975)/E$1111))</f>
        <v>1.6503505482406013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 x14ac:dyDescent="0.2">
      <c r="A1198" s="974" t="str">
        <f>A977</f>
        <v>Social development -- see Data2</v>
      </c>
      <c r="B1198" s="1215"/>
      <c r="C1198" s="1435">
        <f>IF(C$1111=0,0,MAX(SUM(C977,M977)/C$1111,SUM(C977)/C$1111))</f>
        <v>1.371853893225</v>
      </c>
      <c r="D1198" s="1435">
        <f>IF(D$1111=0,0,MAX(SUM(D977,N977)/D$1111,SUM(D977)/D$1111))</f>
        <v>1.415691329662641</v>
      </c>
      <c r="E1198" s="1435">
        <f>IF(E$1111=0,0,MAX(SUM(E977,O977)/E$1111,SUM(E977)/E$1111))</f>
        <v>1.7173960392628758</v>
      </c>
      <c r="F1198" s="1435">
        <f>IF(F$1111=0,0,MAX(SUM(F977,P977)/F$1111,SUM(F977)/F$1111))</f>
        <v>0.83548996504680451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 x14ac:dyDescent="0.2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 x14ac:dyDescent="0.2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 x14ac:dyDescent="0.2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 x14ac:dyDescent="0.2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 x14ac:dyDescent="0.2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 x14ac:dyDescent="0.2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 x14ac:dyDescent="0.2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 x14ac:dyDescent="0.2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 x14ac:dyDescent="0.2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 x14ac:dyDescent="0.2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 x14ac:dyDescent="0.2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 x14ac:dyDescent="0.2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 x14ac:dyDescent="0.2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defaultColWidth="11.42578125" defaultRowHeight="12" customHeight="1" x14ac:dyDescent="0.2"/>
  <cols>
    <col min="1" max="1" width="20.42578125" style="15" customWidth="1"/>
    <col min="2" max="2" width="27.28515625" style="15" customWidth="1"/>
    <col min="3" max="6" width="6.42578125" style="15" customWidth="1"/>
    <col min="7" max="7" width="7.42578125" style="717" customWidth="1"/>
    <col min="8" max="10" width="6.42578125" style="718" customWidth="1"/>
    <col min="11" max="16384" width="11.42578125" style="15"/>
  </cols>
  <sheetData>
    <row r="1" spans="1:13" ht="12.75" customHeight="1" x14ac:dyDescent="0.25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.1" customHeight="1" thickBot="1" x14ac:dyDescent="0.3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.1" customHeight="1" thickBot="1" x14ac:dyDescent="0.3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 x14ac:dyDescent="0.2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 x14ac:dyDescent="0.2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 x14ac:dyDescent="0.25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 x14ac:dyDescent="0.25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 x14ac:dyDescent="0.2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 x14ac:dyDescent="0.25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 x14ac:dyDescent="0.25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 x14ac:dyDescent="0.2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 x14ac:dyDescent="0.2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 x14ac:dyDescent="0.25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 x14ac:dyDescent="0.2">
      <c r="A14" s="727" t="s">
        <v>519</v>
      </c>
      <c r="B14" s="728"/>
      <c r="C14" s="732">
        <f>[1]ExpFactors!$C$14</f>
        <v>0.17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 x14ac:dyDescent="0.2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 x14ac:dyDescent="0.25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 x14ac:dyDescent="0.2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 x14ac:dyDescent="0.2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 x14ac:dyDescent="0.25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 x14ac:dyDescent="0.25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 x14ac:dyDescent="0.2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 x14ac:dyDescent="0.25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 x14ac:dyDescent="0.2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 x14ac:dyDescent="0.2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 x14ac:dyDescent="0.2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 x14ac:dyDescent="0.25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 x14ac:dyDescent="0.25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 x14ac:dyDescent="0.2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 x14ac:dyDescent="0.25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 x14ac:dyDescent="0.2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 x14ac:dyDescent="0.25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 x14ac:dyDescent="0.2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 x14ac:dyDescent="0.25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 x14ac:dyDescent="0.2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 x14ac:dyDescent="0.25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 x14ac:dyDescent="0.2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 x14ac:dyDescent="0.25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 x14ac:dyDescent="0.2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 x14ac:dyDescent="0.25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 x14ac:dyDescent="0.25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 x14ac:dyDescent="0.2">
      <c r="A41" s="727" t="s">
        <v>537</v>
      </c>
      <c r="B41" s="743"/>
      <c r="C41" s="744"/>
      <c r="D41" s="732" t="str">
        <f>[1]ExpFactors!D41</f>
        <v>no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 x14ac:dyDescent="0.25">
      <c r="A42" s="740" t="s">
        <v>538</v>
      </c>
      <c r="B42" s="741"/>
      <c r="C42" s="1536" t="s">
        <v>539</v>
      </c>
      <c r="D42" s="1536"/>
      <c r="E42" s="1536"/>
      <c r="F42" s="1536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 x14ac:dyDescent="0.2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 x14ac:dyDescent="0.2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 x14ac:dyDescent="0.2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 x14ac:dyDescent="0.2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 x14ac:dyDescent="0.2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 x14ac:dyDescent="0.2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 x14ac:dyDescent="0.2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 x14ac:dyDescent="0.2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 x14ac:dyDescent="0.2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 x14ac:dyDescent="0.2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 x14ac:dyDescent="0.2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 x14ac:dyDescent="0.2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 x14ac:dyDescent="0.2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 x14ac:dyDescent="0.2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 x14ac:dyDescent="0.2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 x14ac:dyDescent="0.2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 x14ac:dyDescent="0.2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 x14ac:dyDescent="0.2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 x14ac:dyDescent="0.2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 x14ac:dyDescent="0.2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 x14ac:dyDescent="0.2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 x14ac:dyDescent="0.2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 x14ac:dyDescent="0.2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 x14ac:dyDescent="0.2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 x14ac:dyDescent="0.2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 x14ac:dyDescent="0.2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 x14ac:dyDescent="0.2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 x14ac:dyDescent="0.25">
      <c r="A70" s="747" t="s">
        <v>333</v>
      </c>
      <c r="B70" s="748"/>
      <c r="C70" s="1536" t="s">
        <v>539</v>
      </c>
      <c r="D70" s="1536"/>
      <c r="E70" s="1536"/>
      <c r="F70" s="1536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 x14ac:dyDescent="0.2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 x14ac:dyDescent="0.2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 x14ac:dyDescent="0.2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 x14ac:dyDescent="0.2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 x14ac:dyDescent="0.2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 x14ac:dyDescent="0.2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 x14ac:dyDescent="0.2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 x14ac:dyDescent="0.2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 x14ac:dyDescent="0.2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 x14ac:dyDescent="0.2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 x14ac:dyDescent="0.2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 x14ac:dyDescent="0.2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 x14ac:dyDescent="0.25">
      <c r="A83" s="747" t="s">
        <v>697</v>
      </c>
      <c r="B83" s="748"/>
      <c r="C83" s="1536" t="s">
        <v>539</v>
      </c>
      <c r="D83" s="1536"/>
      <c r="E83" s="1536"/>
      <c r="F83" s="1536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 x14ac:dyDescent="0.2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 x14ac:dyDescent="0.2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 x14ac:dyDescent="0.25">
      <c r="A86" s="747" t="s">
        <v>698</v>
      </c>
      <c r="B86" s="748"/>
      <c r="C86" s="1536" t="s">
        <v>539</v>
      </c>
      <c r="D86" s="1536"/>
      <c r="E86" s="1536"/>
      <c r="F86" s="1536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 x14ac:dyDescent="0.2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 x14ac:dyDescent="0.2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 x14ac:dyDescent="0.25">
      <c r="A89" s="747" t="s">
        <v>56</v>
      </c>
      <c r="B89" s="748"/>
      <c r="C89" s="1536" t="s">
        <v>539</v>
      </c>
      <c r="D89" s="1536"/>
      <c r="E89" s="1536"/>
      <c r="F89" s="1536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 x14ac:dyDescent="0.2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 x14ac:dyDescent="0.2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 x14ac:dyDescent="0.25">
      <c r="A92" s="747" t="s">
        <v>546</v>
      </c>
      <c r="B92" s="748"/>
      <c r="C92" s="1536" t="s">
        <v>539</v>
      </c>
      <c r="D92" s="1536"/>
      <c r="E92" s="1536"/>
      <c r="F92" s="1536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 x14ac:dyDescent="0.2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 x14ac:dyDescent="0.2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 x14ac:dyDescent="0.25">
      <c r="A95" s="747" t="s">
        <v>549</v>
      </c>
      <c r="B95" s="748"/>
      <c r="C95" s="1536" t="s">
        <v>539</v>
      </c>
      <c r="D95" s="1536"/>
      <c r="E95" s="1536"/>
      <c r="F95" s="1536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 x14ac:dyDescent="0.2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 x14ac:dyDescent="0.2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 x14ac:dyDescent="0.2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 x14ac:dyDescent="0.2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 x14ac:dyDescent="0.2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 x14ac:dyDescent="0.2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 x14ac:dyDescent="0.2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 x14ac:dyDescent="0.2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 x14ac:dyDescent="0.2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 x14ac:dyDescent="0.2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 x14ac:dyDescent="0.2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 x14ac:dyDescent="0.2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 x14ac:dyDescent="0.2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 x14ac:dyDescent="0.2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 x14ac:dyDescent="0.2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 x14ac:dyDescent="0.2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 x14ac:dyDescent="0.2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C6"/>
  <sheetViews>
    <sheetView topLeftCell="B1" zoomScale="125" zoomScaleNormal="125" zoomScalePageLayoutView="125" workbookViewId="0">
      <selection activeCell="C14" sqref="C14"/>
    </sheetView>
  </sheetViews>
  <sheetFormatPr defaultColWidth="8.85546875" defaultRowHeight="12" customHeight="1" x14ac:dyDescent="0.2"/>
  <cols>
    <col min="1" max="1" width="3.42578125" customWidth="1"/>
    <col min="2" max="2" width="37.7109375" style="750" customWidth="1"/>
    <col min="3" max="3" width="82.28515625" customWidth="1"/>
  </cols>
  <sheetData>
    <row r="2" spans="2:3" ht="30" customHeight="1" x14ac:dyDescent="0.2">
      <c r="B2" s="751" t="s">
        <v>560</v>
      </c>
      <c r="C2" s="752" t="s">
        <v>568</v>
      </c>
    </row>
    <row r="3" spans="2:3" ht="15" customHeight="1" x14ac:dyDescent="0.2">
      <c r="B3" s="751" t="s">
        <v>561</v>
      </c>
      <c r="C3" s="752" t="s">
        <v>567</v>
      </c>
    </row>
    <row r="4" spans="2:3" ht="15" customHeight="1" x14ac:dyDescent="0.2">
      <c r="B4" s="751" t="s">
        <v>562</v>
      </c>
      <c r="C4" s="752" t="s">
        <v>566</v>
      </c>
    </row>
    <row r="5" spans="2:3" ht="36" customHeight="1" x14ac:dyDescent="0.2">
      <c r="B5" s="751" t="s">
        <v>563</v>
      </c>
      <c r="C5" s="752"/>
    </row>
    <row r="6" spans="2:3" ht="15" customHeight="1" x14ac:dyDescent="0.2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tabSelected="1" topLeftCell="B1" zoomScale="130" zoomScaleNormal="130" zoomScalePageLayoutView="120" workbookViewId="0">
      <selection activeCell="Q20" sqref="Q20"/>
    </sheetView>
  </sheetViews>
  <sheetFormatPr defaultColWidth="8.85546875" defaultRowHeight="12" customHeight="1" x14ac:dyDescent="0.2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zoomScale="36" zoomScaleNormal="36" zoomScalePageLayoutView="36" workbookViewId="0">
      <selection activeCellId="1" sqref="CQ194:DG197 A1"/>
    </sheetView>
  </sheetViews>
  <sheetFormatPr defaultColWidth="11.42578125" defaultRowHeight="12.75" customHeight="1" x14ac:dyDescent="0.2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115</vt:i4>
      </vt:variant>
    </vt:vector>
  </HeadingPairs>
  <TitlesOfParts>
    <vt:vector size="12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  <vt:lpstr>community_interview_results</vt:lpstr>
      <vt:lpstr>csd_data_cows_milk</vt:lpstr>
      <vt:lpstr>csd_data_goats_milk</vt:lpstr>
      <vt:lpstr>csd_data_small_business</vt:lpstr>
      <vt:lpstr>csd_data_social_development</vt:lpstr>
      <vt:lpstr>csd_egg_sales</vt:lpstr>
      <vt:lpstr>Summ!csd_employment</vt:lpstr>
      <vt:lpstr>CSD_Employment</vt:lpstr>
      <vt:lpstr>Summ!csd_enset_cassava</vt:lpstr>
      <vt:lpstr>CSD_Enset_cassava</vt:lpstr>
      <vt:lpstr>Summ!csd_livestock_sales</vt:lpstr>
      <vt:lpstr>CSD_Livestock_sales</vt:lpstr>
      <vt:lpstr>Summ!csd_main_cashcrop</vt:lpstr>
      <vt:lpstr>CSD_Main_cashcrop</vt:lpstr>
      <vt:lpstr>Summ!csd_main_cereal</vt:lpstr>
      <vt:lpstr>CSD_Main_cereal</vt:lpstr>
      <vt:lpstr>csd_summ_camel_sales</vt:lpstr>
      <vt:lpstr>csd_summ_camels_milk</vt:lpstr>
      <vt:lpstr>csd_summ_cows_milk</vt:lpstr>
      <vt:lpstr>csd_summ_crop_sales</vt:lpstr>
      <vt:lpstr>csd_summ_formal_cash_transfers</vt:lpstr>
      <vt:lpstr>csd_summ_goats_milk</vt:lpstr>
      <vt:lpstr>csd_summ_informal_cash_transfers</vt:lpstr>
      <vt:lpstr>csd_summ_livestock_product_sales</vt:lpstr>
      <vt:lpstr>csd_summ_self_employment</vt:lpstr>
      <vt:lpstr>csd_summ_sheeps_milk</vt:lpstr>
      <vt:lpstr>csd_summ_small_business</vt:lpstr>
      <vt:lpstr>data_expenditure_summary</vt:lpstr>
      <vt:lpstr>data_food_summary</vt:lpstr>
      <vt:lpstr>data_food_summary_detailed</vt:lpstr>
      <vt:lpstr>Data!Excel_BuiltIn_Print_Titles</vt:lpstr>
      <vt:lpstr>fsd_data_cows_milk</vt:lpstr>
      <vt:lpstr>fsd_data_goats_milk</vt:lpstr>
      <vt:lpstr>Summ!fsd_enset_cassava</vt:lpstr>
      <vt:lpstr>FSD_Enset_cassava</vt:lpstr>
      <vt:lpstr>fsd_fishing_wild_foods</vt:lpstr>
      <vt:lpstr>Summ!FSD_Food_Aid</vt:lpstr>
      <vt:lpstr>FSD_Food_Aid</vt:lpstr>
      <vt:lpstr>Summ!FSD_Gifts__other</vt:lpstr>
      <vt:lpstr>FSD_Gifts__other</vt:lpstr>
      <vt:lpstr>Summ!FSD_Main_cereal</vt:lpstr>
      <vt:lpstr>FSD_Main_cereal</vt:lpstr>
      <vt:lpstr>Summ!FSD_Payment_in_kind</vt:lpstr>
      <vt:lpstr>FSD_Payment_in_kind</vt:lpstr>
      <vt:lpstr>Summ!FSD_Purchase</vt:lpstr>
      <vt:lpstr>FSD_Purchase</vt:lpstr>
      <vt:lpstr>Summ!FSD_Sugar_purchase</vt:lpstr>
      <vt:lpstr>FSD_Sugar_purchase</vt:lpstr>
      <vt:lpstr>fsd_summ_camels_milk</vt:lpstr>
      <vt:lpstr>fsd_summ_cows_milk</vt:lpstr>
      <vt:lpstr>fsd_summ_crops</vt:lpstr>
      <vt:lpstr>fsd_summ_goats_milk</vt:lpstr>
      <vt:lpstr>fsd_summ_livestock_products</vt:lpstr>
      <vt:lpstr>fsd_summ_own_meat</vt:lpstr>
      <vt:lpstr>fsd_summ_sheeps_milk</vt:lpstr>
      <vt:lpstr>Summ!Income_Summary</vt:lpstr>
      <vt:lpstr>Income_Summary</vt:lpstr>
      <vt:lpstr>Summ!Income_Summary_detailed</vt:lpstr>
      <vt:lpstr>Income_Summary_detailed</vt:lpstr>
      <vt:lpstr>lp_camels</vt:lpstr>
      <vt:lpstr>lp_cattle</vt:lpstr>
      <vt:lpstr>lp_shoats</vt:lpstr>
      <vt:lpstr>Data!Print_Area</vt:lpstr>
      <vt:lpstr>Summ!Print_Area</vt:lpstr>
      <vt:lpstr>WB!Print_Area</vt:lpstr>
      <vt:lpstr>Data!Print_Titles</vt:lpstr>
      <vt:lpstr>Summ!Print_Titles</vt:lpstr>
      <vt:lpstr>WB!Print_Titles</vt:lpstr>
      <vt:lpstr>summ_expenditure_summary</vt:lpstr>
      <vt:lpstr>summ_expenditure_summary_detailed</vt:lpstr>
      <vt:lpstr>summ_food_summary</vt:lpstr>
      <vt:lpstr>summ_food_summary_detailed</vt:lpstr>
      <vt:lpstr>summ_income_summary</vt:lpstr>
      <vt:lpstr>summ_income_summary_detailed</vt:lpstr>
      <vt:lpstr>WB_other_assets</vt:lpstr>
      <vt:lpstr>wb_summary</vt:lpstr>
      <vt:lpstr>Summ!WGD_Crops_main_cashcrop</vt:lpstr>
      <vt:lpstr>WGD_Crops_main_cashcrop</vt:lpstr>
      <vt:lpstr>Summ!WGD_Crops_main_cereal</vt:lpstr>
      <vt:lpstr>WGD_Crops_main_cereal</vt:lpstr>
      <vt:lpstr>Summ!WGD_Crops_roots_tubers_stems</vt:lpstr>
      <vt:lpstr>WGD_Crops_roots_tubers_stems</vt:lpstr>
      <vt:lpstr>wgd_data_camel_sales</vt:lpstr>
      <vt:lpstr>wgd_data_cows_milk</vt:lpstr>
      <vt:lpstr>wgd_data_small_business</vt:lpstr>
      <vt:lpstr>wgd_data_social_development</vt:lpstr>
      <vt:lpstr>wgd_employment</vt:lpstr>
      <vt:lpstr>Summ!WGD_Firewood</vt:lpstr>
      <vt:lpstr>WGD_Firewood</vt:lpstr>
      <vt:lpstr>Summ!WGD_Food_purchase</vt:lpstr>
      <vt:lpstr>WGD_Food_purchase</vt:lpstr>
      <vt:lpstr>Summ!WGD_Payment_in_kind</vt:lpstr>
      <vt:lpstr>WGD_Payment_in_kind</vt:lpstr>
      <vt:lpstr>Summ!WGD_Purchase_non_food</vt:lpstr>
      <vt:lpstr>WGD_Purchase_non_food</vt:lpstr>
      <vt:lpstr>Summ!WGD_Purchase_Sugar_etc</vt:lpstr>
      <vt:lpstr>WGD_Purchase_Sugar_etc</vt:lpstr>
      <vt:lpstr>Summ!WGD_Relief_gifts</vt:lpstr>
      <vt:lpstr>WGD_Relief_gifts</vt:lpstr>
      <vt:lpstr>WGD_slaughter</vt:lpstr>
      <vt:lpstr>wgd_summ_camel_sales</vt:lpstr>
      <vt:lpstr>wgd_summ_camels_milk</vt:lpstr>
      <vt:lpstr>wgd_summ_cows_milk</vt:lpstr>
      <vt:lpstr>wgd_summ_crop_production</vt:lpstr>
      <vt:lpstr>wgd_summ_formal_cash_transfers</vt:lpstr>
      <vt:lpstr>wgd_summ_goats_milk</vt:lpstr>
      <vt:lpstr>wgd_summ_informal_cash_transfers</vt:lpstr>
      <vt:lpstr>wgd_summ_livestock_production</vt:lpstr>
      <vt:lpstr>wgd_summ_self_employment</vt:lpstr>
      <vt:lpstr>wgd_summ_sheeps_milk</vt:lpstr>
      <vt:lpstr>wgd_summ_slaughter</vt:lpstr>
      <vt:lpstr>wgd_summ_small_business</vt:lpstr>
      <vt:lpstr>wgd_wild_foods_fishing</vt:lpstr>
      <vt:lpstr>WGI_data</vt:lpstr>
      <vt:lpstr>WGI_WB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thembi</cp:lastModifiedBy>
  <dcterms:created xsi:type="dcterms:W3CDTF">2015-03-13T09:26:31Z</dcterms:created>
  <dcterms:modified xsi:type="dcterms:W3CDTF">2016-11-19T14:32:05Z</dcterms:modified>
</cp:coreProperties>
</file>