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9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6" i="8" l="1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3" i="7"/>
  <c r="I83" i="7"/>
  <c r="T26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1" i="8"/>
  <c r="G37" i="7"/>
  <c r="H83" i="7"/>
  <c r="B81" i="7"/>
  <c r="B81" i="1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7" i="7"/>
  <c r="H126" i="7"/>
  <c r="G37" i="12"/>
  <c r="H83" i="12"/>
  <c r="B80" i="12"/>
  <c r="B81" i="12"/>
  <c r="B82" i="12"/>
  <c r="B83" i="12"/>
  <c r="I83" i="12"/>
  <c r="B70" i="12"/>
  <c r="B29" i="12"/>
  <c r="C29" i="12"/>
  <c r="D29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I85" i="12"/>
  <c r="B85" i="12"/>
  <c r="H85" i="12"/>
  <c r="B130" i="1"/>
  <c r="B129" i="1"/>
  <c r="B75" i="1"/>
  <c r="G37" i="8"/>
  <c r="H91" i="8"/>
  <c r="B37" i="8"/>
  <c r="B80" i="8"/>
  <c r="B82" i="8"/>
  <c r="B83" i="8"/>
  <c r="B91" i="8"/>
  <c r="C37" i="8"/>
  <c r="C91" i="8"/>
  <c r="D91" i="8"/>
  <c r="I91" i="8"/>
  <c r="I119" i="8"/>
  <c r="H124" i="8"/>
  <c r="B70" i="8"/>
  <c r="B124" i="8"/>
  <c r="I124" i="8"/>
  <c r="I30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R26" i="12"/>
  <c r="S26" i="12"/>
  <c r="T26" i="12"/>
  <c r="R25" i="12"/>
  <c r="S25" i="12"/>
  <c r="T25" i="12"/>
  <c r="H91" i="12"/>
  <c r="C37" i="12"/>
  <c r="C91" i="12"/>
  <c r="D91" i="12"/>
  <c r="I91" i="12"/>
  <c r="G38" i="12"/>
  <c r="H92" i="12"/>
  <c r="C38" i="12"/>
  <c r="C92" i="12"/>
  <c r="D92" i="12"/>
  <c r="I92" i="12"/>
  <c r="G39" i="12"/>
  <c r="H93" i="12"/>
  <c r="C39" i="12"/>
  <c r="C93" i="12"/>
  <c r="D93" i="12"/>
  <c r="I93" i="12"/>
  <c r="G40" i="12"/>
  <c r="H94" i="12"/>
  <c r="C40" i="12"/>
  <c r="C94" i="12"/>
  <c r="D94" i="12"/>
  <c r="I94" i="12"/>
  <c r="G41" i="12"/>
  <c r="H95" i="12"/>
  <c r="C41" i="12"/>
  <c r="C95" i="12"/>
  <c r="D95" i="12"/>
  <c r="I95" i="12"/>
  <c r="G42" i="12"/>
  <c r="H96" i="12"/>
  <c r="C42" i="12"/>
  <c r="C96" i="12"/>
  <c r="D96" i="12"/>
  <c r="I96" i="12"/>
  <c r="G43" i="12"/>
  <c r="H97" i="12"/>
  <c r="C43" i="12"/>
  <c r="C97" i="12"/>
  <c r="D97" i="12"/>
  <c r="I97" i="12"/>
  <c r="G44" i="12"/>
  <c r="H98" i="12"/>
  <c r="C44" i="12"/>
  <c r="C98" i="12"/>
  <c r="D98" i="12"/>
  <c r="I98" i="12"/>
  <c r="G45" i="12"/>
  <c r="H99" i="12"/>
  <c r="C45" i="12"/>
  <c r="C99" i="12"/>
  <c r="D99" i="12"/>
  <c r="I99" i="12"/>
  <c r="G46" i="12"/>
  <c r="H100" i="12"/>
  <c r="C46" i="12"/>
  <c r="C100" i="12"/>
  <c r="D100" i="12"/>
  <c r="I100" i="12"/>
  <c r="G47" i="12"/>
  <c r="H101" i="12"/>
  <c r="C47" i="12"/>
  <c r="C101" i="12"/>
  <c r="D101" i="12"/>
  <c r="I101" i="12"/>
  <c r="G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70" i="7"/>
  <c r="F9" i="7"/>
  <c r="E71" i="7"/>
  <c r="F71" i="7"/>
  <c r="H70" i="7"/>
  <c r="E29" i="7"/>
  <c r="H29" i="7"/>
  <c r="E72" i="7"/>
  <c r="F72" i="7"/>
  <c r="E28" i="7"/>
  <c r="H28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F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E37" i="8"/>
  <c r="F37" i="8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F70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E37" i="12"/>
  <c r="F37" i="12"/>
  <c r="F9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F70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F71" i="12"/>
  <c r="E72" i="12"/>
  <c r="F72" i="12"/>
  <c r="E73" i="12"/>
  <c r="F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H70" i="12"/>
  <c r="M25" i="8"/>
  <c r="I127" i="8"/>
  <c r="I73" i="8"/>
  <c r="B32" i="8"/>
  <c r="I125" i="8"/>
  <c r="I71" i="8"/>
  <c r="I126" i="8"/>
  <c r="I72" i="8"/>
  <c r="H70" i="1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<sst xmlns="http://schemas.openxmlformats.org/spreadsheetml/2006/main" count="790" uniqueCount="146">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</sst>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0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2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4" xfId="0" applyNumberFormat="1" applyFont="1" applyFill="1" applyBorder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64" fontId="8" fillId="0" borderId="4" xfId="0" applyNumberFormat="1" applyFont="1" applyFill="1" applyBorder="1" applyAlignment="1" applyProtection="1"/>
  </cellXfs>
  <cellStyles count="20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Normal" xfId="0" builtinId="0"/>
    <cellStyle name="Percent" xfId="6" builtinId="5"/>
    <cellStyle name="Total" xfId="7" builtinId="25" customBuiltin="1"/>
  </cellStyles>
  <dxfs count="623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0.0844659526774595</c:v>
                </c:pt>
                <c:pt idx="2" formatCode="0.00%">
                  <c:v>0.0844659526774595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0.0405302965442092</c:v>
                </c:pt>
                <c:pt idx="2" formatCode="0.00%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0.147864297945205</c:v>
                </c:pt>
                <c:pt idx="2" formatCode="0.00%">
                  <c:v>0.147864297945205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0.022645567338918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0.00224631284400544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0.00145498495680308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0.0105344325822727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-0.00332797077109515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0.0353470109496943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0.253381564445828</c:v>
                </c:pt>
                <c:pt idx="1">
                  <c:v>0.253381564445828</c:v>
                </c:pt>
                <c:pt idx="2" formatCode="0.0%">
                  <c:v>0.255272651560263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0.527396675155666</c:v>
                </c:pt>
                <c:pt idx="2" formatCode="0.0%">
                  <c:v>0.181287218464774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257384"/>
        <c:axId val="-2042254040"/>
      </c:barChart>
      <c:catAx>
        <c:axId val="-204225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25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25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25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0.155597624542932</c:v>
                </c:pt>
                <c:pt idx="2">
                  <c:v>0.155597624542932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0.0116698218407199</c:v>
                </c:pt>
                <c:pt idx="2">
                  <c:v>0.0111032478806904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0.000347768966132338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0.000347768966132338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0.00103731749695288</c:v>
                </c:pt>
                <c:pt idx="2">
                  <c:v>0.00111286069162348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0.57259925831799</c:v>
                </c:pt>
                <c:pt idx="1">
                  <c:v>0.57259925831799</c:v>
                </c:pt>
                <c:pt idx="2">
                  <c:v>0.57259925831799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0.25844765436581</c:v>
                </c:pt>
                <c:pt idx="1">
                  <c:v>0.25844765436581</c:v>
                </c:pt>
                <c:pt idx="2">
                  <c:v>0.25844765436581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533752"/>
        <c:axId val="-2043536888"/>
      </c:barChart>
      <c:catAx>
        <c:axId val="-204353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3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53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3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267896"/>
        <c:axId val="-2041264872"/>
      </c:barChart>
      <c:catAx>
        <c:axId val="-204126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6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26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6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0.174322321973329</c:v>
                </c:pt>
                <c:pt idx="2">
                  <c:v>0.0871611609866643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0.00871611609866643</c:v>
                </c:pt>
                <c:pt idx="2">
                  <c:v>0.00871611609866643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0.000435805804933322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0.0217902902466661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0.0470670269327987</c:v>
                </c:pt>
                <c:pt idx="1">
                  <c:v>0.0470670269327987</c:v>
                </c:pt>
                <c:pt idx="2">
                  <c:v>0.0470670269327987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0.623027978732677</c:v>
                </c:pt>
                <c:pt idx="1">
                  <c:v>0.623027978732677</c:v>
                </c:pt>
                <c:pt idx="2">
                  <c:v>0.623027978732677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0.146430750457596</c:v>
                </c:pt>
                <c:pt idx="1">
                  <c:v>0.146430750457596</c:v>
                </c:pt>
                <c:pt idx="2">
                  <c:v>0.146430750457596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123480"/>
        <c:axId val="-2041120456"/>
      </c:barChart>
      <c:catAx>
        <c:axId val="-204112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2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12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2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1672.891425764745</c:v>
                </c:pt>
                <c:pt idx="1">
                  <c:v>2276.09477560558</c:v>
                </c:pt>
                <c:pt idx="2">
                  <c:v>2035.66941292233</c:v>
                </c:pt>
                <c:pt idx="3">
                  <c:v>1672.795087907358</c:v>
                </c:pt>
                <c:pt idx="4">
                  <c:v>2280.616850395068</c:v>
                </c:pt>
                <c:pt idx="5">
                  <c:v>2034.574112051469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  <c:pt idx="3">
                  <c:v>0.0</c:v>
                </c:pt>
                <c:pt idx="4">
                  <c:v>154.0096526120287</c:v>
                </c:pt>
                <c:pt idx="5">
                  <c:v>159.3912213388599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533.5595315919619</c:v>
                </c:pt>
                <c:pt idx="1">
                  <c:v>1153.745880236131</c:v>
                </c:pt>
                <c:pt idx="2">
                  <c:v>1615.572950163148</c:v>
                </c:pt>
                <c:pt idx="3">
                  <c:v>533.5595315919619</c:v>
                </c:pt>
                <c:pt idx="4">
                  <c:v>1153.745880236131</c:v>
                </c:pt>
                <c:pt idx="5">
                  <c:v>1615.572950163148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6300.0</c:v>
                </c:pt>
                <c:pt idx="1">
                  <c:v>9900.0</c:v>
                </c:pt>
                <c:pt idx="2">
                  <c:v>14742.85714285714</c:v>
                </c:pt>
                <c:pt idx="3">
                  <c:v>3300.0</c:v>
                </c:pt>
                <c:pt idx="4">
                  <c:v>9900.0</c:v>
                </c:pt>
                <c:pt idx="5">
                  <c:v>14692.91963777669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91.16733845330333</c:v>
                </c:pt>
                <c:pt idx="1">
                  <c:v>91.16733845330333</c:v>
                </c:pt>
                <c:pt idx="2">
                  <c:v>138.9216585955099</c:v>
                </c:pt>
                <c:pt idx="3">
                  <c:v>832.9062473591602</c:v>
                </c:pt>
                <c:pt idx="4">
                  <c:v>16.5978393755822</c:v>
                </c:pt>
                <c:pt idx="5">
                  <c:v>149.0387017670279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1620.0</c:v>
                </c:pt>
                <c:pt idx="1">
                  <c:v>1080.0</c:v>
                </c:pt>
                <c:pt idx="2">
                  <c:v>0.0</c:v>
                </c:pt>
                <c:pt idx="3">
                  <c:v>1620.0</c:v>
                </c:pt>
                <c:pt idx="4">
                  <c:v>1080.0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  <c:pt idx="3">
                  <c:v>0.0</c:v>
                </c:pt>
                <c:pt idx="4">
                  <c:v>0.0</c:v>
                </c:pt>
                <c:pt idx="5">
                  <c:v>50468.57142857143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  <c:pt idx="3">
                  <c:v>5040.0</c:v>
                </c:pt>
                <c:pt idx="4">
                  <c:v>7200.0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  <c:pt idx="3">
                  <c:v>0.0</c:v>
                </c:pt>
                <c:pt idx="4">
                  <c:v>2800.0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1373.548215280171</c:v>
                </c:pt>
                <c:pt idx="1">
                  <c:v>1373.548215280171</c:v>
                </c:pt>
                <c:pt idx="2">
                  <c:v>1255.8155111133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1255.8155111133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  <c:pt idx="3">
                  <c:v>21444.0</c:v>
                </c:pt>
                <c:pt idx="4">
                  <c:v>21582.0</c:v>
                </c:pt>
                <c:pt idx="5">
                  <c:v>22779.42857142857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000200"/>
        <c:axId val="-2040996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22640.26366880202</c:v>
                </c:pt>
                <c:pt idx="4" formatCode="#,##0">
                  <c:v>22640.26366880202</c:v>
                </c:pt>
                <c:pt idx="5" formatCode="#,##0">
                  <c:v>22640.26366880202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38218.9303354687</c:v>
                </c:pt>
                <c:pt idx="1">
                  <c:v>38218.93033546868</c:v>
                </c:pt>
                <c:pt idx="2">
                  <c:v>38218.93033546868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38218.9303354687</c:v>
                </c:pt>
                <c:pt idx="4" formatCode="#,##0">
                  <c:v>38218.93033546868</c:v>
                </c:pt>
                <c:pt idx="5" formatCode="#,##0">
                  <c:v>38218.93033546868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65962.93033546869</c:v>
                </c:pt>
                <c:pt idx="1">
                  <c:v>65962.93033546869</c:v>
                </c:pt>
                <c:pt idx="2">
                  <c:v>65962.93033546869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65962.93033546869</c:v>
                </c:pt>
                <c:pt idx="4" formatCode="#,##0">
                  <c:v>65962.93033546869</c:v>
                </c:pt>
                <c:pt idx="5" formatCode="#,##0">
                  <c:v>65962.93033546869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000200"/>
        <c:axId val="-2040996824"/>
      </c:lineChart>
      <c:catAx>
        <c:axId val="-204100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99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99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000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1672.891425764745</c:v>
                </c:pt>
                <c:pt idx="1">
                  <c:v>2276.09477560558</c:v>
                </c:pt>
                <c:pt idx="2">
                  <c:v>2035.66941292233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533.5595315919619</c:v>
                </c:pt>
                <c:pt idx="1">
                  <c:v>1153.745880236131</c:v>
                </c:pt>
                <c:pt idx="2">
                  <c:v>1615.572950163148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6300.0</c:v>
                </c:pt>
                <c:pt idx="1">
                  <c:v>9900.0</c:v>
                </c:pt>
                <c:pt idx="2">
                  <c:v>14742.85714285714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91.16733845330333</c:v>
                </c:pt>
                <c:pt idx="1">
                  <c:v>91.16733845330333</c:v>
                </c:pt>
                <c:pt idx="2">
                  <c:v>138.9216585955099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1620.0</c:v>
                </c:pt>
                <c:pt idx="1">
                  <c:v>1080.0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1373.548215280171</c:v>
                </c:pt>
                <c:pt idx="1">
                  <c:v>1373.548215280171</c:v>
                </c:pt>
                <c:pt idx="2">
                  <c:v>1255.8155111133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879784"/>
        <c:axId val="-20408765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38218.9303354687</c:v>
                </c:pt>
                <c:pt idx="1">
                  <c:v>38218.93033546868</c:v>
                </c:pt>
                <c:pt idx="2">
                  <c:v>38218.93033546868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65962.93033546869</c:v>
                </c:pt>
                <c:pt idx="1">
                  <c:v>65962.93033546869</c:v>
                </c:pt>
                <c:pt idx="2">
                  <c:v>65962.93033546869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879784"/>
        <c:axId val="-2040876552"/>
      </c:lineChart>
      <c:catAx>
        <c:axId val="-204087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7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87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7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774824"/>
        <c:axId val="-20417715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38218.9303354687</c:v>
                </c:pt>
                <c:pt idx="1">
                  <c:v>38218.93033546868</c:v>
                </c:pt>
                <c:pt idx="2">
                  <c:v>38218.93033546868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774824"/>
        <c:axId val="-2041771544"/>
      </c:lineChart>
      <c:catAx>
        <c:axId val="-2041774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7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77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7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0.362495751530212</c:v>
                </c:pt>
                <c:pt idx="2">
                  <c:v>0.362495751530212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0.364652091818423</c:v>
                </c:pt>
                <c:pt idx="2">
                  <c:v>0.364652091818423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0.158906180339395</c:v>
                </c:pt>
                <c:pt idx="2">
                  <c:v>0.232375700243026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0.11394597631197</c:v>
                </c:pt>
                <c:pt idx="2">
                  <c:v>0.039167765126227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-0.205745911479029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95864"/>
        <c:axId val="-2041692488"/>
      </c:barChart>
      <c:catAx>
        <c:axId val="-204169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9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9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9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0.175705058994379</c:v>
                </c:pt>
                <c:pt idx="2">
                  <c:v>0.175705058994379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0.0141778893704702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0.0854490288114935</c:v>
                </c:pt>
                <c:pt idx="2">
                  <c:v>0.0854490288114935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0.314773994450351</c:v>
                </c:pt>
                <c:pt idx="2">
                  <c:v>0.314773994450351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0.183538176977275</c:v>
                </c:pt>
                <c:pt idx="2">
                  <c:v>0.23269995493632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0.0141778893704702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104936"/>
        <c:axId val="2121986696"/>
      </c:barChart>
      <c:catAx>
        <c:axId val="212210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8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98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0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43480"/>
        <c:axId val="-2041639976"/>
      </c:barChart>
      <c:catAx>
        <c:axId val="-20416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3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3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4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0.44994170361933</c:v>
                </c:pt>
                <c:pt idx="2">
                  <c:v>0.44994170361933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0.452618224430305</c:v>
                </c:pt>
                <c:pt idx="2">
                  <c:v>0.452618224430305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0.157251096259868</c:v>
                </c:pt>
                <c:pt idx="2">
                  <c:v>0.101423954495763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-0.452618224430305</c:v>
                </c:pt>
                <c:pt idx="2">
                  <c:v>-0.0697905590903293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334520"/>
        <c:axId val="-2042337880"/>
      </c:barChart>
      <c:catAx>
        <c:axId val="-204233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3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33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3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0.128710023127557</c:v>
                </c:pt>
                <c:pt idx="2" formatCode="0.0%">
                  <c:v>0.128710023127557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0.0463203389076677</c:v>
                </c:pt>
                <c:pt idx="2" formatCode="0.0%">
                  <c:v>0.0463203389076677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0.101392661448141</c:v>
                </c:pt>
                <c:pt idx="2" formatCode="0.0%">
                  <c:v>0.101392661448141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0.00595449665512504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0.000861417160699369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0.0111002439336294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0.0161467780980788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0.101885322379317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0.215745707169543</c:v>
                </c:pt>
                <c:pt idx="1">
                  <c:v>0.215745707169543</c:v>
                </c:pt>
                <c:pt idx="2" formatCode="0.0%">
                  <c:v>0.215073975988903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0.609067300124533</c:v>
                </c:pt>
                <c:pt idx="2" formatCode="0.0%">
                  <c:v>0.135384402249543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118440"/>
        <c:axId val="-2042115128"/>
      </c:barChart>
      <c:catAx>
        <c:axId val="-204211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11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1672.891425764745</c:v>
                </c:pt>
                <c:pt idx="22">
                  <c:v>1672.891425764745</c:v>
                </c:pt>
                <c:pt idx="23">
                  <c:v>1672.891425764745</c:v>
                </c:pt>
                <c:pt idx="24">
                  <c:v>1672.891425764745</c:v>
                </c:pt>
                <c:pt idx="25">
                  <c:v>1672.891425764745</c:v>
                </c:pt>
                <c:pt idx="26">
                  <c:v>1672.891425764745</c:v>
                </c:pt>
                <c:pt idx="27">
                  <c:v>1672.891425764745</c:v>
                </c:pt>
                <c:pt idx="28">
                  <c:v>1672.891425764745</c:v>
                </c:pt>
                <c:pt idx="29">
                  <c:v>1672.891425764745</c:v>
                </c:pt>
                <c:pt idx="30">
                  <c:v>1672.891425764745</c:v>
                </c:pt>
                <c:pt idx="31">
                  <c:v>1672.891425764745</c:v>
                </c:pt>
                <c:pt idx="32">
                  <c:v>1672.891425764745</c:v>
                </c:pt>
                <c:pt idx="33">
                  <c:v>1672.891425764745</c:v>
                </c:pt>
                <c:pt idx="34">
                  <c:v>1672.891425764745</c:v>
                </c:pt>
                <c:pt idx="35">
                  <c:v>1672.891425764745</c:v>
                </c:pt>
                <c:pt idx="36">
                  <c:v>1672.891425764745</c:v>
                </c:pt>
                <c:pt idx="37">
                  <c:v>1672.891425764745</c:v>
                </c:pt>
                <c:pt idx="38">
                  <c:v>1672.891425764745</c:v>
                </c:pt>
                <c:pt idx="39">
                  <c:v>1672.891425764745</c:v>
                </c:pt>
                <c:pt idx="40">
                  <c:v>2276.09477560558</c:v>
                </c:pt>
                <c:pt idx="41">
                  <c:v>2276.09477560558</c:v>
                </c:pt>
                <c:pt idx="42">
                  <c:v>2276.09477560558</c:v>
                </c:pt>
                <c:pt idx="43">
                  <c:v>2276.09477560558</c:v>
                </c:pt>
                <c:pt idx="44">
                  <c:v>2276.09477560558</c:v>
                </c:pt>
                <c:pt idx="45">
                  <c:v>2276.09477560558</c:v>
                </c:pt>
                <c:pt idx="46">
                  <c:v>2276.09477560558</c:v>
                </c:pt>
                <c:pt idx="47">
                  <c:v>2276.09477560558</c:v>
                </c:pt>
                <c:pt idx="48">
                  <c:v>2276.09477560558</c:v>
                </c:pt>
                <c:pt idx="49">
                  <c:v>2276.09477560558</c:v>
                </c:pt>
                <c:pt idx="50">
                  <c:v>2276.09477560558</c:v>
                </c:pt>
                <c:pt idx="51">
                  <c:v>2276.09477560558</c:v>
                </c:pt>
                <c:pt idx="52">
                  <c:v>2276.09477560558</c:v>
                </c:pt>
                <c:pt idx="53">
                  <c:v>2276.09477560558</c:v>
                </c:pt>
                <c:pt idx="54">
                  <c:v>2276.09477560558</c:v>
                </c:pt>
                <c:pt idx="55">
                  <c:v>2276.09477560558</c:v>
                </c:pt>
                <c:pt idx="56">
                  <c:v>2276.09477560558</c:v>
                </c:pt>
                <c:pt idx="57">
                  <c:v>2276.09477560558</c:v>
                </c:pt>
                <c:pt idx="58">
                  <c:v>2276.09477560558</c:v>
                </c:pt>
                <c:pt idx="59">
                  <c:v>2276.09477560558</c:v>
                </c:pt>
                <c:pt idx="60">
                  <c:v>2276.09477560558</c:v>
                </c:pt>
                <c:pt idx="61">
                  <c:v>2276.09477560558</c:v>
                </c:pt>
                <c:pt idx="62">
                  <c:v>2276.09477560558</c:v>
                </c:pt>
                <c:pt idx="63">
                  <c:v>2276.09477560558</c:v>
                </c:pt>
                <c:pt idx="64">
                  <c:v>2276.09477560558</c:v>
                </c:pt>
                <c:pt idx="65">
                  <c:v>2276.09477560558</c:v>
                </c:pt>
                <c:pt idx="66">
                  <c:v>2276.09477560558</c:v>
                </c:pt>
                <c:pt idx="67">
                  <c:v>2276.09477560558</c:v>
                </c:pt>
                <c:pt idx="68">
                  <c:v>2276.09477560558</c:v>
                </c:pt>
                <c:pt idx="69">
                  <c:v>2276.09477560558</c:v>
                </c:pt>
                <c:pt idx="70">
                  <c:v>2276.09477560558</c:v>
                </c:pt>
                <c:pt idx="71">
                  <c:v>2276.09477560558</c:v>
                </c:pt>
                <c:pt idx="72">
                  <c:v>2276.09477560558</c:v>
                </c:pt>
                <c:pt idx="73">
                  <c:v>2276.09477560558</c:v>
                </c:pt>
                <c:pt idx="74">
                  <c:v>2276.09477560558</c:v>
                </c:pt>
                <c:pt idx="75">
                  <c:v>2276.09477560558</c:v>
                </c:pt>
                <c:pt idx="76">
                  <c:v>2276.09477560558</c:v>
                </c:pt>
                <c:pt idx="77">
                  <c:v>2276.09477560558</c:v>
                </c:pt>
                <c:pt idx="78">
                  <c:v>2276.09477560558</c:v>
                </c:pt>
                <c:pt idx="79">
                  <c:v>2035.66941292233</c:v>
                </c:pt>
                <c:pt idx="80">
                  <c:v>2035.66941292233</c:v>
                </c:pt>
                <c:pt idx="81">
                  <c:v>2035.66941292233</c:v>
                </c:pt>
                <c:pt idx="82">
                  <c:v>2035.66941292233</c:v>
                </c:pt>
                <c:pt idx="83">
                  <c:v>2035.66941292233</c:v>
                </c:pt>
                <c:pt idx="84">
                  <c:v>2035.66941292233</c:v>
                </c:pt>
                <c:pt idx="85">
                  <c:v>2035.66941292233</c:v>
                </c:pt>
                <c:pt idx="86">
                  <c:v>2035.66941292233</c:v>
                </c:pt>
                <c:pt idx="87">
                  <c:v>2035.66941292233</c:v>
                </c:pt>
                <c:pt idx="88">
                  <c:v>2035.66941292233</c:v>
                </c:pt>
                <c:pt idx="89">
                  <c:v>2035.66941292233</c:v>
                </c:pt>
                <c:pt idx="90">
                  <c:v>2035.66941292233</c:v>
                </c:pt>
                <c:pt idx="91">
                  <c:v>2035.66941292233</c:v>
                </c:pt>
                <c:pt idx="92">
                  <c:v>2035.66941292233</c:v>
                </c:pt>
                <c:pt idx="93">
                  <c:v>2035.66941292233</c:v>
                </c:pt>
                <c:pt idx="94">
                  <c:v>2035.66941292233</c:v>
                </c:pt>
                <c:pt idx="95">
                  <c:v>2035.66941292233</c:v>
                </c:pt>
                <c:pt idx="96">
                  <c:v>2035.66941292233</c:v>
                </c:pt>
                <c:pt idx="97">
                  <c:v>2035.66941292233</c:v>
                </c:pt>
                <c:pt idx="98">
                  <c:v>2035.66941292233</c:v>
                </c:pt>
                <c:pt idx="99">
                  <c:v>2035.66941292233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160.0</c:v>
                </c:pt>
                <c:pt idx="41">
                  <c:v>160.0</c:v>
                </c:pt>
                <c:pt idx="42">
                  <c:v>160.0</c:v>
                </c:pt>
                <c:pt idx="43">
                  <c:v>160.0</c:v>
                </c:pt>
                <c:pt idx="44">
                  <c:v>160.0</c:v>
                </c:pt>
                <c:pt idx="45">
                  <c:v>160.0</c:v>
                </c:pt>
                <c:pt idx="46">
                  <c:v>160.0</c:v>
                </c:pt>
                <c:pt idx="47">
                  <c:v>160.0</c:v>
                </c:pt>
                <c:pt idx="48">
                  <c:v>160.0</c:v>
                </c:pt>
                <c:pt idx="49">
                  <c:v>160.0</c:v>
                </c:pt>
                <c:pt idx="50">
                  <c:v>160.0</c:v>
                </c:pt>
                <c:pt idx="51">
                  <c:v>160.0</c:v>
                </c:pt>
                <c:pt idx="52">
                  <c:v>160.0</c:v>
                </c:pt>
                <c:pt idx="53">
                  <c:v>160.0</c:v>
                </c:pt>
                <c:pt idx="54">
                  <c:v>160.0</c:v>
                </c:pt>
                <c:pt idx="55">
                  <c:v>160.0</c:v>
                </c:pt>
                <c:pt idx="56">
                  <c:v>160.0</c:v>
                </c:pt>
                <c:pt idx="57">
                  <c:v>160.0</c:v>
                </c:pt>
                <c:pt idx="58">
                  <c:v>160.0</c:v>
                </c:pt>
                <c:pt idx="59">
                  <c:v>160.0</c:v>
                </c:pt>
                <c:pt idx="60">
                  <c:v>160.0</c:v>
                </c:pt>
                <c:pt idx="61">
                  <c:v>160.0</c:v>
                </c:pt>
                <c:pt idx="62">
                  <c:v>160.0</c:v>
                </c:pt>
                <c:pt idx="63">
                  <c:v>160.0</c:v>
                </c:pt>
                <c:pt idx="64">
                  <c:v>160.0</c:v>
                </c:pt>
                <c:pt idx="65">
                  <c:v>160.0</c:v>
                </c:pt>
                <c:pt idx="66">
                  <c:v>160.0</c:v>
                </c:pt>
                <c:pt idx="67">
                  <c:v>160.0</c:v>
                </c:pt>
                <c:pt idx="68">
                  <c:v>160.0</c:v>
                </c:pt>
                <c:pt idx="69">
                  <c:v>160.0</c:v>
                </c:pt>
                <c:pt idx="70">
                  <c:v>160.0</c:v>
                </c:pt>
                <c:pt idx="71">
                  <c:v>160.0</c:v>
                </c:pt>
                <c:pt idx="72">
                  <c:v>160.0</c:v>
                </c:pt>
                <c:pt idx="73">
                  <c:v>160.0</c:v>
                </c:pt>
                <c:pt idx="74">
                  <c:v>160.0</c:v>
                </c:pt>
                <c:pt idx="75">
                  <c:v>160.0</c:v>
                </c:pt>
                <c:pt idx="76">
                  <c:v>160.0</c:v>
                </c:pt>
                <c:pt idx="77">
                  <c:v>160.0</c:v>
                </c:pt>
                <c:pt idx="78">
                  <c:v>160.0</c:v>
                </c:pt>
                <c:pt idx="79">
                  <c:v>148.5714285714286</c:v>
                </c:pt>
                <c:pt idx="80">
                  <c:v>148.5714285714286</c:v>
                </c:pt>
                <c:pt idx="81">
                  <c:v>148.5714285714286</c:v>
                </c:pt>
                <c:pt idx="82">
                  <c:v>148.5714285714286</c:v>
                </c:pt>
                <c:pt idx="83">
                  <c:v>148.5714285714286</c:v>
                </c:pt>
                <c:pt idx="84">
                  <c:v>148.5714285714286</c:v>
                </c:pt>
                <c:pt idx="85">
                  <c:v>148.5714285714286</c:v>
                </c:pt>
                <c:pt idx="86">
                  <c:v>148.5714285714286</c:v>
                </c:pt>
                <c:pt idx="87">
                  <c:v>148.5714285714286</c:v>
                </c:pt>
                <c:pt idx="88">
                  <c:v>148.5714285714286</c:v>
                </c:pt>
                <c:pt idx="89">
                  <c:v>148.5714285714286</c:v>
                </c:pt>
                <c:pt idx="90">
                  <c:v>148.5714285714286</c:v>
                </c:pt>
                <c:pt idx="91">
                  <c:v>148.5714285714286</c:v>
                </c:pt>
                <c:pt idx="92">
                  <c:v>148.5714285714286</c:v>
                </c:pt>
                <c:pt idx="93">
                  <c:v>148.5714285714286</c:v>
                </c:pt>
                <c:pt idx="94">
                  <c:v>148.5714285714286</c:v>
                </c:pt>
                <c:pt idx="95">
                  <c:v>148.5714285714286</c:v>
                </c:pt>
                <c:pt idx="96">
                  <c:v>148.5714285714286</c:v>
                </c:pt>
                <c:pt idx="97">
                  <c:v>148.5714285714286</c:v>
                </c:pt>
                <c:pt idx="98">
                  <c:v>148.5714285714286</c:v>
                </c:pt>
                <c:pt idx="99">
                  <c:v>148.5714285714286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  <c:pt idx="10">
                  <c:v>533.5595315919619</c:v>
                </c:pt>
                <c:pt idx="11">
                  <c:v>533.5595315919619</c:v>
                </c:pt>
                <c:pt idx="12">
                  <c:v>533.5595315919619</c:v>
                </c:pt>
                <c:pt idx="13">
                  <c:v>533.5595315919619</c:v>
                </c:pt>
                <c:pt idx="14">
                  <c:v>533.5595315919619</c:v>
                </c:pt>
                <c:pt idx="15">
                  <c:v>533.5595315919619</c:v>
                </c:pt>
                <c:pt idx="16">
                  <c:v>533.5595315919619</c:v>
                </c:pt>
                <c:pt idx="17">
                  <c:v>533.5595315919619</c:v>
                </c:pt>
                <c:pt idx="18">
                  <c:v>533.5595315919619</c:v>
                </c:pt>
                <c:pt idx="19">
                  <c:v>533.5595315919619</c:v>
                </c:pt>
                <c:pt idx="20">
                  <c:v>533.5595315919619</c:v>
                </c:pt>
                <c:pt idx="21">
                  <c:v>533.5595315919619</c:v>
                </c:pt>
                <c:pt idx="22">
                  <c:v>533.5595315919619</c:v>
                </c:pt>
                <c:pt idx="23">
                  <c:v>533.5595315919619</c:v>
                </c:pt>
                <c:pt idx="24">
                  <c:v>533.5595315919619</c:v>
                </c:pt>
                <c:pt idx="25">
                  <c:v>533.5595315919619</c:v>
                </c:pt>
                <c:pt idx="26">
                  <c:v>533.5595315919619</c:v>
                </c:pt>
                <c:pt idx="27">
                  <c:v>533.5595315919619</c:v>
                </c:pt>
                <c:pt idx="28">
                  <c:v>533.5595315919619</c:v>
                </c:pt>
                <c:pt idx="29">
                  <c:v>533.5595315919619</c:v>
                </c:pt>
                <c:pt idx="30">
                  <c:v>533.5595315919619</c:v>
                </c:pt>
                <c:pt idx="31">
                  <c:v>533.5595315919619</c:v>
                </c:pt>
                <c:pt idx="32">
                  <c:v>533.5595315919619</c:v>
                </c:pt>
                <c:pt idx="33">
                  <c:v>533.5595315919619</c:v>
                </c:pt>
                <c:pt idx="34">
                  <c:v>533.5595315919619</c:v>
                </c:pt>
                <c:pt idx="35">
                  <c:v>533.5595315919619</c:v>
                </c:pt>
                <c:pt idx="36">
                  <c:v>533.5595315919619</c:v>
                </c:pt>
                <c:pt idx="37">
                  <c:v>533.5595315919619</c:v>
                </c:pt>
                <c:pt idx="38">
                  <c:v>533.5595315919619</c:v>
                </c:pt>
                <c:pt idx="39">
                  <c:v>533.5595315919619</c:v>
                </c:pt>
                <c:pt idx="40">
                  <c:v>1153.745880236131</c:v>
                </c:pt>
                <c:pt idx="41">
                  <c:v>1153.745880236131</c:v>
                </c:pt>
                <c:pt idx="42">
                  <c:v>1153.745880236131</c:v>
                </c:pt>
                <c:pt idx="43">
                  <c:v>1153.745880236131</c:v>
                </c:pt>
                <c:pt idx="44">
                  <c:v>1153.745880236131</c:v>
                </c:pt>
                <c:pt idx="45">
                  <c:v>1153.745880236131</c:v>
                </c:pt>
                <c:pt idx="46">
                  <c:v>1153.745880236131</c:v>
                </c:pt>
                <c:pt idx="47">
                  <c:v>1153.745880236131</c:v>
                </c:pt>
                <c:pt idx="48">
                  <c:v>1153.745880236131</c:v>
                </c:pt>
                <c:pt idx="49">
                  <c:v>1153.745880236131</c:v>
                </c:pt>
                <c:pt idx="50">
                  <c:v>1153.745880236131</c:v>
                </c:pt>
                <c:pt idx="51">
                  <c:v>1153.745880236131</c:v>
                </c:pt>
                <c:pt idx="52">
                  <c:v>1153.745880236131</c:v>
                </c:pt>
                <c:pt idx="53">
                  <c:v>1153.745880236131</c:v>
                </c:pt>
                <c:pt idx="54">
                  <c:v>1153.745880236131</c:v>
                </c:pt>
                <c:pt idx="55">
                  <c:v>1153.745880236131</c:v>
                </c:pt>
                <c:pt idx="56">
                  <c:v>1153.745880236131</c:v>
                </c:pt>
                <c:pt idx="57">
                  <c:v>1153.745880236131</c:v>
                </c:pt>
                <c:pt idx="58">
                  <c:v>1153.745880236131</c:v>
                </c:pt>
                <c:pt idx="59">
                  <c:v>1153.745880236131</c:v>
                </c:pt>
                <c:pt idx="60">
                  <c:v>1153.745880236131</c:v>
                </c:pt>
                <c:pt idx="61">
                  <c:v>1153.745880236131</c:v>
                </c:pt>
                <c:pt idx="62">
                  <c:v>1153.745880236131</c:v>
                </c:pt>
                <c:pt idx="63">
                  <c:v>1153.745880236131</c:v>
                </c:pt>
                <c:pt idx="64">
                  <c:v>1153.745880236131</c:v>
                </c:pt>
                <c:pt idx="65">
                  <c:v>1153.745880236131</c:v>
                </c:pt>
                <c:pt idx="66">
                  <c:v>1153.745880236131</c:v>
                </c:pt>
                <c:pt idx="67">
                  <c:v>1153.745880236131</c:v>
                </c:pt>
                <c:pt idx="68">
                  <c:v>1153.745880236131</c:v>
                </c:pt>
                <c:pt idx="69">
                  <c:v>1153.745880236131</c:v>
                </c:pt>
                <c:pt idx="70">
                  <c:v>1153.745880236131</c:v>
                </c:pt>
                <c:pt idx="71">
                  <c:v>1153.745880236131</c:v>
                </c:pt>
                <c:pt idx="72">
                  <c:v>1153.745880236131</c:v>
                </c:pt>
                <c:pt idx="73">
                  <c:v>1153.745880236131</c:v>
                </c:pt>
                <c:pt idx="74">
                  <c:v>1153.745880236131</c:v>
                </c:pt>
                <c:pt idx="75">
                  <c:v>1153.745880236131</c:v>
                </c:pt>
                <c:pt idx="76">
                  <c:v>1153.745880236131</c:v>
                </c:pt>
                <c:pt idx="77">
                  <c:v>1153.745880236131</c:v>
                </c:pt>
                <c:pt idx="78">
                  <c:v>1153.745880236131</c:v>
                </c:pt>
                <c:pt idx="79">
                  <c:v>1615.572950163148</c:v>
                </c:pt>
                <c:pt idx="80">
                  <c:v>1615.572950163148</c:v>
                </c:pt>
                <c:pt idx="81">
                  <c:v>1615.572950163148</c:v>
                </c:pt>
                <c:pt idx="82">
                  <c:v>1615.572950163148</c:v>
                </c:pt>
                <c:pt idx="83">
                  <c:v>1615.572950163148</c:v>
                </c:pt>
                <c:pt idx="84">
                  <c:v>1615.572950163148</c:v>
                </c:pt>
                <c:pt idx="85">
                  <c:v>1615.572950163148</c:v>
                </c:pt>
                <c:pt idx="86">
                  <c:v>1615.572950163148</c:v>
                </c:pt>
                <c:pt idx="87">
                  <c:v>1615.572950163148</c:v>
                </c:pt>
                <c:pt idx="88">
                  <c:v>1615.572950163148</c:v>
                </c:pt>
                <c:pt idx="89">
                  <c:v>1615.572950163148</c:v>
                </c:pt>
                <c:pt idx="90">
                  <c:v>1615.572950163148</c:v>
                </c:pt>
                <c:pt idx="91">
                  <c:v>1615.572950163148</c:v>
                </c:pt>
                <c:pt idx="92">
                  <c:v>1615.572950163148</c:v>
                </c:pt>
                <c:pt idx="93">
                  <c:v>1615.572950163148</c:v>
                </c:pt>
                <c:pt idx="94">
                  <c:v>1615.572950163148</c:v>
                </c:pt>
                <c:pt idx="95">
                  <c:v>1615.572950163148</c:v>
                </c:pt>
                <c:pt idx="96">
                  <c:v>1615.572950163148</c:v>
                </c:pt>
                <c:pt idx="97">
                  <c:v>1615.572950163148</c:v>
                </c:pt>
                <c:pt idx="98">
                  <c:v>1615.572950163148</c:v>
                </c:pt>
                <c:pt idx="99">
                  <c:v>1615.572950163148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6300.0</c:v>
                </c:pt>
                <c:pt idx="22">
                  <c:v>6300.0</c:v>
                </c:pt>
                <c:pt idx="23">
                  <c:v>6300.0</c:v>
                </c:pt>
                <c:pt idx="24">
                  <c:v>6300.0</c:v>
                </c:pt>
                <c:pt idx="25">
                  <c:v>6300.0</c:v>
                </c:pt>
                <c:pt idx="26">
                  <c:v>6300.0</c:v>
                </c:pt>
                <c:pt idx="27">
                  <c:v>6300.0</c:v>
                </c:pt>
                <c:pt idx="28">
                  <c:v>6300.0</c:v>
                </c:pt>
                <c:pt idx="29">
                  <c:v>6300.0</c:v>
                </c:pt>
                <c:pt idx="30">
                  <c:v>6300.0</c:v>
                </c:pt>
                <c:pt idx="31">
                  <c:v>6300.0</c:v>
                </c:pt>
                <c:pt idx="32">
                  <c:v>6300.0</c:v>
                </c:pt>
                <c:pt idx="33">
                  <c:v>6300.0</c:v>
                </c:pt>
                <c:pt idx="34">
                  <c:v>6300.0</c:v>
                </c:pt>
                <c:pt idx="35">
                  <c:v>6300.0</c:v>
                </c:pt>
                <c:pt idx="36">
                  <c:v>6300.0</c:v>
                </c:pt>
                <c:pt idx="37">
                  <c:v>6300.0</c:v>
                </c:pt>
                <c:pt idx="38">
                  <c:v>6300.0</c:v>
                </c:pt>
                <c:pt idx="39">
                  <c:v>6300.0</c:v>
                </c:pt>
                <c:pt idx="40">
                  <c:v>9900.0</c:v>
                </c:pt>
                <c:pt idx="41">
                  <c:v>9900.0</c:v>
                </c:pt>
                <c:pt idx="42">
                  <c:v>9900.0</c:v>
                </c:pt>
                <c:pt idx="43">
                  <c:v>9900.0</c:v>
                </c:pt>
                <c:pt idx="44">
                  <c:v>9900.0</c:v>
                </c:pt>
                <c:pt idx="45">
                  <c:v>9900.0</c:v>
                </c:pt>
                <c:pt idx="46">
                  <c:v>9900.0</c:v>
                </c:pt>
                <c:pt idx="47">
                  <c:v>9900.0</c:v>
                </c:pt>
                <c:pt idx="48">
                  <c:v>9900.0</c:v>
                </c:pt>
                <c:pt idx="49">
                  <c:v>9900.0</c:v>
                </c:pt>
                <c:pt idx="50">
                  <c:v>9900.0</c:v>
                </c:pt>
                <c:pt idx="51">
                  <c:v>9900.0</c:v>
                </c:pt>
                <c:pt idx="52">
                  <c:v>9900.0</c:v>
                </c:pt>
                <c:pt idx="53">
                  <c:v>9900.0</c:v>
                </c:pt>
                <c:pt idx="54">
                  <c:v>9900.0</c:v>
                </c:pt>
                <c:pt idx="55">
                  <c:v>9900.0</c:v>
                </c:pt>
                <c:pt idx="56">
                  <c:v>9900.0</c:v>
                </c:pt>
                <c:pt idx="57">
                  <c:v>9900.0</c:v>
                </c:pt>
                <c:pt idx="58">
                  <c:v>9900.0</c:v>
                </c:pt>
                <c:pt idx="59">
                  <c:v>9900.0</c:v>
                </c:pt>
                <c:pt idx="60">
                  <c:v>9900.0</c:v>
                </c:pt>
                <c:pt idx="61">
                  <c:v>9900.0</c:v>
                </c:pt>
                <c:pt idx="62">
                  <c:v>9900.0</c:v>
                </c:pt>
                <c:pt idx="63">
                  <c:v>9900.0</c:v>
                </c:pt>
                <c:pt idx="64">
                  <c:v>9900.0</c:v>
                </c:pt>
                <c:pt idx="65">
                  <c:v>9900.0</c:v>
                </c:pt>
                <c:pt idx="66">
                  <c:v>9900.0</c:v>
                </c:pt>
                <c:pt idx="67">
                  <c:v>9900.0</c:v>
                </c:pt>
                <c:pt idx="68">
                  <c:v>9900.0</c:v>
                </c:pt>
                <c:pt idx="69">
                  <c:v>9900.0</c:v>
                </c:pt>
                <c:pt idx="70">
                  <c:v>9900.0</c:v>
                </c:pt>
                <c:pt idx="71">
                  <c:v>9900.0</c:v>
                </c:pt>
                <c:pt idx="72">
                  <c:v>9900.0</c:v>
                </c:pt>
                <c:pt idx="73">
                  <c:v>9900.0</c:v>
                </c:pt>
                <c:pt idx="74">
                  <c:v>9900.0</c:v>
                </c:pt>
                <c:pt idx="75">
                  <c:v>9900.0</c:v>
                </c:pt>
                <c:pt idx="76">
                  <c:v>9900.0</c:v>
                </c:pt>
                <c:pt idx="77">
                  <c:v>9900.0</c:v>
                </c:pt>
                <c:pt idx="78">
                  <c:v>9900.0</c:v>
                </c:pt>
                <c:pt idx="79">
                  <c:v>14742.85714285714</c:v>
                </c:pt>
                <c:pt idx="80">
                  <c:v>14742.85714285714</c:v>
                </c:pt>
                <c:pt idx="81">
                  <c:v>14742.85714285714</c:v>
                </c:pt>
                <c:pt idx="82">
                  <c:v>14742.85714285714</c:v>
                </c:pt>
                <c:pt idx="83">
                  <c:v>14742.85714285714</c:v>
                </c:pt>
                <c:pt idx="84">
                  <c:v>14742.85714285714</c:v>
                </c:pt>
                <c:pt idx="85">
                  <c:v>14742.85714285714</c:v>
                </c:pt>
                <c:pt idx="86">
                  <c:v>14742.85714285714</c:v>
                </c:pt>
                <c:pt idx="87">
                  <c:v>14742.85714285714</c:v>
                </c:pt>
                <c:pt idx="88">
                  <c:v>14742.85714285714</c:v>
                </c:pt>
                <c:pt idx="89">
                  <c:v>14742.85714285714</c:v>
                </c:pt>
                <c:pt idx="90">
                  <c:v>14742.85714285714</c:v>
                </c:pt>
                <c:pt idx="91">
                  <c:v>14742.85714285714</c:v>
                </c:pt>
                <c:pt idx="92">
                  <c:v>14742.85714285714</c:v>
                </c:pt>
                <c:pt idx="93">
                  <c:v>14742.85714285714</c:v>
                </c:pt>
                <c:pt idx="94">
                  <c:v>14742.85714285714</c:v>
                </c:pt>
                <c:pt idx="95">
                  <c:v>14742.85714285714</c:v>
                </c:pt>
                <c:pt idx="96">
                  <c:v>14742.85714285714</c:v>
                </c:pt>
                <c:pt idx="97">
                  <c:v>14742.85714285714</c:v>
                </c:pt>
                <c:pt idx="98">
                  <c:v>14742.85714285714</c:v>
                </c:pt>
                <c:pt idx="99">
                  <c:v>14742.85714285714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91.16733845330333</c:v>
                </c:pt>
                <c:pt idx="61">
                  <c:v>91.16733845330333</c:v>
                </c:pt>
                <c:pt idx="62">
                  <c:v>91.16733845330333</c:v>
                </c:pt>
                <c:pt idx="63">
                  <c:v>91.16733845330333</c:v>
                </c:pt>
                <c:pt idx="64">
                  <c:v>91.16733845330333</c:v>
                </c:pt>
                <c:pt idx="65">
                  <c:v>91.16733845330333</c:v>
                </c:pt>
                <c:pt idx="66">
                  <c:v>91.16733845330333</c:v>
                </c:pt>
                <c:pt idx="67">
                  <c:v>91.16733845330333</c:v>
                </c:pt>
                <c:pt idx="68">
                  <c:v>91.16733845330333</c:v>
                </c:pt>
                <c:pt idx="69">
                  <c:v>91.16733845330333</c:v>
                </c:pt>
                <c:pt idx="70">
                  <c:v>91.16733845330333</c:v>
                </c:pt>
                <c:pt idx="71">
                  <c:v>91.16733845330333</c:v>
                </c:pt>
                <c:pt idx="72">
                  <c:v>91.16733845330333</c:v>
                </c:pt>
                <c:pt idx="73">
                  <c:v>91.16733845330333</c:v>
                </c:pt>
                <c:pt idx="74">
                  <c:v>91.16733845330333</c:v>
                </c:pt>
                <c:pt idx="75">
                  <c:v>91.16733845330333</c:v>
                </c:pt>
                <c:pt idx="76">
                  <c:v>91.16733845330333</c:v>
                </c:pt>
                <c:pt idx="77">
                  <c:v>91.16733845330333</c:v>
                </c:pt>
                <c:pt idx="78">
                  <c:v>91.16733845330333</c:v>
                </c:pt>
                <c:pt idx="79">
                  <c:v>138.9216585955099</c:v>
                </c:pt>
                <c:pt idx="80">
                  <c:v>138.9216585955099</c:v>
                </c:pt>
                <c:pt idx="81">
                  <c:v>138.9216585955099</c:v>
                </c:pt>
                <c:pt idx="82">
                  <c:v>138.9216585955099</c:v>
                </c:pt>
                <c:pt idx="83">
                  <c:v>138.9216585955099</c:v>
                </c:pt>
                <c:pt idx="84">
                  <c:v>138.9216585955099</c:v>
                </c:pt>
                <c:pt idx="85">
                  <c:v>138.9216585955099</c:v>
                </c:pt>
                <c:pt idx="86">
                  <c:v>138.9216585955099</c:v>
                </c:pt>
                <c:pt idx="87">
                  <c:v>138.9216585955099</c:v>
                </c:pt>
                <c:pt idx="88">
                  <c:v>138.9216585955099</c:v>
                </c:pt>
                <c:pt idx="89">
                  <c:v>138.9216585955099</c:v>
                </c:pt>
                <c:pt idx="90">
                  <c:v>138.9216585955099</c:v>
                </c:pt>
                <c:pt idx="91">
                  <c:v>138.9216585955099</c:v>
                </c:pt>
                <c:pt idx="92">
                  <c:v>138.9216585955099</c:v>
                </c:pt>
                <c:pt idx="93">
                  <c:v>138.9216585955099</c:v>
                </c:pt>
                <c:pt idx="94">
                  <c:v>138.9216585955099</c:v>
                </c:pt>
                <c:pt idx="95">
                  <c:v>138.9216585955099</c:v>
                </c:pt>
                <c:pt idx="96">
                  <c:v>138.9216585955099</c:v>
                </c:pt>
                <c:pt idx="97">
                  <c:v>138.9216585955099</c:v>
                </c:pt>
                <c:pt idx="98">
                  <c:v>138.9216585955099</c:v>
                </c:pt>
                <c:pt idx="99">
                  <c:v>138.9216585955099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1620.0</c:v>
                </c:pt>
                <c:pt idx="22">
                  <c:v>1620.0</c:v>
                </c:pt>
                <c:pt idx="23">
                  <c:v>1620.0</c:v>
                </c:pt>
                <c:pt idx="24">
                  <c:v>1620.0</c:v>
                </c:pt>
                <c:pt idx="25">
                  <c:v>1620.0</c:v>
                </c:pt>
                <c:pt idx="26">
                  <c:v>1620.0</c:v>
                </c:pt>
                <c:pt idx="27">
                  <c:v>1620.0</c:v>
                </c:pt>
                <c:pt idx="28">
                  <c:v>1620.0</c:v>
                </c:pt>
                <c:pt idx="29">
                  <c:v>1620.0</c:v>
                </c:pt>
                <c:pt idx="30">
                  <c:v>1620.0</c:v>
                </c:pt>
                <c:pt idx="31">
                  <c:v>1620.0</c:v>
                </c:pt>
                <c:pt idx="32">
                  <c:v>1620.0</c:v>
                </c:pt>
                <c:pt idx="33">
                  <c:v>1620.0</c:v>
                </c:pt>
                <c:pt idx="34">
                  <c:v>1620.0</c:v>
                </c:pt>
                <c:pt idx="35">
                  <c:v>1620.0</c:v>
                </c:pt>
                <c:pt idx="36">
                  <c:v>1620.0</c:v>
                </c:pt>
                <c:pt idx="37">
                  <c:v>1620.0</c:v>
                </c:pt>
                <c:pt idx="38">
                  <c:v>1620.0</c:v>
                </c:pt>
                <c:pt idx="39">
                  <c:v>1620.0</c:v>
                </c:pt>
                <c:pt idx="40">
                  <c:v>1080.0</c:v>
                </c:pt>
                <c:pt idx="41">
                  <c:v>1080.0</c:v>
                </c:pt>
                <c:pt idx="42">
                  <c:v>1080.0</c:v>
                </c:pt>
                <c:pt idx="43">
                  <c:v>1080.0</c:v>
                </c:pt>
                <c:pt idx="44">
                  <c:v>1080.0</c:v>
                </c:pt>
                <c:pt idx="45">
                  <c:v>1080.0</c:v>
                </c:pt>
                <c:pt idx="46">
                  <c:v>1080.0</c:v>
                </c:pt>
                <c:pt idx="47">
                  <c:v>1080.0</c:v>
                </c:pt>
                <c:pt idx="48">
                  <c:v>1080.0</c:v>
                </c:pt>
                <c:pt idx="49">
                  <c:v>1080.0</c:v>
                </c:pt>
                <c:pt idx="50">
                  <c:v>1080.0</c:v>
                </c:pt>
                <c:pt idx="51">
                  <c:v>1080.0</c:v>
                </c:pt>
                <c:pt idx="52">
                  <c:v>1080.0</c:v>
                </c:pt>
                <c:pt idx="53">
                  <c:v>1080.0</c:v>
                </c:pt>
                <c:pt idx="54">
                  <c:v>1080.0</c:v>
                </c:pt>
                <c:pt idx="55">
                  <c:v>1080.0</c:v>
                </c:pt>
                <c:pt idx="56">
                  <c:v>1080.0</c:v>
                </c:pt>
                <c:pt idx="57">
                  <c:v>1080.0</c:v>
                </c:pt>
                <c:pt idx="58">
                  <c:v>1080.0</c:v>
                </c:pt>
                <c:pt idx="59">
                  <c:v>1080.0</c:v>
                </c:pt>
                <c:pt idx="60">
                  <c:v>1080.0</c:v>
                </c:pt>
                <c:pt idx="61">
                  <c:v>1080.0</c:v>
                </c:pt>
                <c:pt idx="62">
                  <c:v>1080.0</c:v>
                </c:pt>
                <c:pt idx="63">
                  <c:v>1080.0</c:v>
                </c:pt>
                <c:pt idx="64">
                  <c:v>1080.0</c:v>
                </c:pt>
                <c:pt idx="65">
                  <c:v>1080.0</c:v>
                </c:pt>
                <c:pt idx="66">
                  <c:v>1080.0</c:v>
                </c:pt>
                <c:pt idx="67">
                  <c:v>1080.0</c:v>
                </c:pt>
                <c:pt idx="68">
                  <c:v>1080.0</c:v>
                </c:pt>
                <c:pt idx="69">
                  <c:v>1080.0</c:v>
                </c:pt>
                <c:pt idx="70">
                  <c:v>1080.0</c:v>
                </c:pt>
                <c:pt idx="71">
                  <c:v>1080.0</c:v>
                </c:pt>
                <c:pt idx="72">
                  <c:v>1080.0</c:v>
                </c:pt>
                <c:pt idx="73">
                  <c:v>1080.0</c:v>
                </c:pt>
                <c:pt idx="74">
                  <c:v>1080.0</c:v>
                </c:pt>
                <c:pt idx="75">
                  <c:v>1080.0</c:v>
                </c:pt>
                <c:pt idx="76">
                  <c:v>1080.0</c:v>
                </c:pt>
                <c:pt idx="77">
                  <c:v>1080.0</c:v>
                </c:pt>
                <c:pt idx="78">
                  <c:v>1080.0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50468.57142857143</c:v>
                </c:pt>
                <c:pt idx="80">
                  <c:v>50468.57142857143</c:v>
                </c:pt>
                <c:pt idx="81">
                  <c:v>50468.57142857143</c:v>
                </c:pt>
                <c:pt idx="82">
                  <c:v>50468.57142857143</c:v>
                </c:pt>
                <c:pt idx="83">
                  <c:v>50468.57142857143</c:v>
                </c:pt>
                <c:pt idx="84">
                  <c:v>50468.57142857143</c:v>
                </c:pt>
                <c:pt idx="85">
                  <c:v>50468.57142857143</c:v>
                </c:pt>
                <c:pt idx="86">
                  <c:v>50468.57142857143</c:v>
                </c:pt>
                <c:pt idx="87">
                  <c:v>50468.57142857143</c:v>
                </c:pt>
                <c:pt idx="88">
                  <c:v>50468.57142857143</c:v>
                </c:pt>
                <c:pt idx="89">
                  <c:v>50468.57142857143</c:v>
                </c:pt>
                <c:pt idx="90">
                  <c:v>50468.57142857143</c:v>
                </c:pt>
                <c:pt idx="91">
                  <c:v>50468.57142857143</c:v>
                </c:pt>
                <c:pt idx="92">
                  <c:v>50468.57142857143</c:v>
                </c:pt>
                <c:pt idx="93">
                  <c:v>50468.57142857143</c:v>
                </c:pt>
                <c:pt idx="94">
                  <c:v>50468.57142857143</c:v>
                </c:pt>
                <c:pt idx="95">
                  <c:v>50468.57142857143</c:v>
                </c:pt>
                <c:pt idx="96">
                  <c:v>50468.57142857143</c:v>
                </c:pt>
                <c:pt idx="97">
                  <c:v>50468.57142857143</c:v>
                </c:pt>
                <c:pt idx="98">
                  <c:v>50468.57142857143</c:v>
                </c:pt>
                <c:pt idx="99">
                  <c:v>50468.57142857143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2800.0</c:v>
                </c:pt>
                <c:pt idx="41">
                  <c:v>2800.0</c:v>
                </c:pt>
                <c:pt idx="42">
                  <c:v>2800.0</c:v>
                </c:pt>
                <c:pt idx="43">
                  <c:v>2800.0</c:v>
                </c:pt>
                <c:pt idx="44">
                  <c:v>2800.0</c:v>
                </c:pt>
                <c:pt idx="45">
                  <c:v>2800.0</c:v>
                </c:pt>
                <c:pt idx="46">
                  <c:v>2800.0</c:v>
                </c:pt>
                <c:pt idx="47">
                  <c:v>2800.0</c:v>
                </c:pt>
                <c:pt idx="48">
                  <c:v>2800.0</c:v>
                </c:pt>
                <c:pt idx="49">
                  <c:v>2800.0</c:v>
                </c:pt>
                <c:pt idx="50">
                  <c:v>2800.0</c:v>
                </c:pt>
                <c:pt idx="51">
                  <c:v>2800.0</c:v>
                </c:pt>
                <c:pt idx="52">
                  <c:v>2800.0</c:v>
                </c:pt>
                <c:pt idx="53">
                  <c:v>2800.0</c:v>
                </c:pt>
                <c:pt idx="54">
                  <c:v>2800.0</c:v>
                </c:pt>
                <c:pt idx="55">
                  <c:v>2800.0</c:v>
                </c:pt>
                <c:pt idx="56">
                  <c:v>2800.0</c:v>
                </c:pt>
                <c:pt idx="57">
                  <c:v>2800.0</c:v>
                </c:pt>
                <c:pt idx="58">
                  <c:v>2800.0</c:v>
                </c:pt>
                <c:pt idx="59">
                  <c:v>2800.0</c:v>
                </c:pt>
                <c:pt idx="60">
                  <c:v>2800.0</c:v>
                </c:pt>
                <c:pt idx="61">
                  <c:v>2800.0</c:v>
                </c:pt>
                <c:pt idx="62">
                  <c:v>2800.0</c:v>
                </c:pt>
                <c:pt idx="63">
                  <c:v>2800.0</c:v>
                </c:pt>
                <c:pt idx="64">
                  <c:v>2800.0</c:v>
                </c:pt>
                <c:pt idx="65">
                  <c:v>2800.0</c:v>
                </c:pt>
                <c:pt idx="66">
                  <c:v>2800.0</c:v>
                </c:pt>
                <c:pt idx="67">
                  <c:v>2800.0</c:v>
                </c:pt>
                <c:pt idx="68">
                  <c:v>2800.0</c:v>
                </c:pt>
                <c:pt idx="69">
                  <c:v>2800.0</c:v>
                </c:pt>
                <c:pt idx="70">
                  <c:v>2800.0</c:v>
                </c:pt>
                <c:pt idx="71">
                  <c:v>2800.0</c:v>
                </c:pt>
                <c:pt idx="72">
                  <c:v>2800.0</c:v>
                </c:pt>
                <c:pt idx="73">
                  <c:v>2800.0</c:v>
                </c:pt>
                <c:pt idx="74">
                  <c:v>2800.0</c:v>
                </c:pt>
                <c:pt idx="75">
                  <c:v>2800.0</c:v>
                </c:pt>
                <c:pt idx="76">
                  <c:v>2800.0</c:v>
                </c:pt>
                <c:pt idx="77">
                  <c:v>2800.0</c:v>
                </c:pt>
                <c:pt idx="78">
                  <c:v>2800.0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1373.548215280171</c:v>
                </c:pt>
                <c:pt idx="61">
                  <c:v>1373.548215280171</c:v>
                </c:pt>
                <c:pt idx="62">
                  <c:v>1373.548215280171</c:v>
                </c:pt>
                <c:pt idx="63">
                  <c:v>1373.548215280171</c:v>
                </c:pt>
                <c:pt idx="64">
                  <c:v>1373.548215280171</c:v>
                </c:pt>
                <c:pt idx="65">
                  <c:v>1373.548215280171</c:v>
                </c:pt>
                <c:pt idx="66">
                  <c:v>1373.548215280171</c:v>
                </c:pt>
                <c:pt idx="67">
                  <c:v>1373.548215280171</c:v>
                </c:pt>
                <c:pt idx="68">
                  <c:v>1373.548215280171</c:v>
                </c:pt>
                <c:pt idx="69">
                  <c:v>1373.548215280171</c:v>
                </c:pt>
                <c:pt idx="70">
                  <c:v>1373.548215280171</c:v>
                </c:pt>
                <c:pt idx="71">
                  <c:v>1373.548215280171</c:v>
                </c:pt>
                <c:pt idx="72">
                  <c:v>1373.548215280171</c:v>
                </c:pt>
                <c:pt idx="73">
                  <c:v>1373.548215280171</c:v>
                </c:pt>
                <c:pt idx="74">
                  <c:v>1373.548215280171</c:v>
                </c:pt>
                <c:pt idx="75">
                  <c:v>1373.548215280171</c:v>
                </c:pt>
                <c:pt idx="76">
                  <c:v>1373.548215280171</c:v>
                </c:pt>
                <c:pt idx="77">
                  <c:v>1373.548215280171</c:v>
                </c:pt>
                <c:pt idx="78">
                  <c:v>1373.548215280171</c:v>
                </c:pt>
                <c:pt idx="79">
                  <c:v>1255.8155111133</c:v>
                </c:pt>
                <c:pt idx="80">
                  <c:v>1255.8155111133</c:v>
                </c:pt>
                <c:pt idx="81">
                  <c:v>1255.8155111133</c:v>
                </c:pt>
                <c:pt idx="82">
                  <c:v>1255.8155111133</c:v>
                </c:pt>
                <c:pt idx="83">
                  <c:v>1255.8155111133</c:v>
                </c:pt>
                <c:pt idx="84">
                  <c:v>1255.8155111133</c:v>
                </c:pt>
                <c:pt idx="85">
                  <c:v>1255.8155111133</c:v>
                </c:pt>
                <c:pt idx="86">
                  <c:v>1255.8155111133</c:v>
                </c:pt>
                <c:pt idx="87">
                  <c:v>1255.8155111133</c:v>
                </c:pt>
                <c:pt idx="88">
                  <c:v>1255.8155111133</c:v>
                </c:pt>
                <c:pt idx="89">
                  <c:v>1255.8155111133</c:v>
                </c:pt>
                <c:pt idx="90">
                  <c:v>1255.8155111133</c:v>
                </c:pt>
                <c:pt idx="91">
                  <c:v>1255.8155111133</c:v>
                </c:pt>
                <c:pt idx="92">
                  <c:v>1255.8155111133</c:v>
                </c:pt>
                <c:pt idx="93">
                  <c:v>1255.8155111133</c:v>
                </c:pt>
                <c:pt idx="94">
                  <c:v>1255.8155111133</c:v>
                </c:pt>
                <c:pt idx="95">
                  <c:v>1255.8155111133</c:v>
                </c:pt>
                <c:pt idx="96">
                  <c:v>1255.8155111133</c:v>
                </c:pt>
                <c:pt idx="97">
                  <c:v>1255.8155111133</c:v>
                </c:pt>
                <c:pt idx="98">
                  <c:v>1255.8155111133</c:v>
                </c:pt>
                <c:pt idx="99">
                  <c:v>1255.8155111133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21444.0</c:v>
                </c:pt>
                <c:pt idx="22">
                  <c:v>21444.0</c:v>
                </c:pt>
                <c:pt idx="23">
                  <c:v>21444.0</c:v>
                </c:pt>
                <c:pt idx="24">
                  <c:v>21444.0</c:v>
                </c:pt>
                <c:pt idx="25">
                  <c:v>21444.0</c:v>
                </c:pt>
                <c:pt idx="26">
                  <c:v>21444.0</c:v>
                </c:pt>
                <c:pt idx="27">
                  <c:v>21444.0</c:v>
                </c:pt>
                <c:pt idx="28">
                  <c:v>21444.0</c:v>
                </c:pt>
                <c:pt idx="29">
                  <c:v>21444.0</c:v>
                </c:pt>
                <c:pt idx="30">
                  <c:v>21444.0</c:v>
                </c:pt>
                <c:pt idx="31">
                  <c:v>21444.0</c:v>
                </c:pt>
                <c:pt idx="32">
                  <c:v>21444.0</c:v>
                </c:pt>
                <c:pt idx="33">
                  <c:v>21444.0</c:v>
                </c:pt>
                <c:pt idx="34">
                  <c:v>21444.0</c:v>
                </c:pt>
                <c:pt idx="35">
                  <c:v>21444.0</c:v>
                </c:pt>
                <c:pt idx="36">
                  <c:v>21444.0</c:v>
                </c:pt>
                <c:pt idx="37">
                  <c:v>21444.0</c:v>
                </c:pt>
                <c:pt idx="38">
                  <c:v>21444.0</c:v>
                </c:pt>
                <c:pt idx="39">
                  <c:v>21444.0</c:v>
                </c:pt>
                <c:pt idx="40">
                  <c:v>21582.0</c:v>
                </c:pt>
                <c:pt idx="41">
                  <c:v>21582.0</c:v>
                </c:pt>
                <c:pt idx="42">
                  <c:v>21582.0</c:v>
                </c:pt>
                <c:pt idx="43">
                  <c:v>21582.0</c:v>
                </c:pt>
                <c:pt idx="44">
                  <c:v>21582.0</c:v>
                </c:pt>
                <c:pt idx="45">
                  <c:v>21582.0</c:v>
                </c:pt>
                <c:pt idx="46">
                  <c:v>21582.0</c:v>
                </c:pt>
                <c:pt idx="47">
                  <c:v>21582.0</c:v>
                </c:pt>
                <c:pt idx="48">
                  <c:v>21582.0</c:v>
                </c:pt>
                <c:pt idx="49">
                  <c:v>21582.0</c:v>
                </c:pt>
                <c:pt idx="50">
                  <c:v>21582.0</c:v>
                </c:pt>
                <c:pt idx="51">
                  <c:v>21582.0</c:v>
                </c:pt>
                <c:pt idx="52">
                  <c:v>21582.0</c:v>
                </c:pt>
                <c:pt idx="53">
                  <c:v>21582.0</c:v>
                </c:pt>
                <c:pt idx="54">
                  <c:v>21582.0</c:v>
                </c:pt>
                <c:pt idx="55">
                  <c:v>21582.0</c:v>
                </c:pt>
                <c:pt idx="56">
                  <c:v>21582.0</c:v>
                </c:pt>
                <c:pt idx="57">
                  <c:v>21582.0</c:v>
                </c:pt>
                <c:pt idx="58">
                  <c:v>21582.0</c:v>
                </c:pt>
                <c:pt idx="59">
                  <c:v>21582.0</c:v>
                </c:pt>
                <c:pt idx="60">
                  <c:v>21582.0</c:v>
                </c:pt>
                <c:pt idx="61">
                  <c:v>21582.0</c:v>
                </c:pt>
                <c:pt idx="62">
                  <c:v>21582.0</c:v>
                </c:pt>
                <c:pt idx="63">
                  <c:v>21582.0</c:v>
                </c:pt>
                <c:pt idx="64">
                  <c:v>21582.0</c:v>
                </c:pt>
                <c:pt idx="65">
                  <c:v>21582.0</c:v>
                </c:pt>
                <c:pt idx="66">
                  <c:v>21582.0</c:v>
                </c:pt>
                <c:pt idx="67">
                  <c:v>21582.0</c:v>
                </c:pt>
                <c:pt idx="68">
                  <c:v>21582.0</c:v>
                </c:pt>
                <c:pt idx="69">
                  <c:v>21582.0</c:v>
                </c:pt>
                <c:pt idx="70">
                  <c:v>21582.0</c:v>
                </c:pt>
                <c:pt idx="71">
                  <c:v>21582.0</c:v>
                </c:pt>
                <c:pt idx="72">
                  <c:v>21582.0</c:v>
                </c:pt>
                <c:pt idx="73">
                  <c:v>21582.0</c:v>
                </c:pt>
                <c:pt idx="74">
                  <c:v>21582.0</c:v>
                </c:pt>
                <c:pt idx="75">
                  <c:v>21582.0</c:v>
                </c:pt>
                <c:pt idx="76">
                  <c:v>21582.0</c:v>
                </c:pt>
                <c:pt idx="77">
                  <c:v>21582.0</c:v>
                </c:pt>
                <c:pt idx="78">
                  <c:v>21582.0</c:v>
                </c:pt>
                <c:pt idx="79">
                  <c:v>22779.42857142857</c:v>
                </c:pt>
                <c:pt idx="80">
                  <c:v>22779.42857142857</c:v>
                </c:pt>
                <c:pt idx="81">
                  <c:v>22779.42857142857</c:v>
                </c:pt>
                <c:pt idx="82">
                  <c:v>22779.42857142857</c:v>
                </c:pt>
                <c:pt idx="83">
                  <c:v>22779.42857142857</c:v>
                </c:pt>
                <c:pt idx="84">
                  <c:v>22779.42857142857</c:v>
                </c:pt>
                <c:pt idx="85">
                  <c:v>22779.42857142857</c:v>
                </c:pt>
                <c:pt idx="86">
                  <c:v>22779.42857142857</c:v>
                </c:pt>
                <c:pt idx="87">
                  <c:v>22779.42857142857</c:v>
                </c:pt>
                <c:pt idx="88">
                  <c:v>22779.42857142857</c:v>
                </c:pt>
                <c:pt idx="89">
                  <c:v>22779.42857142857</c:v>
                </c:pt>
                <c:pt idx="90">
                  <c:v>22779.42857142857</c:v>
                </c:pt>
                <c:pt idx="91">
                  <c:v>22779.42857142857</c:v>
                </c:pt>
                <c:pt idx="92">
                  <c:v>22779.42857142857</c:v>
                </c:pt>
                <c:pt idx="93">
                  <c:v>22779.42857142857</c:v>
                </c:pt>
                <c:pt idx="94">
                  <c:v>22779.42857142857</c:v>
                </c:pt>
                <c:pt idx="95">
                  <c:v>22779.42857142857</c:v>
                </c:pt>
                <c:pt idx="96">
                  <c:v>22779.42857142857</c:v>
                </c:pt>
                <c:pt idx="97">
                  <c:v>22779.42857142857</c:v>
                </c:pt>
                <c:pt idx="98">
                  <c:v>22779.42857142857</c:v>
                </c:pt>
                <c:pt idx="99">
                  <c:v>22779.42857142857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467096"/>
        <c:axId val="-20424705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  <c:pt idx="3">
                  <c:v>22640.26366880202</c:v>
                </c:pt>
                <c:pt idx="4">
                  <c:v>22640.26366880202</c:v>
                </c:pt>
                <c:pt idx="5">
                  <c:v>22640.26366880202</c:v>
                </c:pt>
                <c:pt idx="6">
                  <c:v>22640.26366880202</c:v>
                </c:pt>
                <c:pt idx="7">
                  <c:v>22640.26366880202</c:v>
                </c:pt>
                <c:pt idx="8">
                  <c:v>22640.26366880202</c:v>
                </c:pt>
                <c:pt idx="9">
                  <c:v>22640.26366880202</c:v>
                </c:pt>
                <c:pt idx="10">
                  <c:v>22640.26366880202</c:v>
                </c:pt>
                <c:pt idx="11">
                  <c:v>22640.26366880202</c:v>
                </c:pt>
                <c:pt idx="12">
                  <c:v>22640.26366880202</c:v>
                </c:pt>
                <c:pt idx="13">
                  <c:v>22640.26366880202</c:v>
                </c:pt>
                <c:pt idx="14">
                  <c:v>22640.26366880202</c:v>
                </c:pt>
                <c:pt idx="15">
                  <c:v>22640.26366880202</c:v>
                </c:pt>
                <c:pt idx="16">
                  <c:v>22640.26366880202</c:v>
                </c:pt>
                <c:pt idx="17">
                  <c:v>22640.26366880202</c:v>
                </c:pt>
                <c:pt idx="18">
                  <c:v>22640.26366880202</c:v>
                </c:pt>
                <c:pt idx="19">
                  <c:v>22640.26366880202</c:v>
                </c:pt>
                <c:pt idx="20">
                  <c:v>22640.26366880202</c:v>
                </c:pt>
                <c:pt idx="21">
                  <c:v>22640.26366880202</c:v>
                </c:pt>
                <c:pt idx="22">
                  <c:v>22640.26366880202</c:v>
                </c:pt>
                <c:pt idx="23">
                  <c:v>22640.26366880202</c:v>
                </c:pt>
                <c:pt idx="24">
                  <c:v>22640.26366880202</c:v>
                </c:pt>
                <c:pt idx="25">
                  <c:v>22640.26366880202</c:v>
                </c:pt>
                <c:pt idx="26">
                  <c:v>22640.26366880202</c:v>
                </c:pt>
                <c:pt idx="27">
                  <c:v>22640.26366880202</c:v>
                </c:pt>
                <c:pt idx="28">
                  <c:v>22640.26366880202</c:v>
                </c:pt>
                <c:pt idx="29">
                  <c:v>22640.26366880202</c:v>
                </c:pt>
                <c:pt idx="30">
                  <c:v>22640.26366880202</c:v>
                </c:pt>
                <c:pt idx="31">
                  <c:v>22640.26366880202</c:v>
                </c:pt>
                <c:pt idx="32">
                  <c:v>22640.26366880202</c:v>
                </c:pt>
                <c:pt idx="33">
                  <c:v>22640.26366880202</c:v>
                </c:pt>
                <c:pt idx="34">
                  <c:v>22640.26366880202</c:v>
                </c:pt>
                <c:pt idx="35">
                  <c:v>22640.26366880202</c:v>
                </c:pt>
                <c:pt idx="36">
                  <c:v>22640.26366880202</c:v>
                </c:pt>
                <c:pt idx="37">
                  <c:v>22640.26366880202</c:v>
                </c:pt>
                <c:pt idx="38">
                  <c:v>22640.26366880202</c:v>
                </c:pt>
                <c:pt idx="39">
                  <c:v>22640.26366880202</c:v>
                </c:pt>
                <c:pt idx="40">
                  <c:v>22640.26366880202</c:v>
                </c:pt>
                <c:pt idx="41">
                  <c:v>22640.26366880202</c:v>
                </c:pt>
                <c:pt idx="42">
                  <c:v>22640.26366880202</c:v>
                </c:pt>
                <c:pt idx="43">
                  <c:v>22640.26366880202</c:v>
                </c:pt>
                <c:pt idx="44">
                  <c:v>22640.26366880202</c:v>
                </c:pt>
                <c:pt idx="45">
                  <c:v>22640.26366880202</c:v>
                </c:pt>
                <c:pt idx="46">
                  <c:v>22640.26366880202</c:v>
                </c:pt>
                <c:pt idx="47">
                  <c:v>22640.26366880202</c:v>
                </c:pt>
                <c:pt idx="48">
                  <c:v>22640.26366880202</c:v>
                </c:pt>
                <c:pt idx="49">
                  <c:v>22640.26366880202</c:v>
                </c:pt>
                <c:pt idx="50">
                  <c:v>22640.26366880202</c:v>
                </c:pt>
                <c:pt idx="51">
                  <c:v>22640.26366880202</c:v>
                </c:pt>
                <c:pt idx="52">
                  <c:v>22640.26366880202</c:v>
                </c:pt>
                <c:pt idx="53">
                  <c:v>22640.26366880202</c:v>
                </c:pt>
                <c:pt idx="54">
                  <c:v>22640.26366880202</c:v>
                </c:pt>
                <c:pt idx="55">
                  <c:v>22640.26366880202</c:v>
                </c:pt>
                <c:pt idx="56">
                  <c:v>22640.26366880202</c:v>
                </c:pt>
                <c:pt idx="57">
                  <c:v>22640.26366880202</c:v>
                </c:pt>
                <c:pt idx="58">
                  <c:v>22640.26366880202</c:v>
                </c:pt>
                <c:pt idx="59">
                  <c:v>22640.26366880202</c:v>
                </c:pt>
                <c:pt idx="60">
                  <c:v>22640.26366880202</c:v>
                </c:pt>
                <c:pt idx="61">
                  <c:v>22640.26366880202</c:v>
                </c:pt>
                <c:pt idx="62">
                  <c:v>22640.26366880202</c:v>
                </c:pt>
                <c:pt idx="63">
                  <c:v>22640.26366880202</c:v>
                </c:pt>
                <c:pt idx="64">
                  <c:v>22640.26366880202</c:v>
                </c:pt>
                <c:pt idx="65">
                  <c:v>22640.26366880202</c:v>
                </c:pt>
                <c:pt idx="66">
                  <c:v>22640.26366880202</c:v>
                </c:pt>
                <c:pt idx="67">
                  <c:v>22640.26366880202</c:v>
                </c:pt>
                <c:pt idx="68">
                  <c:v>22640.26366880202</c:v>
                </c:pt>
                <c:pt idx="69">
                  <c:v>22640.26366880202</c:v>
                </c:pt>
                <c:pt idx="70">
                  <c:v>22640.26366880202</c:v>
                </c:pt>
                <c:pt idx="71">
                  <c:v>22640.26366880202</c:v>
                </c:pt>
                <c:pt idx="72">
                  <c:v>22640.26366880202</c:v>
                </c:pt>
                <c:pt idx="73">
                  <c:v>22640.26366880202</c:v>
                </c:pt>
                <c:pt idx="74">
                  <c:v>22640.26366880202</c:v>
                </c:pt>
                <c:pt idx="75">
                  <c:v>22640.26366880202</c:v>
                </c:pt>
                <c:pt idx="76">
                  <c:v>22640.26366880202</c:v>
                </c:pt>
                <c:pt idx="77">
                  <c:v>22640.26366880202</c:v>
                </c:pt>
                <c:pt idx="78">
                  <c:v>22640.26366880202</c:v>
                </c:pt>
                <c:pt idx="79">
                  <c:v>22640.26366880202</c:v>
                </c:pt>
                <c:pt idx="80">
                  <c:v>22640.26366880202</c:v>
                </c:pt>
                <c:pt idx="81">
                  <c:v>22640.26366880202</c:v>
                </c:pt>
                <c:pt idx="82">
                  <c:v>22640.26366880202</c:v>
                </c:pt>
                <c:pt idx="83">
                  <c:v>22640.26366880202</c:v>
                </c:pt>
                <c:pt idx="84">
                  <c:v>22640.26366880202</c:v>
                </c:pt>
                <c:pt idx="85">
                  <c:v>22640.26366880202</c:v>
                </c:pt>
                <c:pt idx="86">
                  <c:v>22640.26366880202</c:v>
                </c:pt>
                <c:pt idx="87">
                  <c:v>22640.26366880202</c:v>
                </c:pt>
                <c:pt idx="88">
                  <c:v>22640.26366880202</c:v>
                </c:pt>
                <c:pt idx="89">
                  <c:v>22640.26366880202</c:v>
                </c:pt>
                <c:pt idx="90">
                  <c:v>22640.26366880202</c:v>
                </c:pt>
                <c:pt idx="91">
                  <c:v>22640.26366880202</c:v>
                </c:pt>
                <c:pt idx="92">
                  <c:v>22640.26366880202</c:v>
                </c:pt>
                <c:pt idx="93">
                  <c:v>22640.26366880202</c:v>
                </c:pt>
                <c:pt idx="94">
                  <c:v>22640.26366880202</c:v>
                </c:pt>
                <c:pt idx="95">
                  <c:v>22640.26366880202</c:v>
                </c:pt>
                <c:pt idx="96">
                  <c:v>22640.26366880202</c:v>
                </c:pt>
                <c:pt idx="97">
                  <c:v>22640.26366880202</c:v>
                </c:pt>
                <c:pt idx="98">
                  <c:v>22640.26366880202</c:v>
                </c:pt>
                <c:pt idx="99">
                  <c:v>22640.26366880202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467096"/>
        <c:axId val="-20424705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38090.16651109018</c:v>
                </c:pt>
                <c:pt idx="8">
                  <c:v>38331.34093383664</c:v>
                </c:pt>
                <c:pt idx="9">
                  <c:v>38572.51535658309</c:v>
                </c:pt>
                <c:pt idx="10">
                  <c:v>38813.68977932955</c:v>
                </c:pt>
                <c:pt idx="11">
                  <c:v>39054.864202076</c:v>
                </c:pt>
                <c:pt idx="12">
                  <c:v>39296.03862482246</c:v>
                </c:pt>
                <c:pt idx="13">
                  <c:v>39537.21304756892</c:v>
                </c:pt>
                <c:pt idx="14">
                  <c:v>39778.38747031537</c:v>
                </c:pt>
                <c:pt idx="15">
                  <c:v>40019.56189306183</c:v>
                </c:pt>
                <c:pt idx="16">
                  <c:v>40260.73631580829</c:v>
                </c:pt>
                <c:pt idx="17">
                  <c:v>40501.91073855474</c:v>
                </c:pt>
                <c:pt idx="18">
                  <c:v>40743.0851613012</c:v>
                </c:pt>
                <c:pt idx="19">
                  <c:v>40984.25958404765</c:v>
                </c:pt>
                <c:pt idx="20">
                  <c:v>41225.4340067941</c:v>
                </c:pt>
                <c:pt idx="21">
                  <c:v>41466.60842954056</c:v>
                </c:pt>
                <c:pt idx="22">
                  <c:v>41707.78285228702</c:v>
                </c:pt>
                <c:pt idx="23">
                  <c:v>41948.95727503347</c:v>
                </c:pt>
                <c:pt idx="24">
                  <c:v>42190.13169777993</c:v>
                </c:pt>
                <c:pt idx="25">
                  <c:v>42431.30612052639</c:v>
                </c:pt>
                <c:pt idx="26">
                  <c:v>42672.48054327284</c:v>
                </c:pt>
                <c:pt idx="27">
                  <c:v>42913.6549660193</c:v>
                </c:pt>
                <c:pt idx="28">
                  <c:v>43154.82938876576</c:v>
                </c:pt>
                <c:pt idx="29">
                  <c:v>43396.00381151221</c:v>
                </c:pt>
                <c:pt idx="30">
                  <c:v>43637.17823425866</c:v>
                </c:pt>
                <c:pt idx="31">
                  <c:v>43878.35265700512</c:v>
                </c:pt>
                <c:pt idx="32">
                  <c:v>44119.52707975158</c:v>
                </c:pt>
                <c:pt idx="33">
                  <c:v>44360.70150249803</c:v>
                </c:pt>
                <c:pt idx="34">
                  <c:v>44601.87592524448</c:v>
                </c:pt>
                <c:pt idx="35">
                  <c:v>44843.05034799094</c:v>
                </c:pt>
                <c:pt idx="36">
                  <c:v>45084.2247707374</c:v>
                </c:pt>
                <c:pt idx="37">
                  <c:v>45325.39919348386</c:v>
                </c:pt>
                <c:pt idx="38">
                  <c:v>45566.57361623031</c:v>
                </c:pt>
                <c:pt idx="39">
                  <c:v>45807.74803897677</c:v>
                </c:pt>
                <c:pt idx="40">
                  <c:v>46048.92246172322</c:v>
                </c:pt>
                <c:pt idx="41">
                  <c:v>46290.09688446968</c:v>
                </c:pt>
                <c:pt idx="42">
                  <c:v>46531.27130721614</c:v>
                </c:pt>
                <c:pt idx="43">
                  <c:v>46772.44572996259</c:v>
                </c:pt>
                <c:pt idx="44">
                  <c:v>47013.62015270905</c:v>
                </c:pt>
                <c:pt idx="45">
                  <c:v>47254.7945754555</c:v>
                </c:pt>
                <c:pt idx="46">
                  <c:v>47495.96899820196</c:v>
                </c:pt>
                <c:pt idx="47">
                  <c:v>48376.03707448598</c:v>
                </c:pt>
                <c:pt idx="48">
                  <c:v>49894.99880430757</c:v>
                </c:pt>
                <c:pt idx="49">
                  <c:v>51413.96053412916</c:v>
                </c:pt>
                <c:pt idx="50">
                  <c:v>52932.92226395075</c:v>
                </c:pt>
                <c:pt idx="51">
                  <c:v>54451.88399377234</c:v>
                </c:pt>
                <c:pt idx="52">
                  <c:v>55970.84572359393</c:v>
                </c:pt>
                <c:pt idx="53">
                  <c:v>57489.80745341552</c:v>
                </c:pt>
                <c:pt idx="54">
                  <c:v>59008.76918323711</c:v>
                </c:pt>
                <c:pt idx="55">
                  <c:v>60527.73091305869</c:v>
                </c:pt>
                <c:pt idx="56">
                  <c:v>62046.69264288028</c:v>
                </c:pt>
                <c:pt idx="57">
                  <c:v>63565.65437270187</c:v>
                </c:pt>
                <c:pt idx="58">
                  <c:v>65084.61610252346</c:v>
                </c:pt>
                <c:pt idx="59">
                  <c:v>66603.57783234505</c:v>
                </c:pt>
                <c:pt idx="60">
                  <c:v>68122.53956216664</c:v>
                </c:pt>
                <c:pt idx="61">
                  <c:v>69641.50129198822</c:v>
                </c:pt>
                <c:pt idx="62">
                  <c:v>71160.46302180982</c:v>
                </c:pt>
                <c:pt idx="63">
                  <c:v>72679.4247516314</c:v>
                </c:pt>
                <c:pt idx="64">
                  <c:v>74198.386481453</c:v>
                </c:pt>
                <c:pt idx="65">
                  <c:v>75717.34821127458</c:v>
                </c:pt>
                <c:pt idx="66">
                  <c:v>77236.30994109617</c:v>
                </c:pt>
                <c:pt idx="67">
                  <c:v>78755.27167091776</c:v>
                </c:pt>
                <c:pt idx="68">
                  <c:v>80274.23340073935</c:v>
                </c:pt>
                <c:pt idx="69">
                  <c:v>81793.19513056092</c:v>
                </c:pt>
                <c:pt idx="70">
                  <c:v>83312.15686038253</c:v>
                </c:pt>
                <c:pt idx="71">
                  <c:v>84831.1185902041</c:v>
                </c:pt>
                <c:pt idx="72">
                  <c:v>86350.0803200257</c:v>
                </c:pt>
                <c:pt idx="73">
                  <c:v>87869.04204984728</c:v>
                </c:pt>
                <c:pt idx="74">
                  <c:v>89388.00377966888</c:v>
                </c:pt>
                <c:pt idx="75">
                  <c:v>90906.96550949046</c:v>
                </c:pt>
                <c:pt idx="76">
                  <c:v>92425.92723931206</c:v>
                </c:pt>
                <c:pt idx="77">
                  <c:v>88748.00771830747</c:v>
                </c:pt>
                <c:pt idx="78">
                  <c:v>79873.20694647673</c:v>
                </c:pt>
                <c:pt idx="79">
                  <c:v>70998.40617464597</c:v>
                </c:pt>
                <c:pt idx="80">
                  <c:v>62123.60540281524</c:v>
                </c:pt>
                <c:pt idx="81">
                  <c:v>53248.80463098448</c:v>
                </c:pt>
                <c:pt idx="82">
                  <c:v>44374.00385915374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467096"/>
        <c:axId val="-2042470536"/>
      </c:scatterChart>
      <c:catAx>
        <c:axId val="-2042467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470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470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4670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1688.162396646791</c:v>
                </c:pt>
                <c:pt idx="22">
                  <c:v>1703.433367528837</c:v>
                </c:pt>
                <c:pt idx="23">
                  <c:v>1718.704338410884</c:v>
                </c:pt>
                <c:pt idx="24">
                  <c:v>1733.97530929293</c:v>
                </c:pt>
                <c:pt idx="25">
                  <c:v>1749.246280174977</c:v>
                </c:pt>
                <c:pt idx="26">
                  <c:v>1764.517251057023</c:v>
                </c:pt>
                <c:pt idx="27">
                  <c:v>1779.78822193907</c:v>
                </c:pt>
                <c:pt idx="28">
                  <c:v>1795.059192821116</c:v>
                </c:pt>
                <c:pt idx="29">
                  <c:v>1810.330163703163</c:v>
                </c:pt>
                <c:pt idx="30">
                  <c:v>1825.601134585209</c:v>
                </c:pt>
                <c:pt idx="31">
                  <c:v>1840.872105467256</c:v>
                </c:pt>
                <c:pt idx="32">
                  <c:v>1856.143076349302</c:v>
                </c:pt>
                <c:pt idx="33">
                  <c:v>1871.414047231349</c:v>
                </c:pt>
                <c:pt idx="34">
                  <c:v>1886.685018113395</c:v>
                </c:pt>
                <c:pt idx="35">
                  <c:v>1901.955988995441</c:v>
                </c:pt>
                <c:pt idx="36">
                  <c:v>1917.226959877488</c:v>
                </c:pt>
                <c:pt idx="37">
                  <c:v>1932.497930759534</c:v>
                </c:pt>
                <c:pt idx="38">
                  <c:v>1947.768901641581</c:v>
                </c:pt>
                <c:pt idx="39">
                  <c:v>1963.039872523627</c:v>
                </c:pt>
                <c:pt idx="40">
                  <c:v>1978.310843405674</c:v>
                </c:pt>
                <c:pt idx="41">
                  <c:v>1993.58181428772</c:v>
                </c:pt>
                <c:pt idx="42">
                  <c:v>2008.852785169767</c:v>
                </c:pt>
                <c:pt idx="43">
                  <c:v>2024.123756051813</c:v>
                </c:pt>
                <c:pt idx="44">
                  <c:v>2039.39472693386</c:v>
                </c:pt>
                <c:pt idx="45">
                  <c:v>2054.665697815906</c:v>
                </c:pt>
                <c:pt idx="46">
                  <c:v>2069.936668697952</c:v>
                </c:pt>
                <c:pt idx="47">
                  <c:v>2085.20763958</c:v>
                </c:pt>
                <c:pt idx="48">
                  <c:v>2100.478610462045</c:v>
                </c:pt>
                <c:pt idx="49">
                  <c:v>2115.749581344092</c:v>
                </c:pt>
                <c:pt idx="50">
                  <c:v>2131.020552226138</c:v>
                </c:pt>
                <c:pt idx="51">
                  <c:v>2146.291523108185</c:v>
                </c:pt>
                <c:pt idx="52">
                  <c:v>2161.562493990231</c:v>
                </c:pt>
                <c:pt idx="53">
                  <c:v>2176.833464872277</c:v>
                </c:pt>
                <c:pt idx="54">
                  <c:v>2192.104435754324</c:v>
                </c:pt>
                <c:pt idx="55">
                  <c:v>2207.37540663637</c:v>
                </c:pt>
                <c:pt idx="56">
                  <c:v>2222.646377518417</c:v>
                </c:pt>
                <c:pt idx="57">
                  <c:v>2237.917348400463</c:v>
                </c:pt>
                <c:pt idx="58">
                  <c:v>2253.18831928251</c:v>
                </c:pt>
                <c:pt idx="59">
                  <c:v>2268.459290164556</c:v>
                </c:pt>
                <c:pt idx="60">
                  <c:v>2272.087686227525</c:v>
                </c:pt>
                <c:pt idx="61">
                  <c:v>2264.073507471417</c:v>
                </c:pt>
                <c:pt idx="62">
                  <c:v>2256.059328715309</c:v>
                </c:pt>
                <c:pt idx="63">
                  <c:v>2248.045149959201</c:v>
                </c:pt>
                <c:pt idx="64">
                  <c:v>2240.030971203092</c:v>
                </c:pt>
                <c:pt idx="65">
                  <c:v>2232.016792446984</c:v>
                </c:pt>
                <c:pt idx="66">
                  <c:v>2224.002613690875</c:v>
                </c:pt>
                <c:pt idx="67">
                  <c:v>2215.988434934768</c:v>
                </c:pt>
                <c:pt idx="68">
                  <c:v>2207.974256178659</c:v>
                </c:pt>
                <c:pt idx="69">
                  <c:v>2199.960077422551</c:v>
                </c:pt>
                <c:pt idx="70">
                  <c:v>2191.945898666442</c:v>
                </c:pt>
                <c:pt idx="71">
                  <c:v>2183.931719910334</c:v>
                </c:pt>
                <c:pt idx="72">
                  <c:v>2175.917541154226</c:v>
                </c:pt>
                <c:pt idx="73">
                  <c:v>2167.903362398118</c:v>
                </c:pt>
                <c:pt idx="74">
                  <c:v>2159.889183642009</c:v>
                </c:pt>
                <c:pt idx="75">
                  <c:v>2151.875004885901</c:v>
                </c:pt>
                <c:pt idx="76">
                  <c:v>2143.860826129792</c:v>
                </c:pt>
                <c:pt idx="77">
                  <c:v>2135.846647373684</c:v>
                </c:pt>
                <c:pt idx="78">
                  <c:v>2127.832468617576</c:v>
                </c:pt>
                <c:pt idx="79">
                  <c:v>2119.818289861468</c:v>
                </c:pt>
                <c:pt idx="80">
                  <c:v>2111.804111105359</c:v>
                </c:pt>
                <c:pt idx="81">
                  <c:v>2103.789932349251</c:v>
                </c:pt>
                <c:pt idx="82">
                  <c:v>2095.775753593142</c:v>
                </c:pt>
                <c:pt idx="83">
                  <c:v>2087.761574837034</c:v>
                </c:pt>
                <c:pt idx="84">
                  <c:v>2079.747396080926</c:v>
                </c:pt>
                <c:pt idx="85">
                  <c:v>2071.733217324818</c:v>
                </c:pt>
                <c:pt idx="86">
                  <c:v>2063.71903856871</c:v>
                </c:pt>
                <c:pt idx="87">
                  <c:v>2055.704859812601</c:v>
                </c:pt>
                <c:pt idx="88">
                  <c:v>2047.690681056493</c:v>
                </c:pt>
                <c:pt idx="89">
                  <c:v>2039.676502300384</c:v>
                </c:pt>
                <c:pt idx="90">
                  <c:v>1938.732774211743</c:v>
                </c:pt>
                <c:pt idx="91">
                  <c:v>1744.859496790569</c:v>
                </c:pt>
                <c:pt idx="92">
                  <c:v>1550.986219369394</c:v>
                </c:pt>
                <c:pt idx="93">
                  <c:v>1357.11294194822</c:v>
                </c:pt>
                <c:pt idx="94">
                  <c:v>1163.239664527046</c:v>
                </c:pt>
                <c:pt idx="95">
                  <c:v>969.3663871058716</c:v>
                </c:pt>
                <c:pt idx="96">
                  <c:v>775.4931096846971</c:v>
                </c:pt>
                <c:pt idx="97">
                  <c:v>581.6198322635227</c:v>
                </c:pt>
                <c:pt idx="98">
                  <c:v>387.7465548423486</c:v>
                </c:pt>
                <c:pt idx="99">
                  <c:v>193.8732774211744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33.35443037974683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88.41772151898733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99.04761904761906</c:v>
                </c:pt>
                <c:pt idx="94">
                  <c:v>84.89795918367346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  <c:pt idx="10">
                  <c:v>533.5595315919619</c:v>
                </c:pt>
                <c:pt idx="11">
                  <c:v>533.5595315919619</c:v>
                </c:pt>
                <c:pt idx="12">
                  <c:v>533.5595315919619</c:v>
                </c:pt>
                <c:pt idx="13">
                  <c:v>533.5595315919619</c:v>
                </c:pt>
                <c:pt idx="14">
                  <c:v>533.5595315919619</c:v>
                </c:pt>
                <c:pt idx="15">
                  <c:v>533.5595315919619</c:v>
                </c:pt>
                <c:pt idx="16">
                  <c:v>533.5595315919619</c:v>
                </c:pt>
                <c:pt idx="17">
                  <c:v>533.5595315919619</c:v>
                </c:pt>
                <c:pt idx="18">
                  <c:v>533.5595315919619</c:v>
                </c:pt>
                <c:pt idx="19">
                  <c:v>533.5595315919619</c:v>
                </c:pt>
                <c:pt idx="20">
                  <c:v>533.5595315919619</c:v>
                </c:pt>
                <c:pt idx="21">
                  <c:v>549.2604518108017</c:v>
                </c:pt>
                <c:pt idx="22">
                  <c:v>564.9613720296413</c:v>
                </c:pt>
                <c:pt idx="23">
                  <c:v>580.6622922484811</c:v>
                </c:pt>
                <c:pt idx="24">
                  <c:v>596.3632124673209</c:v>
                </c:pt>
                <c:pt idx="25">
                  <c:v>612.0641326861605</c:v>
                </c:pt>
                <c:pt idx="26">
                  <c:v>627.7650529050003</c:v>
                </c:pt>
                <c:pt idx="27">
                  <c:v>643.4659731238401</c:v>
                </c:pt>
                <c:pt idx="28">
                  <c:v>659.1668933426797</c:v>
                </c:pt>
                <c:pt idx="29">
                  <c:v>674.8678135615195</c:v>
                </c:pt>
                <c:pt idx="30">
                  <c:v>690.5687337803592</c:v>
                </c:pt>
                <c:pt idx="31">
                  <c:v>706.269653999199</c:v>
                </c:pt>
                <c:pt idx="32">
                  <c:v>721.9705742180386</c:v>
                </c:pt>
                <c:pt idx="33">
                  <c:v>737.6714944368784</c:v>
                </c:pt>
                <c:pt idx="34">
                  <c:v>753.3724146557181</c:v>
                </c:pt>
                <c:pt idx="35">
                  <c:v>769.073334874558</c:v>
                </c:pt>
                <c:pt idx="36">
                  <c:v>784.7742550933976</c:v>
                </c:pt>
                <c:pt idx="37">
                  <c:v>800.4751753122372</c:v>
                </c:pt>
                <c:pt idx="38">
                  <c:v>816.176095531077</c:v>
                </c:pt>
                <c:pt idx="39">
                  <c:v>831.8770157499168</c:v>
                </c:pt>
                <c:pt idx="40">
                  <c:v>847.5779359687564</c:v>
                </c:pt>
                <c:pt idx="41">
                  <c:v>863.2788561875963</c:v>
                </c:pt>
                <c:pt idx="42">
                  <c:v>878.979776406436</c:v>
                </c:pt>
                <c:pt idx="43">
                  <c:v>894.6806966252757</c:v>
                </c:pt>
                <c:pt idx="44">
                  <c:v>910.3816168441156</c:v>
                </c:pt>
                <c:pt idx="45">
                  <c:v>926.0825370629552</c:v>
                </c:pt>
                <c:pt idx="46">
                  <c:v>941.7834572817948</c:v>
                </c:pt>
                <c:pt idx="47">
                  <c:v>957.4843775006347</c:v>
                </c:pt>
                <c:pt idx="48">
                  <c:v>973.1852977194744</c:v>
                </c:pt>
                <c:pt idx="49">
                  <c:v>988.8862179383142</c:v>
                </c:pt>
                <c:pt idx="50">
                  <c:v>1004.587138157154</c:v>
                </c:pt>
                <c:pt idx="51">
                  <c:v>1020.288058375994</c:v>
                </c:pt>
                <c:pt idx="52">
                  <c:v>1035.988978594833</c:v>
                </c:pt>
                <c:pt idx="53">
                  <c:v>1051.689898813673</c:v>
                </c:pt>
                <c:pt idx="54">
                  <c:v>1067.390819032513</c:v>
                </c:pt>
                <c:pt idx="55">
                  <c:v>1083.091739251352</c:v>
                </c:pt>
                <c:pt idx="56">
                  <c:v>1098.792659470192</c:v>
                </c:pt>
                <c:pt idx="57">
                  <c:v>1114.493579689032</c:v>
                </c:pt>
                <c:pt idx="58">
                  <c:v>1130.194499907872</c:v>
                </c:pt>
                <c:pt idx="59">
                  <c:v>1145.895420126712</c:v>
                </c:pt>
                <c:pt idx="60">
                  <c:v>1161.442998068248</c:v>
                </c:pt>
                <c:pt idx="61">
                  <c:v>1176.837233732482</c:v>
                </c:pt>
                <c:pt idx="62">
                  <c:v>1192.231469396716</c:v>
                </c:pt>
                <c:pt idx="63">
                  <c:v>1207.62570506095</c:v>
                </c:pt>
                <c:pt idx="64">
                  <c:v>1223.019940725184</c:v>
                </c:pt>
                <c:pt idx="65">
                  <c:v>1238.414176389418</c:v>
                </c:pt>
                <c:pt idx="66">
                  <c:v>1253.808412053652</c:v>
                </c:pt>
                <c:pt idx="67">
                  <c:v>1269.202647717886</c:v>
                </c:pt>
                <c:pt idx="68">
                  <c:v>1284.59688338212</c:v>
                </c:pt>
                <c:pt idx="69">
                  <c:v>1299.991119046353</c:v>
                </c:pt>
                <c:pt idx="70">
                  <c:v>1315.385354710587</c:v>
                </c:pt>
                <c:pt idx="71">
                  <c:v>1330.779590374821</c:v>
                </c:pt>
                <c:pt idx="72">
                  <c:v>1346.173826039055</c:v>
                </c:pt>
                <c:pt idx="73">
                  <c:v>1361.56806170329</c:v>
                </c:pt>
                <c:pt idx="74">
                  <c:v>1376.962297367523</c:v>
                </c:pt>
                <c:pt idx="75">
                  <c:v>1392.356533031757</c:v>
                </c:pt>
                <c:pt idx="76">
                  <c:v>1407.75076869599</c:v>
                </c:pt>
                <c:pt idx="77">
                  <c:v>1423.145004360224</c:v>
                </c:pt>
                <c:pt idx="78">
                  <c:v>1438.539240024458</c:v>
                </c:pt>
                <c:pt idx="79">
                  <c:v>1453.933475688692</c:v>
                </c:pt>
                <c:pt idx="80">
                  <c:v>1469.327711352926</c:v>
                </c:pt>
                <c:pt idx="81">
                  <c:v>1484.72194701716</c:v>
                </c:pt>
                <c:pt idx="82">
                  <c:v>1500.116182681394</c:v>
                </c:pt>
                <c:pt idx="83">
                  <c:v>1515.510418345628</c:v>
                </c:pt>
                <c:pt idx="84">
                  <c:v>1530.904654009862</c:v>
                </c:pt>
                <c:pt idx="85">
                  <c:v>1546.298889674096</c:v>
                </c:pt>
                <c:pt idx="86">
                  <c:v>1561.69312533833</c:v>
                </c:pt>
                <c:pt idx="87">
                  <c:v>1577.087361002563</c:v>
                </c:pt>
                <c:pt idx="88">
                  <c:v>1592.481596666797</c:v>
                </c:pt>
                <c:pt idx="89">
                  <c:v>1607.875832331031</c:v>
                </c:pt>
                <c:pt idx="90">
                  <c:v>1538.640904917284</c:v>
                </c:pt>
                <c:pt idx="91">
                  <c:v>1384.776814425556</c:v>
                </c:pt>
                <c:pt idx="92">
                  <c:v>1230.912723933827</c:v>
                </c:pt>
                <c:pt idx="93">
                  <c:v>1077.048633442099</c:v>
                </c:pt>
                <c:pt idx="94">
                  <c:v>923.1845429503703</c:v>
                </c:pt>
                <c:pt idx="95">
                  <c:v>769.320452458642</c:v>
                </c:pt>
                <c:pt idx="96">
                  <c:v>615.4563619669135</c:v>
                </c:pt>
                <c:pt idx="97">
                  <c:v>461.592271475185</c:v>
                </c:pt>
                <c:pt idx="98">
                  <c:v>307.728180983457</c:v>
                </c:pt>
                <c:pt idx="99">
                  <c:v>153.8640904917283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6755.696202531645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7029.113924050632</c:v>
                </c:pt>
                <c:pt idx="29">
                  <c:v>7120.25316455696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7667.088607594936</c:v>
                </c:pt>
                <c:pt idx="36">
                  <c:v>7758.227848101265</c:v>
                </c:pt>
                <c:pt idx="37">
                  <c:v>7849.367088607595</c:v>
                </c:pt>
                <c:pt idx="38">
                  <c:v>7940.506329113924</c:v>
                </c:pt>
                <c:pt idx="39">
                  <c:v>8031.645569620252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</c:v>
                </c:pt>
                <c:pt idx="44">
                  <c:v>8487.341772151898</c:v>
                </c:pt>
                <c:pt idx="45">
                  <c:v>8578.481012658227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8851.898734177215</c:v>
                </c:pt>
                <c:pt idx="49">
                  <c:v>8943.037974683544</c:v>
                </c:pt>
                <c:pt idx="50">
                  <c:v>9034.177215189873</c:v>
                </c:pt>
                <c:pt idx="51">
                  <c:v>9125.316455696201</c:v>
                </c:pt>
                <c:pt idx="52">
                  <c:v>9216.455696202531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9581.012658227848</c:v>
                </c:pt>
                <c:pt idx="57">
                  <c:v>9672.151898734177</c:v>
                </c:pt>
                <c:pt idx="58">
                  <c:v>9763.291139240506</c:v>
                </c:pt>
                <c:pt idx="59">
                  <c:v>9854.430379746835</c:v>
                </c:pt>
                <c:pt idx="60">
                  <c:v>9980.714285714286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10949.28571428571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12079.28571428571</c:v>
                </c:pt>
                <c:pt idx="74">
                  <c:v>12240.71428571428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13370.71428571428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14500.71428571428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7020.408163265305</c:v>
                </c:pt>
                <c:pt idx="96">
                  <c:v>5616.326530612244</c:v>
                </c:pt>
                <c:pt idx="97">
                  <c:v>4212.244897959183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91.96324378900676</c:v>
                </c:pt>
                <c:pt idx="61">
                  <c:v>93.55505446041365</c:v>
                </c:pt>
                <c:pt idx="62">
                  <c:v>95.14686513182053</c:v>
                </c:pt>
                <c:pt idx="63">
                  <c:v>96.73867580322742</c:v>
                </c:pt>
                <c:pt idx="64">
                  <c:v>98.33048647463431</c:v>
                </c:pt>
                <c:pt idx="65">
                  <c:v>99.92229714604119</c:v>
                </c:pt>
                <c:pt idx="66">
                  <c:v>101.5141078174481</c:v>
                </c:pt>
                <c:pt idx="67">
                  <c:v>103.105918488855</c:v>
                </c:pt>
                <c:pt idx="68">
                  <c:v>104.6977291602618</c:v>
                </c:pt>
                <c:pt idx="69">
                  <c:v>106.2895398316687</c:v>
                </c:pt>
                <c:pt idx="70">
                  <c:v>107.8813505030756</c:v>
                </c:pt>
                <c:pt idx="71">
                  <c:v>109.4731611744825</c:v>
                </c:pt>
                <c:pt idx="72">
                  <c:v>111.0649718458894</c:v>
                </c:pt>
                <c:pt idx="73">
                  <c:v>112.6567825172963</c:v>
                </c:pt>
                <c:pt idx="74">
                  <c:v>114.2485931887032</c:v>
                </c:pt>
                <c:pt idx="75">
                  <c:v>115.84040386011</c:v>
                </c:pt>
                <c:pt idx="76">
                  <c:v>117.4322145315169</c:v>
                </c:pt>
                <c:pt idx="77">
                  <c:v>119.0240252029238</c:v>
                </c:pt>
                <c:pt idx="78">
                  <c:v>120.6158358743307</c:v>
                </c:pt>
                <c:pt idx="79">
                  <c:v>122.2076465457376</c:v>
                </c:pt>
                <c:pt idx="80">
                  <c:v>123.7994572171445</c:v>
                </c:pt>
                <c:pt idx="81">
                  <c:v>125.3912678885513</c:v>
                </c:pt>
                <c:pt idx="82">
                  <c:v>126.9830785599582</c:v>
                </c:pt>
                <c:pt idx="83">
                  <c:v>128.5748892313651</c:v>
                </c:pt>
                <c:pt idx="84">
                  <c:v>130.166699902772</c:v>
                </c:pt>
                <c:pt idx="85">
                  <c:v>131.7585105741789</c:v>
                </c:pt>
                <c:pt idx="86">
                  <c:v>133.3503212455857</c:v>
                </c:pt>
                <c:pt idx="87">
                  <c:v>134.9421319169927</c:v>
                </c:pt>
                <c:pt idx="88">
                  <c:v>136.5339425883995</c:v>
                </c:pt>
                <c:pt idx="89">
                  <c:v>138.1257532598064</c:v>
                </c:pt>
                <c:pt idx="90">
                  <c:v>132.3063415195332</c:v>
                </c:pt>
                <c:pt idx="91">
                  <c:v>119.0757073675799</c:v>
                </c:pt>
                <c:pt idx="92">
                  <c:v>105.8450732156266</c:v>
                </c:pt>
                <c:pt idx="93">
                  <c:v>92.61443906367323</c:v>
                </c:pt>
                <c:pt idx="94">
                  <c:v>79.38380491171992</c:v>
                </c:pt>
                <c:pt idx="95">
                  <c:v>66.1531707597666</c:v>
                </c:pt>
                <c:pt idx="96">
                  <c:v>52.92253660781327</c:v>
                </c:pt>
                <c:pt idx="97">
                  <c:v>39.69190245585997</c:v>
                </c:pt>
                <c:pt idx="98">
                  <c:v>26.46126830390664</c:v>
                </c:pt>
                <c:pt idx="99">
                  <c:v>13.23063415195331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1606.329113924051</c:v>
                </c:pt>
                <c:pt idx="22">
                  <c:v>1592.658227848101</c:v>
                </c:pt>
                <c:pt idx="23">
                  <c:v>1578.987341772152</c:v>
                </c:pt>
                <c:pt idx="24">
                  <c:v>1565.316455696203</c:v>
                </c:pt>
                <c:pt idx="25">
                  <c:v>1551.645569620253</c:v>
                </c:pt>
                <c:pt idx="26">
                  <c:v>1537.974683544304</c:v>
                </c:pt>
                <c:pt idx="27">
                  <c:v>1524.303797468354</c:v>
                </c:pt>
                <c:pt idx="28">
                  <c:v>1510.632911392405</c:v>
                </c:pt>
                <c:pt idx="29">
                  <c:v>1496.962025316456</c:v>
                </c:pt>
                <c:pt idx="30">
                  <c:v>1483.291139240506</c:v>
                </c:pt>
                <c:pt idx="31">
                  <c:v>1469.620253164557</c:v>
                </c:pt>
                <c:pt idx="32">
                  <c:v>1455.949367088608</c:v>
                </c:pt>
                <c:pt idx="33">
                  <c:v>1442.278481012658</c:v>
                </c:pt>
                <c:pt idx="34">
                  <c:v>1428.607594936709</c:v>
                </c:pt>
                <c:pt idx="35">
                  <c:v>1414.93670886076</c:v>
                </c:pt>
                <c:pt idx="36">
                  <c:v>1401.26582278481</c:v>
                </c:pt>
                <c:pt idx="37">
                  <c:v>1387.594936708861</c:v>
                </c:pt>
                <c:pt idx="38">
                  <c:v>1373.924050632911</c:v>
                </c:pt>
                <c:pt idx="39">
                  <c:v>1360.253164556962</c:v>
                </c:pt>
                <c:pt idx="40">
                  <c:v>1346.582278481013</c:v>
                </c:pt>
                <c:pt idx="41">
                  <c:v>1332.911392405063</c:v>
                </c:pt>
                <c:pt idx="42">
                  <c:v>1319.240506329114</c:v>
                </c:pt>
                <c:pt idx="43">
                  <c:v>1305.569620253164</c:v>
                </c:pt>
                <c:pt idx="44">
                  <c:v>1291.898734177215</c:v>
                </c:pt>
                <c:pt idx="45">
                  <c:v>1278.227848101266</c:v>
                </c:pt>
                <c:pt idx="46">
                  <c:v>1264.556962025316</c:v>
                </c:pt>
                <c:pt idx="47">
                  <c:v>1250.886075949367</c:v>
                </c:pt>
                <c:pt idx="48">
                  <c:v>1237.215189873418</c:v>
                </c:pt>
                <c:pt idx="49">
                  <c:v>1223.544303797468</c:v>
                </c:pt>
                <c:pt idx="50">
                  <c:v>1209.873417721519</c:v>
                </c:pt>
                <c:pt idx="51">
                  <c:v>1196.20253164557</c:v>
                </c:pt>
                <c:pt idx="52">
                  <c:v>1182.53164556962</c:v>
                </c:pt>
                <c:pt idx="53">
                  <c:v>1168.860759493671</c:v>
                </c:pt>
                <c:pt idx="54">
                  <c:v>1155.189873417722</c:v>
                </c:pt>
                <c:pt idx="55">
                  <c:v>1141.518987341772</c:v>
                </c:pt>
                <c:pt idx="56">
                  <c:v>1127.848101265823</c:v>
                </c:pt>
                <c:pt idx="57">
                  <c:v>1114.177215189874</c:v>
                </c:pt>
                <c:pt idx="58">
                  <c:v>1100.506329113924</c:v>
                </c:pt>
                <c:pt idx="59">
                  <c:v>1086.835443037975</c:v>
                </c:pt>
                <c:pt idx="60">
                  <c:v>1062.0</c:v>
                </c:pt>
                <c:pt idx="61">
                  <c:v>1026.0</c:v>
                </c:pt>
                <c:pt idx="62">
                  <c:v>990.0</c:v>
                </c:pt>
                <c:pt idx="63">
                  <c:v>954.0</c:v>
                </c:pt>
                <c:pt idx="64">
                  <c:v>918.0</c:v>
                </c:pt>
                <c:pt idx="65">
                  <c:v>882.0</c:v>
                </c:pt>
                <c:pt idx="66">
                  <c:v>846.0</c:v>
                </c:pt>
                <c:pt idx="67">
                  <c:v>810.0</c:v>
                </c:pt>
                <c:pt idx="68">
                  <c:v>774.0</c:v>
                </c:pt>
                <c:pt idx="69">
                  <c:v>738.0</c:v>
                </c:pt>
                <c:pt idx="70">
                  <c:v>702.0</c:v>
                </c:pt>
                <c:pt idx="71">
                  <c:v>666.0</c:v>
                </c:pt>
                <c:pt idx="72">
                  <c:v>630.0</c:v>
                </c:pt>
                <c:pt idx="73">
                  <c:v>594.0</c:v>
                </c:pt>
                <c:pt idx="74">
                  <c:v>558.0</c:v>
                </c:pt>
                <c:pt idx="75">
                  <c:v>522.0</c:v>
                </c:pt>
                <c:pt idx="76">
                  <c:v>486.0</c:v>
                </c:pt>
                <c:pt idx="77">
                  <c:v>450.0</c:v>
                </c:pt>
                <c:pt idx="78">
                  <c:v>414.0</c:v>
                </c:pt>
                <c:pt idx="79">
                  <c:v>378.0</c:v>
                </c:pt>
                <c:pt idx="80">
                  <c:v>342.0</c:v>
                </c:pt>
                <c:pt idx="81">
                  <c:v>306.0</c:v>
                </c:pt>
                <c:pt idx="82">
                  <c:v>270.0</c:v>
                </c:pt>
                <c:pt idx="83">
                  <c:v>234.0</c:v>
                </c:pt>
                <c:pt idx="84">
                  <c:v>198.0</c:v>
                </c:pt>
                <c:pt idx="85">
                  <c:v>162.0</c:v>
                </c:pt>
                <c:pt idx="86">
                  <c:v>126.0</c:v>
                </c:pt>
                <c:pt idx="87">
                  <c:v>90.0</c:v>
                </c:pt>
                <c:pt idx="88">
                  <c:v>54.0</c:v>
                </c:pt>
                <c:pt idx="89">
                  <c:v>18.0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15981.71428571429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37851.42857142856</c:v>
                </c:pt>
                <c:pt idx="83">
                  <c:v>39533.71428571429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49627.42857142856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33645.71428571429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14419.5918367347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354.4303797468355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637.9746835443038</c:v>
                </c:pt>
                <c:pt idx="30">
                  <c:v>708.8607594936709</c:v>
                </c:pt>
                <c:pt idx="31">
                  <c:v>779.746835443038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1205.063291139241</c:v>
                </c:pt>
                <c:pt idx="38">
                  <c:v>1275.949367088608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2055.696202531646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793.3333333333332</c:v>
                </c:pt>
                <c:pt idx="82">
                  <c:v>700.0</c:v>
                </c:pt>
                <c:pt idx="83">
                  <c:v>606.6666666666665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326.6666666666665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46.66666666666651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1371.586003544057</c:v>
                </c:pt>
                <c:pt idx="61">
                  <c:v>1367.661580071828</c:v>
                </c:pt>
                <c:pt idx="62">
                  <c:v>1363.737156599599</c:v>
                </c:pt>
                <c:pt idx="63">
                  <c:v>1359.812733127369</c:v>
                </c:pt>
                <c:pt idx="64">
                  <c:v>1355.88830965514</c:v>
                </c:pt>
                <c:pt idx="65">
                  <c:v>1351.963886182911</c:v>
                </c:pt>
                <c:pt idx="66">
                  <c:v>1348.039462710682</c:v>
                </c:pt>
                <c:pt idx="67">
                  <c:v>1344.115039238453</c:v>
                </c:pt>
                <c:pt idx="68">
                  <c:v>1340.190615766224</c:v>
                </c:pt>
                <c:pt idx="69">
                  <c:v>1336.266192293995</c:v>
                </c:pt>
                <c:pt idx="70">
                  <c:v>1332.341768821766</c:v>
                </c:pt>
                <c:pt idx="71">
                  <c:v>1328.417345349537</c:v>
                </c:pt>
                <c:pt idx="72">
                  <c:v>1324.492921877308</c:v>
                </c:pt>
                <c:pt idx="73">
                  <c:v>1320.56849840508</c:v>
                </c:pt>
                <c:pt idx="74">
                  <c:v>1316.64407493285</c:v>
                </c:pt>
                <c:pt idx="75">
                  <c:v>1312.719651460621</c:v>
                </c:pt>
                <c:pt idx="76">
                  <c:v>1308.795227988392</c:v>
                </c:pt>
                <c:pt idx="77">
                  <c:v>1304.870804516163</c:v>
                </c:pt>
                <c:pt idx="78">
                  <c:v>1300.946381043934</c:v>
                </c:pt>
                <c:pt idx="79">
                  <c:v>1297.021957571705</c:v>
                </c:pt>
                <c:pt idx="80">
                  <c:v>1293.097534099476</c:v>
                </c:pt>
                <c:pt idx="81">
                  <c:v>1289.173110627246</c:v>
                </c:pt>
                <c:pt idx="82">
                  <c:v>1285.248687155017</c:v>
                </c:pt>
                <c:pt idx="83">
                  <c:v>1281.324263682788</c:v>
                </c:pt>
                <c:pt idx="84">
                  <c:v>1277.399840210559</c:v>
                </c:pt>
                <c:pt idx="85">
                  <c:v>1273.47541673833</c:v>
                </c:pt>
                <c:pt idx="86">
                  <c:v>1269.550993266101</c:v>
                </c:pt>
                <c:pt idx="87">
                  <c:v>1265.626569793872</c:v>
                </c:pt>
                <c:pt idx="88">
                  <c:v>1261.702146321643</c:v>
                </c:pt>
                <c:pt idx="89">
                  <c:v>1257.777722849414</c:v>
                </c:pt>
                <c:pt idx="90">
                  <c:v>1196.014772488857</c:v>
                </c:pt>
                <c:pt idx="91">
                  <c:v>1076.413295239971</c:v>
                </c:pt>
                <c:pt idx="92">
                  <c:v>956.8118179910853</c:v>
                </c:pt>
                <c:pt idx="93">
                  <c:v>837.2103407421996</c:v>
                </c:pt>
                <c:pt idx="94">
                  <c:v>717.6088634933139</c:v>
                </c:pt>
                <c:pt idx="95">
                  <c:v>598.0073862444283</c:v>
                </c:pt>
                <c:pt idx="96">
                  <c:v>478.4059089955426</c:v>
                </c:pt>
                <c:pt idx="97">
                  <c:v>358.804431746657</c:v>
                </c:pt>
                <c:pt idx="98">
                  <c:v>239.2029544977713</c:v>
                </c:pt>
                <c:pt idx="99">
                  <c:v>119.6014772488857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22599.81428571429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22719.55714285715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15186.28571428572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8677.87755102041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576104"/>
        <c:axId val="-20425794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  <c:pt idx="3">
                  <c:v>22640.26366880202</c:v>
                </c:pt>
                <c:pt idx="4">
                  <c:v>22640.26366880202</c:v>
                </c:pt>
                <c:pt idx="5">
                  <c:v>22640.26366880202</c:v>
                </c:pt>
                <c:pt idx="6">
                  <c:v>22640.26366880202</c:v>
                </c:pt>
                <c:pt idx="7">
                  <c:v>22640.26366880202</c:v>
                </c:pt>
                <c:pt idx="8">
                  <c:v>22640.26366880202</c:v>
                </c:pt>
                <c:pt idx="9">
                  <c:v>22640.26366880202</c:v>
                </c:pt>
                <c:pt idx="10">
                  <c:v>22640.26366880202</c:v>
                </c:pt>
                <c:pt idx="11">
                  <c:v>22640.26366880202</c:v>
                </c:pt>
                <c:pt idx="12">
                  <c:v>22640.26366880202</c:v>
                </c:pt>
                <c:pt idx="13">
                  <c:v>22640.26366880202</c:v>
                </c:pt>
                <c:pt idx="14">
                  <c:v>22640.26366880202</c:v>
                </c:pt>
                <c:pt idx="15">
                  <c:v>22640.26366880202</c:v>
                </c:pt>
                <c:pt idx="16">
                  <c:v>22640.26366880202</c:v>
                </c:pt>
                <c:pt idx="17">
                  <c:v>22640.26366880202</c:v>
                </c:pt>
                <c:pt idx="18">
                  <c:v>22640.26366880202</c:v>
                </c:pt>
                <c:pt idx="19">
                  <c:v>22640.26366880202</c:v>
                </c:pt>
                <c:pt idx="20">
                  <c:v>22640.26366880202</c:v>
                </c:pt>
                <c:pt idx="21">
                  <c:v>22640.26366880202</c:v>
                </c:pt>
                <c:pt idx="22">
                  <c:v>22640.26366880202</c:v>
                </c:pt>
                <c:pt idx="23">
                  <c:v>22640.26366880202</c:v>
                </c:pt>
                <c:pt idx="24">
                  <c:v>22640.26366880202</c:v>
                </c:pt>
                <c:pt idx="25">
                  <c:v>22640.26366880202</c:v>
                </c:pt>
                <c:pt idx="26">
                  <c:v>22640.26366880202</c:v>
                </c:pt>
                <c:pt idx="27">
                  <c:v>22640.26366880202</c:v>
                </c:pt>
                <c:pt idx="28">
                  <c:v>22640.26366880202</c:v>
                </c:pt>
                <c:pt idx="29">
                  <c:v>22640.26366880202</c:v>
                </c:pt>
                <c:pt idx="30">
                  <c:v>22640.26366880202</c:v>
                </c:pt>
                <c:pt idx="31">
                  <c:v>22640.26366880202</c:v>
                </c:pt>
                <c:pt idx="32">
                  <c:v>22640.26366880202</c:v>
                </c:pt>
                <c:pt idx="33">
                  <c:v>22640.26366880202</c:v>
                </c:pt>
                <c:pt idx="34">
                  <c:v>22640.26366880202</c:v>
                </c:pt>
                <c:pt idx="35">
                  <c:v>22640.26366880202</c:v>
                </c:pt>
                <c:pt idx="36">
                  <c:v>22640.26366880202</c:v>
                </c:pt>
                <c:pt idx="37">
                  <c:v>22640.26366880202</c:v>
                </c:pt>
                <c:pt idx="38">
                  <c:v>22640.26366880202</c:v>
                </c:pt>
                <c:pt idx="39">
                  <c:v>22640.26366880202</c:v>
                </c:pt>
                <c:pt idx="40">
                  <c:v>22640.26366880202</c:v>
                </c:pt>
                <c:pt idx="41">
                  <c:v>22640.26366880202</c:v>
                </c:pt>
                <c:pt idx="42">
                  <c:v>22640.26366880202</c:v>
                </c:pt>
                <c:pt idx="43">
                  <c:v>22640.26366880202</c:v>
                </c:pt>
                <c:pt idx="44">
                  <c:v>22640.26366880202</c:v>
                </c:pt>
                <c:pt idx="45">
                  <c:v>22640.26366880202</c:v>
                </c:pt>
                <c:pt idx="46">
                  <c:v>22640.26366880202</c:v>
                </c:pt>
                <c:pt idx="47">
                  <c:v>22640.26366880202</c:v>
                </c:pt>
                <c:pt idx="48">
                  <c:v>22640.26366880202</c:v>
                </c:pt>
                <c:pt idx="49">
                  <c:v>22640.26366880202</c:v>
                </c:pt>
                <c:pt idx="50">
                  <c:v>22640.26366880202</c:v>
                </c:pt>
                <c:pt idx="51">
                  <c:v>22640.26366880202</c:v>
                </c:pt>
                <c:pt idx="52">
                  <c:v>22640.26366880202</c:v>
                </c:pt>
                <c:pt idx="53">
                  <c:v>22640.26366880202</c:v>
                </c:pt>
                <c:pt idx="54">
                  <c:v>22640.26366880202</c:v>
                </c:pt>
                <c:pt idx="55">
                  <c:v>22640.26366880202</c:v>
                </c:pt>
                <c:pt idx="56">
                  <c:v>22640.26366880202</c:v>
                </c:pt>
                <c:pt idx="57">
                  <c:v>22640.26366880202</c:v>
                </c:pt>
                <c:pt idx="58">
                  <c:v>22640.26366880202</c:v>
                </c:pt>
                <c:pt idx="59">
                  <c:v>22640.26366880202</c:v>
                </c:pt>
                <c:pt idx="60">
                  <c:v>22640.26366880202</c:v>
                </c:pt>
                <c:pt idx="61">
                  <c:v>22640.26366880202</c:v>
                </c:pt>
                <c:pt idx="62">
                  <c:v>22640.26366880202</c:v>
                </c:pt>
                <c:pt idx="63">
                  <c:v>22640.26366880202</c:v>
                </c:pt>
                <c:pt idx="64">
                  <c:v>22640.26366880202</c:v>
                </c:pt>
                <c:pt idx="65">
                  <c:v>22640.26366880202</c:v>
                </c:pt>
                <c:pt idx="66">
                  <c:v>22640.26366880202</c:v>
                </c:pt>
                <c:pt idx="67">
                  <c:v>22640.26366880202</c:v>
                </c:pt>
                <c:pt idx="68">
                  <c:v>22640.26366880202</c:v>
                </c:pt>
                <c:pt idx="69">
                  <c:v>22640.26366880202</c:v>
                </c:pt>
                <c:pt idx="70">
                  <c:v>22640.26366880202</c:v>
                </c:pt>
                <c:pt idx="71">
                  <c:v>22640.26366880202</c:v>
                </c:pt>
                <c:pt idx="72">
                  <c:v>22640.26366880202</c:v>
                </c:pt>
                <c:pt idx="73">
                  <c:v>22640.26366880202</c:v>
                </c:pt>
                <c:pt idx="74">
                  <c:v>22640.26366880202</c:v>
                </c:pt>
                <c:pt idx="75">
                  <c:v>22640.26366880202</c:v>
                </c:pt>
                <c:pt idx="76">
                  <c:v>22640.26366880202</c:v>
                </c:pt>
                <c:pt idx="77">
                  <c:v>22640.26366880202</c:v>
                </c:pt>
                <c:pt idx="78">
                  <c:v>22640.26366880202</c:v>
                </c:pt>
                <c:pt idx="79">
                  <c:v>22640.26366880202</c:v>
                </c:pt>
                <c:pt idx="80">
                  <c:v>22640.26366880202</c:v>
                </c:pt>
                <c:pt idx="81">
                  <c:v>22640.26366880202</c:v>
                </c:pt>
                <c:pt idx="82">
                  <c:v>22640.26366880202</c:v>
                </c:pt>
                <c:pt idx="83">
                  <c:v>22640.26366880202</c:v>
                </c:pt>
                <c:pt idx="84">
                  <c:v>22640.26366880202</c:v>
                </c:pt>
                <c:pt idx="85">
                  <c:v>22640.26366880202</c:v>
                </c:pt>
                <c:pt idx="86">
                  <c:v>22640.26366880202</c:v>
                </c:pt>
                <c:pt idx="87">
                  <c:v>22640.26366880202</c:v>
                </c:pt>
                <c:pt idx="88">
                  <c:v>22640.26366880202</c:v>
                </c:pt>
                <c:pt idx="89">
                  <c:v>22640.26366880202</c:v>
                </c:pt>
                <c:pt idx="90">
                  <c:v>22640.26366880202</c:v>
                </c:pt>
                <c:pt idx="91">
                  <c:v>22640.26366880202</c:v>
                </c:pt>
                <c:pt idx="92">
                  <c:v>22640.26366880202</c:v>
                </c:pt>
                <c:pt idx="93">
                  <c:v>22640.26366880202</c:v>
                </c:pt>
                <c:pt idx="94">
                  <c:v>22640.26366880202</c:v>
                </c:pt>
                <c:pt idx="95">
                  <c:v>22640.26366880202</c:v>
                </c:pt>
                <c:pt idx="96">
                  <c:v>22640.26366880202</c:v>
                </c:pt>
                <c:pt idx="97">
                  <c:v>22640.26366880202</c:v>
                </c:pt>
                <c:pt idx="98">
                  <c:v>22640.26366880202</c:v>
                </c:pt>
                <c:pt idx="99">
                  <c:v>22640.26366880202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76104"/>
        <c:axId val="-2042579496"/>
      </c:lineChart>
      <c:catAx>
        <c:axId val="-2042576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79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579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761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15.27097088204646</c:v>
                </c:pt>
                <c:pt idx="1">
                  <c:v>-8.014178756108322</c:v>
                </c:pt>
                <c:pt idx="2">
                  <c:v>-193.8732774211743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3.670886075949367</c:v>
                </c:pt>
                <c:pt idx="1">
                  <c:v>-0.38095238095238</c:v>
                </c:pt>
                <c:pt idx="2">
                  <c:v>-14.14965986394558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1.591810671406884</c:v>
                </c:pt>
                <c:pt idx="2">
                  <c:v>-13.23063415195332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-3.924423472229061</c:v>
                </c:pt>
                <c:pt idx="2">
                  <c:v>-119.6014772488857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3.493670886075949</c:v>
                </c:pt>
                <c:pt idx="1">
                  <c:v>39.91428571428575</c:v>
                </c:pt>
                <c:pt idx="2">
                  <c:v>-2169.469387755102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90488"/>
        <c:axId val="-20400871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15.70092021883973</c:v>
                </c:pt>
                <c:pt idx="1">
                  <c:v>15.39423566423389</c:v>
                </c:pt>
                <c:pt idx="2">
                  <c:v>-153.8640904917284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91.13924050632912</c:v>
                </c:pt>
                <c:pt idx="1">
                  <c:v>161.4285714285714</c:v>
                </c:pt>
                <c:pt idx="2">
                  <c:v>-1404.081632653061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-13.67088607594937</c:v>
                </c:pt>
                <c:pt idx="1">
                  <c:v>-36.0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1682.285714285714</c:v>
                </c:pt>
                <c:pt idx="2">
                  <c:v>-4806.530612244898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70.88607594936708</c:v>
                </c:pt>
                <c:pt idx="1">
                  <c:v>-93.33333333333333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83528"/>
        <c:axId val="-2040080632"/>
      </c:scatterChart>
      <c:valAx>
        <c:axId val="-20400904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87144"/>
        <c:crosses val="autoZero"/>
        <c:crossBetween val="midCat"/>
      </c:valAx>
      <c:valAx>
        <c:axId val="-2040087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90488"/>
        <c:crosses val="autoZero"/>
        <c:crossBetween val="midCat"/>
      </c:valAx>
      <c:valAx>
        <c:axId val="-20400835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0080632"/>
        <c:crosses val="autoZero"/>
        <c:crossBetween val="midCat"/>
      </c:valAx>
      <c:valAx>
        <c:axId val="-20400806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835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1688.162396646791</c:v>
                </c:pt>
                <c:pt idx="22">
                  <c:v>1703.433367528837</c:v>
                </c:pt>
                <c:pt idx="23">
                  <c:v>1718.704338410884</c:v>
                </c:pt>
                <c:pt idx="24">
                  <c:v>1733.97530929293</c:v>
                </c:pt>
                <c:pt idx="25">
                  <c:v>1749.246280174977</c:v>
                </c:pt>
                <c:pt idx="26">
                  <c:v>1764.517251057023</c:v>
                </c:pt>
                <c:pt idx="27">
                  <c:v>1779.78822193907</c:v>
                </c:pt>
                <c:pt idx="28">
                  <c:v>1795.059192821116</c:v>
                </c:pt>
                <c:pt idx="29">
                  <c:v>1810.330163703163</c:v>
                </c:pt>
                <c:pt idx="30">
                  <c:v>1825.601134585209</c:v>
                </c:pt>
                <c:pt idx="31">
                  <c:v>1840.872105467256</c:v>
                </c:pt>
                <c:pt idx="32">
                  <c:v>1856.143076349302</c:v>
                </c:pt>
                <c:pt idx="33">
                  <c:v>1871.414047231349</c:v>
                </c:pt>
                <c:pt idx="34">
                  <c:v>1886.685018113395</c:v>
                </c:pt>
                <c:pt idx="35">
                  <c:v>1901.955988995441</c:v>
                </c:pt>
                <c:pt idx="36">
                  <c:v>1917.226959877488</c:v>
                </c:pt>
                <c:pt idx="37">
                  <c:v>1932.497930759534</c:v>
                </c:pt>
                <c:pt idx="38">
                  <c:v>1947.768901641581</c:v>
                </c:pt>
                <c:pt idx="39">
                  <c:v>1963.039872523627</c:v>
                </c:pt>
                <c:pt idx="40">
                  <c:v>1978.310843405674</c:v>
                </c:pt>
                <c:pt idx="41">
                  <c:v>1993.58181428772</c:v>
                </c:pt>
                <c:pt idx="42">
                  <c:v>2008.852785169767</c:v>
                </c:pt>
                <c:pt idx="43">
                  <c:v>2024.123756051813</c:v>
                </c:pt>
                <c:pt idx="44">
                  <c:v>2039.39472693386</c:v>
                </c:pt>
                <c:pt idx="45">
                  <c:v>2054.665697815906</c:v>
                </c:pt>
                <c:pt idx="46">
                  <c:v>2069.936668697952</c:v>
                </c:pt>
                <c:pt idx="47">
                  <c:v>2085.20763958</c:v>
                </c:pt>
                <c:pt idx="48">
                  <c:v>2100.478610462045</c:v>
                </c:pt>
                <c:pt idx="49">
                  <c:v>2115.749581344092</c:v>
                </c:pt>
                <c:pt idx="50">
                  <c:v>2131.020552226138</c:v>
                </c:pt>
                <c:pt idx="51">
                  <c:v>2146.291523108185</c:v>
                </c:pt>
                <c:pt idx="52">
                  <c:v>2161.562493990231</c:v>
                </c:pt>
                <c:pt idx="53">
                  <c:v>2176.833464872278</c:v>
                </c:pt>
                <c:pt idx="54">
                  <c:v>2192.104435754324</c:v>
                </c:pt>
                <c:pt idx="55">
                  <c:v>2207.37540663637</c:v>
                </c:pt>
                <c:pt idx="56">
                  <c:v>2222.646377518417</c:v>
                </c:pt>
                <c:pt idx="57">
                  <c:v>2237.917348400463</c:v>
                </c:pt>
                <c:pt idx="58">
                  <c:v>2253.18831928251</c:v>
                </c:pt>
                <c:pt idx="59">
                  <c:v>2268.459290164556</c:v>
                </c:pt>
                <c:pt idx="60">
                  <c:v>2272.087686227525</c:v>
                </c:pt>
                <c:pt idx="61">
                  <c:v>2264.073507471417</c:v>
                </c:pt>
                <c:pt idx="62">
                  <c:v>2256.059328715309</c:v>
                </c:pt>
                <c:pt idx="63">
                  <c:v>2248.045149959201</c:v>
                </c:pt>
                <c:pt idx="64">
                  <c:v>2240.030971203092</c:v>
                </c:pt>
                <c:pt idx="65">
                  <c:v>2232.016792446984</c:v>
                </c:pt>
                <c:pt idx="66">
                  <c:v>2224.002613690875</c:v>
                </c:pt>
                <c:pt idx="67">
                  <c:v>2215.988434934768</c:v>
                </c:pt>
                <c:pt idx="68">
                  <c:v>2207.974256178659</c:v>
                </c:pt>
                <c:pt idx="69">
                  <c:v>2199.960077422551</c:v>
                </c:pt>
                <c:pt idx="70">
                  <c:v>2191.945898666442</c:v>
                </c:pt>
                <c:pt idx="71">
                  <c:v>2183.931719910334</c:v>
                </c:pt>
                <c:pt idx="72">
                  <c:v>2175.917541154226</c:v>
                </c:pt>
                <c:pt idx="73">
                  <c:v>2167.903362398118</c:v>
                </c:pt>
                <c:pt idx="74">
                  <c:v>2159.889183642009</c:v>
                </c:pt>
                <c:pt idx="75">
                  <c:v>2151.875004885901</c:v>
                </c:pt>
                <c:pt idx="76">
                  <c:v>2143.860826129792</c:v>
                </c:pt>
                <c:pt idx="77">
                  <c:v>2135.846647373684</c:v>
                </c:pt>
                <c:pt idx="78">
                  <c:v>2127.832468617576</c:v>
                </c:pt>
                <c:pt idx="79">
                  <c:v>2119.818289861468</c:v>
                </c:pt>
                <c:pt idx="80">
                  <c:v>2111.804111105359</c:v>
                </c:pt>
                <c:pt idx="81">
                  <c:v>2103.789932349251</c:v>
                </c:pt>
                <c:pt idx="82">
                  <c:v>2095.775753593142</c:v>
                </c:pt>
                <c:pt idx="83">
                  <c:v>2087.761574837034</c:v>
                </c:pt>
                <c:pt idx="84">
                  <c:v>2079.747396080926</c:v>
                </c:pt>
                <c:pt idx="85">
                  <c:v>2071.733217324818</c:v>
                </c:pt>
                <c:pt idx="86">
                  <c:v>2063.71903856871</c:v>
                </c:pt>
                <c:pt idx="87">
                  <c:v>2055.704859812601</c:v>
                </c:pt>
                <c:pt idx="88">
                  <c:v>2047.690681056493</c:v>
                </c:pt>
                <c:pt idx="89">
                  <c:v>2039.676502300384</c:v>
                </c:pt>
                <c:pt idx="90">
                  <c:v>1938.732774211743</c:v>
                </c:pt>
                <c:pt idx="91">
                  <c:v>1744.859496790569</c:v>
                </c:pt>
                <c:pt idx="92">
                  <c:v>1550.986219369394</c:v>
                </c:pt>
                <c:pt idx="93">
                  <c:v>1357.11294194822</c:v>
                </c:pt>
                <c:pt idx="94">
                  <c:v>1163.239664527046</c:v>
                </c:pt>
                <c:pt idx="95">
                  <c:v>969.3663871058716</c:v>
                </c:pt>
                <c:pt idx="96">
                  <c:v>775.4931096846971</c:v>
                </c:pt>
                <c:pt idx="97">
                  <c:v>581.619832263523</c:v>
                </c:pt>
                <c:pt idx="98">
                  <c:v>387.7465548423486</c:v>
                </c:pt>
                <c:pt idx="99">
                  <c:v>193.8732774211744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6820.2</c:v>
                </c:pt>
                <c:pt idx="1">
                  <c:v>6479.94</c:v>
                </c:pt>
                <c:pt idx="2">
                  <c:v>6139.68</c:v>
                </c:pt>
                <c:pt idx="3">
                  <c:v>5799.42</c:v>
                </c:pt>
                <c:pt idx="4">
                  <c:v>5459.16</c:v>
                </c:pt>
                <c:pt idx="5">
                  <c:v>5118.9</c:v>
                </c:pt>
                <c:pt idx="6">
                  <c:v>4778.64</c:v>
                </c:pt>
                <c:pt idx="7">
                  <c:v>4438.38</c:v>
                </c:pt>
                <c:pt idx="8">
                  <c:v>4098.12</c:v>
                </c:pt>
                <c:pt idx="9">
                  <c:v>3757.86</c:v>
                </c:pt>
                <c:pt idx="10">
                  <c:v>3417.6</c:v>
                </c:pt>
                <c:pt idx="11">
                  <c:v>3077.34</c:v>
                </c:pt>
                <c:pt idx="12">
                  <c:v>2737.08</c:v>
                </c:pt>
                <c:pt idx="13">
                  <c:v>2396.82</c:v>
                </c:pt>
                <c:pt idx="14">
                  <c:v>2056.56</c:v>
                </c:pt>
                <c:pt idx="15">
                  <c:v>1716.3</c:v>
                </c:pt>
                <c:pt idx="16">
                  <c:v>1376.04</c:v>
                </c:pt>
                <c:pt idx="17">
                  <c:v>1035.78</c:v>
                </c:pt>
                <c:pt idx="18">
                  <c:v>695.52</c:v>
                </c:pt>
                <c:pt idx="19">
                  <c:v>355.26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33.35443037974684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88.41772151898734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99.04761904761905</c:v>
                </c:pt>
                <c:pt idx="94">
                  <c:v>84.89795918367347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533.5595315919619</c:v>
                </c:pt>
                <c:pt idx="1">
                  <c:v>533.5595315919619</c:v>
                </c:pt>
                <c:pt idx="2">
                  <c:v>533.5595315919619</c:v>
                </c:pt>
                <c:pt idx="3">
                  <c:v>533.5595315919619</c:v>
                </c:pt>
                <c:pt idx="4">
                  <c:v>533.5595315919619</c:v>
                </c:pt>
                <c:pt idx="5">
                  <c:v>533.5595315919619</c:v>
                </c:pt>
                <c:pt idx="6">
                  <c:v>533.5595315919619</c:v>
                </c:pt>
                <c:pt idx="7">
                  <c:v>533.5595315919619</c:v>
                </c:pt>
                <c:pt idx="8">
                  <c:v>533.5595315919619</c:v>
                </c:pt>
                <c:pt idx="9">
                  <c:v>533.5595315919619</c:v>
                </c:pt>
                <c:pt idx="10">
                  <c:v>533.5595315919619</c:v>
                </c:pt>
                <c:pt idx="11">
                  <c:v>533.5595315919619</c:v>
                </c:pt>
                <c:pt idx="12">
                  <c:v>533.5595315919619</c:v>
                </c:pt>
                <c:pt idx="13">
                  <c:v>533.5595315919619</c:v>
                </c:pt>
                <c:pt idx="14">
                  <c:v>533.5595315919619</c:v>
                </c:pt>
                <c:pt idx="15">
                  <c:v>533.5595315919619</c:v>
                </c:pt>
                <c:pt idx="16">
                  <c:v>533.5595315919619</c:v>
                </c:pt>
                <c:pt idx="17">
                  <c:v>533.5595315919619</c:v>
                </c:pt>
                <c:pt idx="18">
                  <c:v>533.5595315919619</c:v>
                </c:pt>
                <c:pt idx="19">
                  <c:v>533.5595315919619</c:v>
                </c:pt>
                <c:pt idx="20">
                  <c:v>533.5595315919619</c:v>
                </c:pt>
                <c:pt idx="21">
                  <c:v>549.2604518108017</c:v>
                </c:pt>
                <c:pt idx="22">
                  <c:v>564.9613720296413</c:v>
                </c:pt>
                <c:pt idx="23">
                  <c:v>580.6622922484811</c:v>
                </c:pt>
                <c:pt idx="24">
                  <c:v>596.3632124673209</c:v>
                </c:pt>
                <c:pt idx="25">
                  <c:v>612.0641326861605</c:v>
                </c:pt>
                <c:pt idx="26">
                  <c:v>627.7650529050003</c:v>
                </c:pt>
                <c:pt idx="27">
                  <c:v>643.4659731238401</c:v>
                </c:pt>
                <c:pt idx="28">
                  <c:v>659.1668933426797</c:v>
                </c:pt>
                <c:pt idx="29">
                  <c:v>674.8678135615195</c:v>
                </c:pt>
                <c:pt idx="30">
                  <c:v>690.5687337803592</c:v>
                </c:pt>
                <c:pt idx="31">
                  <c:v>706.269653999199</c:v>
                </c:pt>
                <c:pt idx="32">
                  <c:v>721.9705742180386</c:v>
                </c:pt>
                <c:pt idx="33">
                  <c:v>737.6714944368784</c:v>
                </c:pt>
                <c:pt idx="34">
                  <c:v>753.3724146557181</c:v>
                </c:pt>
                <c:pt idx="35">
                  <c:v>769.0733348745578</c:v>
                </c:pt>
                <c:pt idx="36">
                  <c:v>784.7742550933976</c:v>
                </c:pt>
                <c:pt idx="37">
                  <c:v>800.4751753122372</c:v>
                </c:pt>
                <c:pt idx="38">
                  <c:v>816.176095531077</c:v>
                </c:pt>
                <c:pt idx="39">
                  <c:v>831.8770157499168</c:v>
                </c:pt>
                <c:pt idx="40">
                  <c:v>847.5779359687566</c:v>
                </c:pt>
                <c:pt idx="41">
                  <c:v>863.2788561875963</c:v>
                </c:pt>
                <c:pt idx="42">
                  <c:v>878.979776406436</c:v>
                </c:pt>
                <c:pt idx="43">
                  <c:v>894.6806966252758</c:v>
                </c:pt>
                <c:pt idx="44">
                  <c:v>910.3816168441156</c:v>
                </c:pt>
                <c:pt idx="45">
                  <c:v>926.0825370629552</c:v>
                </c:pt>
                <c:pt idx="46">
                  <c:v>941.783457281795</c:v>
                </c:pt>
                <c:pt idx="47">
                  <c:v>957.4843775006347</c:v>
                </c:pt>
                <c:pt idx="48">
                  <c:v>973.1852977194744</c:v>
                </c:pt>
                <c:pt idx="49">
                  <c:v>988.8862179383142</c:v>
                </c:pt>
                <c:pt idx="50">
                  <c:v>1004.587138157154</c:v>
                </c:pt>
                <c:pt idx="51">
                  <c:v>1020.288058375994</c:v>
                </c:pt>
                <c:pt idx="52">
                  <c:v>1035.988978594833</c:v>
                </c:pt>
                <c:pt idx="53">
                  <c:v>1051.689898813673</c:v>
                </c:pt>
                <c:pt idx="54">
                  <c:v>1067.390819032513</c:v>
                </c:pt>
                <c:pt idx="55">
                  <c:v>1083.091739251352</c:v>
                </c:pt>
                <c:pt idx="56">
                  <c:v>1098.792659470192</c:v>
                </c:pt>
                <c:pt idx="57">
                  <c:v>1114.493579689032</c:v>
                </c:pt>
                <c:pt idx="58">
                  <c:v>1130.194499907872</c:v>
                </c:pt>
                <c:pt idx="59">
                  <c:v>1145.895420126712</c:v>
                </c:pt>
                <c:pt idx="60">
                  <c:v>1161.442998068248</c:v>
                </c:pt>
                <c:pt idx="61">
                  <c:v>1176.837233732482</c:v>
                </c:pt>
                <c:pt idx="62">
                  <c:v>1192.231469396716</c:v>
                </c:pt>
                <c:pt idx="63">
                  <c:v>1207.62570506095</c:v>
                </c:pt>
                <c:pt idx="64">
                  <c:v>1223.019940725184</c:v>
                </c:pt>
                <c:pt idx="65">
                  <c:v>1238.414176389418</c:v>
                </c:pt>
                <c:pt idx="66">
                  <c:v>1253.808412053652</c:v>
                </c:pt>
                <c:pt idx="67">
                  <c:v>1269.202647717886</c:v>
                </c:pt>
                <c:pt idx="68">
                  <c:v>1284.59688338212</c:v>
                </c:pt>
                <c:pt idx="69">
                  <c:v>1299.991119046353</c:v>
                </c:pt>
                <c:pt idx="70">
                  <c:v>1315.385354710587</c:v>
                </c:pt>
                <c:pt idx="71">
                  <c:v>1330.779590374821</c:v>
                </c:pt>
                <c:pt idx="72">
                  <c:v>1346.173826039055</c:v>
                </c:pt>
                <c:pt idx="73">
                  <c:v>1361.56806170329</c:v>
                </c:pt>
                <c:pt idx="74">
                  <c:v>1376.962297367523</c:v>
                </c:pt>
                <c:pt idx="75">
                  <c:v>1392.356533031757</c:v>
                </c:pt>
                <c:pt idx="76">
                  <c:v>1407.750768695991</c:v>
                </c:pt>
                <c:pt idx="77">
                  <c:v>1423.145004360224</c:v>
                </c:pt>
                <c:pt idx="78">
                  <c:v>1438.539240024458</c:v>
                </c:pt>
                <c:pt idx="79">
                  <c:v>1453.933475688692</c:v>
                </c:pt>
                <c:pt idx="80">
                  <c:v>1469.327711352926</c:v>
                </c:pt>
                <c:pt idx="81">
                  <c:v>1484.72194701716</c:v>
                </c:pt>
                <c:pt idx="82">
                  <c:v>1500.116182681394</c:v>
                </c:pt>
                <c:pt idx="83">
                  <c:v>1515.510418345628</c:v>
                </c:pt>
                <c:pt idx="84">
                  <c:v>1530.904654009862</c:v>
                </c:pt>
                <c:pt idx="85">
                  <c:v>1546.298889674096</c:v>
                </c:pt>
                <c:pt idx="86">
                  <c:v>1561.69312533833</c:v>
                </c:pt>
                <c:pt idx="87">
                  <c:v>1577.087361002563</c:v>
                </c:pt>
                <c:pt idx="88">
                  <c:v>1592.481596666797</c:v>
                </c:pt>
                <c:pt idx="89">
                  <c:v>1607.875832331031</c:v>
                </c:pt>
                <c:pt idx="90">
                  <c:v>1538.640904917284</c:v>
                </c:pt>
                <c:pt idx="91">
                  <c:v>1384.776814425556</c:v>
                </c:pt>
                <c:pt idx="92">
                  <c:v>1230.912723933827</c:v>
                </c:pt>
                <c:pt idx="93">
                  <c:v>1077.048633442099</c:v>
                </c:pt>
                <c:pt idx="94">
                  <c:v>923.1845429503703</c:v>
                </c:pt>
                <c:pt idx="95">
                  <c:v>769.3204524586418</c:v>
                </c:pt>
                <c:pt idx="96">
                  <c:v>615.4563619669135</c:v>
                </c:pt>
                <c:pt idx="97">
                  <c:v>461.592271475185</c:v>
                </c:pt>
                <c:pt idx="98">
                  <c:v>307.7281809834567</c:v>
                </c:pt>
                <c:pt idx="99">
                  <c:v>153.8640904917283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6755.696202531645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7029.113924050632</c:v>
                </c:pt>
                <c:pt idx="29">
                  <c:v>7120.25316455696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7667.088607594936</c:v>
                </c:pt>
                <c:pt idx="36">
                  <c:v>7758.227848101265</c:v>
                </c:pt>
                <c:pt idx="37">
                  <c:v>7849.367088607595</c:v>
                </c:pt>
                <c:pt idx="38">
                  <c:v>7940.506329113924</c:v>
                </c:pt>
                <c:pt idx="39">
                  <c:v>8031.645569620252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</c:v>
                </c:pt>
                <c:pt idx="44">
                  <c:v>8487.3417721519</c:v>
                </c:pt>
                <c:pt idx="45">
                  <c:v>8578.481012658227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8851.898734177215</c:v>
                </c:pt>
                <c:pt idx="49">
                  <c:v>8943.037974683544</c:v>
                </c:pt>
                <c:pt idx="50">
                  <c:v>9034.177215189873</c:v>
                </c:pt>
                <c:pt idx="51">
                  <c:v>9125.316455696201</c:v>
                </c:pt>
                <c:pt idx="52">
                  <c:v>9216.455696202531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9581.012658227848</c:v>
                </c:pt>
                <c:pt idx="57">
                  <c:v>9672.151898734177</c:v>
                </c:pt>
                <c:pt idx="58">
                  <c:v>9763.291139240506</c:v>
                </c:pt>
                <c:pt idx="59">
                  <c:v>9854.430379746835</c:v>
                </c:pt>
                <c:pt idx="60">
                  <c:v>9980.714285714286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10949.28571428571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12079.28571428571</c:v>
                </c:pt>
                <c:pt idx="74">
                  <c:v>12240.71428571429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13370.71428571428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13855.0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14500.71428571428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7020.408163265306</c:v>
                </c:pt>
                <c:pt idx="96">
                  <c:v>5616.326530612244</c:v>
                </c:pt>
                <c:pt idx="97">
                  <c:v>4212.244897959185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91.96324378900676</c:v>
                </c:pt>
                <c:pt idx="61">
                  <c:v>93.55505446041365</c:v>
                </c:pt>
                <c:pt idx="62">
                  <c:v>95.14686513182053</c:v>
                </c:pt>
                <c:pt idx="63">
                  <c:v>96.73867580322742</c:v>
                </c:pt>
                <c:pt idx="64">
                  <c:v>98.33048647463431</c:v>
                </c:pt>
                <c:pt idx="65">
                  <c:v>99.92229714604119</c:v>
                </c:pt>
                <c:pt idx="66">
                  <c:v>101.5141078174481</c:v>
                </c:pt>
                <c:pt idx="67">
                  <c:v>103.105918488855</c:v>
                </c:pt>
                <c:pt idx="68">
                  <c:v>104.6977291602618</c:v>
                </c:pt>
                <c:pt idx="69">
                  <c:v>106.2895398316687</c:v>
                </c:pt>
                <c:pt idx="70">
                  <c:v>107.8813505030756</c:v>
                </c:pt>
                <c:pt idx="71">
                  <c:v>109.4731611744825</c:v>
                </c:pt>
                <c:pt idx="72">
                  <c:v>111.0649718458894</c:v>
                </c:pt>
                <c:pt idx="73">
                  <c:v>112.6567825172963</c:v>
                </c:pt>
                <c:pt idx="74">
                  <c:v>114.2485931887032</c:v>
                </c:pt>
                <c:pt idx="75">
                  <c:v>115.84040386011</c:v>
                </c:pt>
                <c:pt idx="76">
                  <c:v>117.4322145315169</c:v>
                </c:pt>
                <c:pt idx="77">
                  <c:v>119.0240252029238</c:v>
                </c:pt>
                <c:pt idx="78">
                  <c:v>120.6158358743307</c:v>
                </c:pt>
                <c:pt idx="79">
                  <c:v>122.2076465457376</c:v>
                </c:pt>
                <c:pt idx="80">
                  <c:v>123.7994572171445</c:v>
                </c:pt>
                <c:pt idx="81">
                  <c:v>125.3912678885513</c:v>
                </c:pt>
                <c:pt idx="82">
                  <c:v>126.9830785599582</c:v>
                </c:pt>
                <c:pt idx="83">
                  <c:v>128.5748892313651</c:v>
                </c:pt>
                <c:pt idx="84">
                  <c:v>130.166699902772</c:v>
                </c:pt>
                <c:pt idx="85">
                  <c:v>131.7585105741789</c:v>
                </c:pt>
                <c:pt idx="86">
                  <c:v>133.3503212455857</c:v>
                </c:pt>
                <c:pt idx="87">
                  <c:v>134.9421319169927</c:v>
                </c:pt>
                <c:pt idx="88">
                  <c:v>136.5339425883995</c:v>
                </c:pt>
                <c:pt idx="89">
                  <c:v>138.1257532598064</c:v>
                </c:pt>
                <c:pt idx="90">
                  <c:v>132.3063415195332</c:v>
                </c:pt>
                <c:pt idx="91">
                  <c:v>119.0757073675799</c:v>
                </c:pt>
                <c:pt idx="92">
                  <c:v>105.8450732156266</c:v>
                </c:pt>
                <c:pt idx="93">
                  <c:v>92.61443906367324</c:v>
                </c:pt>
                <c:pt idx="94">
                  <c:v>79.38380491171992</c:v>
                </c:pt>
                <c:pt idx="95">
                  <c:v>66.1531707597666</c:v>
                </c:pt>
                <c:pt idx="96">
                  <c:v>52.92253660781327</c:v>
                </c:pt>
                <c:pt idx="97">
                  <c:v>39.69190245585996</c:v>
                </c:pt>
                <c:pt idx="98">
                  <c:v>26.46126830390664</c:v>
                </c:pt>
                <c:pt idx="99">
                  <c:v>13.23063415195332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1606.329113924051</c:v>
                </c:pt>
                <c:pt idx="22">
                  <c:v>1592.658227848101</c:v>
                </c:pt>
                <c:pt idx="23">
                  <c:v>1578.987341772152</c:v>
                </c:pt>
                <c:pt idx="24">
                  <c:v>1565.316455696203</c:v>
                </c:pt>
                <c:pt idx="25">
                  <c:v>1551.645569620253</c:v>
                </c:pt>
                <c:pt idx="26">
                  <c:v>1537.974683544304</c:v>
                </c:pt>
                <c:pt idx="27">
                  <c:v>1524.303797468354</c:v>
                </c:pt>
                <c:pt idx="28">
                  <c:v>1510.632911392405</c:v>
                </c:pt>
                <c:pt idx="29">
                  <c:v>1496.962025316456</c:v>
                </c:pt>
                <c:pt idx="30">
                  <c:v>1483.291139240506</c:v>
                </c:pt>
                <c:pt idx="31">
                  <c:v>1469.620253164557</c:v>
                </c:pt>
                <c:pt idx="32">
                  <c:v>1455.949367088608</c:v>
                </c:pt>
                <c:pt idx="33">
                  <c:v>1442.278481012658</c:v>
                </c:pt>
                <c:pt idx="34">
                  <c:v>1428.607594936709</c:v>
                </c:pt>
                <c:pt idx="35">
                  <c:v>1414.93670886076</c:v>
                </c:pt>
                <c:pt idx="36">
                  <c:v>1401.26582278481</c:v>
                </c:pt>
                <c:pt idx="37">
                  <c:v>1387.594936708861</c:v>
                </c:pt>
                <c:pt idx="38">
                  <c:v>1373.924050632911</c:v>
                </c:pt>
                <c:pt idx="39">
                  <c:v>1360.253164556962</c:v>
                </c:pt>
                <c:pt idx="40">
                  <c:v>1346.582278481013</c:v>
                </c:pt>
                <c:pt idx="41">
                  <c:v>1332.911392405063</c:v>
                </c:pt>
                <c:pt idx="42">
                  <c:v>1319.240506329114</c:v>
                </c:pt>
                <c:pt idx="43">
                  <c:v>1305.569620253164</c:v>
                </c:pt>
                <c:pt idx="44">
                  <c:v>1291.898734177215</c:v>
                </c:pt>
                <c:pt idx="45">
                  <c:v>1278.227848101266</c:v>
                </c:pt>
                <c:pt idx="46">
                  <c:v>1264.556962025316</c:v>
                </c:pt>
                <c:pt idx="47">
                  <c:v>1250.886075949367</c:v>
                </c:pt>
                <c:pt idx="48">
                  <c:v>1237.215189873418</c:v>
                </c:pt>
                <c:pt idx="49">
                  <c:v>1223.544303797468</c:v>
                </c:pt>
                <c:pt idx="50">
                  <c:v>1209.873417721519</c:v>
                </c:pt>
                <c:pt idx="51">
                  <c:v>1196.20253164557</c:v>
                </c:pt>
                <c:pt idx="52">
                  <c:v>1182.53164556962</c:v>
                </c:pt>
                <c:pt idx="53">
                  <c:v>1168.860759493671</c:v>
                </c:pt>
                <c:pt idx="54">
                  <c:v>1155.189873417722</c:v>
                </c:pt>
                <c:pt idx="55">
                  <c:v>1141.518987341772</c:v>
                </c:pt>
                <c:pt idx="56">
                  <c:v>1127.848101265823</c:v>
                </c:pt>
                <c:pt idx="57">
                  <c:v>1114.177215189874</c:v>
                </c:pt>
                <c:pt idx="58">
                  <c:v>1100.506329113924</c:v>
                </c:pt>
                <c:pt idx="59">
                  <c:v>1086.835443037975</c:v>
                </c:pt>
                <c:pt idx="60">
                  <c:v>1062.0</c:v>
                </c:pt>
                <c:pt idx="61">
                  <c:v>1026.0</c:v>
                </c:pt>
                <c:pt idx="62">
                  <c:v>990.0</c:v>
                </c:pt>
                <c:pt idx="63">
                  <c:v>954.0</c:v>
                </c:pt>
                <c:pt idx="64">
                  <c:v>918.0</c:v>
                </c:pt>
                <c:pt idx="65">
                  <c:v>882.0</c:v>
                </c:pt>
                <c:pt idx="66">
                  <c:v>846.0</c:v>
                </c:pt>
                <c:pt idx="67">
                  <c:v>810.0</c:v>
                </c:pt>
                <c:pt idx="68">
                  <c:v>774.0</c:v>
                </c:pt>
                <c:pt idx="69">
                  <c:v>738.0</c:v>
                </c:pt>
                <c:pt idx="70">
                  <c:v>702.0</c:v>
                </c:pt>
                <c:pt idx="71">
                  <c:v>666.0</c:v>
                </c:pt>
                <c:pt idx="72">
                  <c:v>630.0</c:v>
                </c:pt>
                <c:pt idx="73">
                  <c:v>594.0</c:v>
                </c:pt>
                <c:pt idx="74">
                  <c:v>558.0</c:v>
                </c:pt>
                <c:pt idx="75">
                  <c:v>522.0</c:v>
                </c:pt>
                <c:pt idx="76">
                  <c:v>486.0</c:v>
                </c:pt>
                <c:pt idx="77">
                  <c:v>450.0</c:v>
                </c:pt>
                <c:pt idx="78">
                  <c:v>414.0</c:v>
                </c:pt>
                <c:pt idx="79">
                  <c:v>378.0</c:v>
                </c:pt>
                <c:pt idx="80">
                  <c:v>342.0</c:v>
                </c:pt>
                <c:pt idx="81">
                  <c:v>306.0</c:v>
                </c:pt>
                <c:pt idx="82">
                  <c:v>270.0</c:v>
                </c:pt>
                <c:pt idx="83">
                  <c:v>234.0</c:v>
                </c:pt>
                <c:pt idx="84">
                  <c:v>198.0</c:v>
                </c:pt>
                <c:pt idx="85">
                  <c:v>162.0</c:v>
                </c:pt>
                <c:pt idx="86">
                  <c:v>126.0</c:v>
                </c:pt>
                <c:pt idx="87">
                  <c:v>90.0</c:v>
                </c:pt>
                <c:pt idx="88">
                  <c:v>54.0</c:v>
                </c:pt>
                <c:pt idx="89">
                  <c:v>18.0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15981.71428571428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37851.42857142857</c:v>
                </c:pt>
                <c:pt idx="83">
                  <c:v>39533.71428571428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49627.42857142857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33645.71428571428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14419.59183673469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354.4303797468354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637.9746835443037</c:v>
                </c:pt>
                <c:pt idx="30">
                  <c:v>708.8607594936708</c:v>
                </c:pt>
                <c:pt idx="31">
                  <c:v>779.7468354430378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</c:v>
                </c:pt>
                <c:pt idx="38">
                  <c:v>1275.949367088607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2055.696202531645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793.3333333333334</c:v>
                </c:pt>
                <c:pt idx="82">
                  <c:v>700.0</c:v>
                </c:pt>
                <c:pt idx="83">
                  <c:v>606.666666666667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326.666666666667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46.66666666666697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1371.586003544057</c:v>
                </c:pt>
                <c:pt idx="61">
                  <c:v>1367.661580071828</c:v>
                </c:pt>
                <c:pt idx="62">
                  <c:v>1363.737156599599</c:v>
                </c:pt>
                <c:pt idx="63">
                  <c:v>1359.812733127369</c:v>
                </c:pt>
                <c:pt idx="64">
                  <c:v>1355.88830965514</c:v>
                </c:pt>
                <c:pt idx="65">
                  <c:v>1351.963886182911</c:v>
                </c:pt>
                <c:pt idx="66">
                  <c:v>1348.039462710682</c:v>
                </c:pt>
                <c:pt idx="67">
                  <c:v>1344.115039238453</c:v>
                </c:pt>
                <c:pt idx="68">
                  <c:v>1340.190615766224</c:v>
                </c:pt>
                <c:pt idx="69">
                  <c:v>1336.266192293995</c:v>
                </c:pt>
                <c:pt idx="70">
                  <c:v>1332.341768821766</c:v>
                </c:pt>
                <c:pt idx="71">
                  <c:v>1328.417345349537</c:v>
                </c:pt>
                <c:pt idx="72">
                  <c:v>1324.492921877308</c:v>
                </c:pt>
                <c:pt idx="73">
                  <c:v>1320.56849840508</c:v>
                </c:pt>
                <c:pt idx="74">
                  <c:v>1316.64407493285</c:v>
                </c:pt>
                <c:pt idx="75">
                  <c:v>1312.719651460621</c:v>
                </c:pt>
                <c:pt idx="76">
                  <c:v>1308.795227988392</c:v>
                </c:pt>
                <c:pt idx="77">
                  <c:v>1304.870804516163</c:v>
                </c:pt>
                <c:pt idx="78">
                  <c:v>1300.946381043934</c:v>
                </c:pt>
                <c:pt idx="79">
                  <c:v>1297.021957571705</c:v>
                </c:pt>
                <c:pt idx="80">
                  <c:v>1293.097534099476</c:v>
                </c:pt>
                <c:pt idx="81">
                  <c:v>1289.173110627246</c:v>
                </c:pt>
                <c:pt idx="82">
                  <c:v>1285.248687155017</c:v>
                </c:pt>
                <c:pt idx="83">
                  <c:v>1281.324263682788</c:v>
                </c:pt>
                <c:pt idx="84">
                  <c:v>1277.399840210559</c:v>
                </c:pt>
                <c:pt idx="85">
                  <c:v>1273.47541673833</c:v>
                </c:pt>
                <c:pt idx="86">
                  <c:v>1269.550993266101</c:v>
                </c:pt>
                <c:pt idx="87">
                  <c:v>1265.626569793872</c:v>
                </c:pt>
                <c:pt idx="88">
                  <c:v>1261.702146321643</c:v>
                </c:pt>
                <c:pt idx="89">
                  <c:v>1257.777722849414</c:v>
                </c:pt>
                <c:pt idx="90">
                  <c:v>1196.014772488857</c:v>
                </c:pt>
                <c:pt idx="91">
                  <c:v>1076.413295239971</c:v>
                </c:pt>
                <c:pt idx="92">
                  <c:v>956.8118179910853</c:v>
                </c:pt>
                <c:pt idx="93">
                  <c:v>837.2103407421996</c:v>
                </c:pt>
                <c:pt idx="94">
                  <c:v>717.6088634933139</c:v>
                </c:pt>
                <c:pt idx="95">
                  <c:v>598.0073862444283</c:v>
                </c:pt>
                <c:pt idx="96">
                  <c:v>478.4059089955426</c:v>
                </c:pt>
                <c:pt idx="97">
                  <c:v>358.804431746657</c:v>
                </c:pt>
                <c:pt idx="98">
                  <c:v>239.2029544977713</c:v>
                </c:pt>
                <c:pt idx="99">
                  <c:v>119.6014772488857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22599.81428571428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22719.55714285714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15186.28571428571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8677.877551020409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2169.469387755104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20376"/>
        <c:axId val="-20400146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22640.26366880202</c:v>
                </c:pt>
                <c:pt idx="1">
                  <c:v>22640.26366880202</c:v>
                </c:pt>
                <c:pt idx="2">
                  <c:v>22640.26366880202</c:v>
                </c:pt>
                <c:pt idx="3">
                  <c:v>22640.26366880202</c:v>
                </c:pt>
                <c:pt idx="4">
                  <c:v>22640.26366880202</c:v>
                </c:pt>
                <c:pt idx="5">
                  <c:v>22640.26366880202</c:v>
                </c:pt>
                <c:pt idx="6">
                  <c:v>22640.26366880202</c:v>
                </c:pt>
                <c:pt idx="7">
                  <c:v>22640.26366880202</c:v>
                </c:pt>
                <c:pt idx="8">
                  <c:v>22640.26366880202</c:v>
                </c:pt>
                <c:pt idx="9">
                  <c:v>22640.26366880202</c:v>
                </c:pt>
                <c:pt idx="10">
                  <c:v>22640.26366880202</c:v>
                </c:pt>
                <c:pt idx="11">
                  <c:v>22640.26366880202</c:v>
                </c:pt>
                <c:pt idx="12">
                  <c:v>22640.26366880202</c:v>
                </c:pt>
                <c:pt idx="13">
                  <c:v>22640.26366880202</c:v>
                </c:pt>
                <c:pt idx="14">
                  <c:v>22640.26366880202</c:v>
                </c:pt>
                <c:pt idx="15">
                  <c:v>22640.26366880202</c:v>
                </c:pt>
                <c:pt idx="16">
                  <c:v>22640.26366880202</c:v>
                </c:pt>
                <c:pt idx="17">
                  <c:v>22640.26366880202</c:v>
                </c:pt>
                <c:pt idx="18">
                  <c:v>22640.26366880202</c:v>
                </c:pt>
                <c:pt idx="19">
                  <c:v>22640.26366880202</c:v>
                </c:pt>
                <c:pt idx="20">
                  <c:v>22640.26366880202</c:v>
                </c:pt>
                <c:pt idx="21">
                  <c:v>22640.26366880202</c:v>
                </c:pt>
                <c:pt idx="22">
                  <c:v>22640.26366880202</c:v>
                </c:pt>
                <c:pt idx="23">
                  <c:v>22640.26366880202</c:v>
                </c:pt>
                <c:pt idx="24">
                  <c:v>22640.26366880202</c:v>
                </c:pt>
                <c:pt idx="25">
                  <c:v>22640.26366880202</c:v>
                </c:pt>
                <c:pt idx="26">
                  <c:v>22640.26366880202</c:v>
                </c:pt>
                <c:pt idx="27">
                  <c:v>22640.26366880202</c:v>
                </c:pt>
                <c:pt idx="28">
                  <c:v>22640.26366880202</c:v>
                </c:pt>
                <c:pt idx="29">
                  <c:v>22640.26366880202</c:v>
                </c:pt>
                <c:pt idx="30">
                  <c:v>22640.26366880202</c:v>
                </c:pt>
                <c:pt idx="31">
                  <c:v>22640.26366880202</c:v>
                </c:pt>
                <c:pt idx="32">
                  <c:v>22640.26366880202</c:v>
                </c:pt>
                <c:pt idx="33">
                  <c:v>22640.26366880202</c:v>
                </c:pt>
                <c:pt idx="34">
                  <c:v>22640.26366880202</c:v>
                </c:pt>
                <c:pt idx="35">
                  <c:v>22640.26366880202</c:v>
                </c:pt>
                <c:pt idx="36">
                  <c:v>22640.26366880202</c:v>
                </c:pt>
                <c:pt idx="37">
                  <c:v>22640.26366880202</c:v>
                </c:pt>
                <c:pt idx="38">
                  <c:v>22640.26366880202</c:v>
                </c:pt>
                <c:pt idx="39">
                  <c:v>22640.26366880202</c:v>
                </c:pt>
                <c:pt idx="40">
                  <c:v>22640.26366880202</c:v>
                </c:pt>
                <c:pt idx="41">
                  <c:v>22640.26366880202</c:v>
                </c:pt>
                <c:pt idx="42">
                  <c:v>22640.26366880202</c:v>
                </c:pt>
                <c:pt idx="43">
                  <c:v>22640.26366880202</c:v>
                </c:pt>
                <c:pt idx="44">
                  <c:v>22640.26366880202</c:v>
                </c:pt>
                <c:pt idx="45">
                  <c:v>22640.26366880202</c:v>
                </c:pt>
                <c:pt idx="46">
                  <c:v>22640.26366880202</c:v>
                </c:pt>
                <c:pt idx="47">
                  <c:v>22640.26366880202</c:v>
                </c:pt>
                <c:pt idx="48">
                  <c:v>22640.26366880202</c:v>
                </c:pt>
                <c:pt idx="49">
                  <c:v>22640.26366880202</c:v>
                </c:pt>
                <c:pt idx="50">
                  <c:v>22640.26366880202</c:v>
                </c:pt>
                <c:pt idx="51">
                  <c:v>22640.26366880202</c:v>
                </c:pt>
                <c:pt idx="52">
                  <c:v>22640.26366880202</c:v>
                </c:pt>
                <c:pt idx="53">
                  <c:v>22640.26366880202</c:v>
                </c:pt>
                <c:pt idx="54">
                  <c:v>22640.26366880202</c:v>
                </c:pt>
                <c:pt idx="55">
                  <c:v>22640.26366880202</c:v>
                </c:pt>
                <c:pt idx="56">
                  <c:v>22640.26366880202</c:v>
                </c:pt>
                <c:pt idx="57">
                  <c:v>22640.26366880202</c:v>
                </c:pt>
                <c:pt idx="58">
                  <c:v>22640.26366880202</c:v>
                </c:pt>
                <c:pt idx="59">
                  <c:v>22640.26366880202</c:v>
                </c:pt>
                <c:pt idx="60">
                  <c:v>22640.26366880202</c:v>
                </c:pt>
                <c:pt idx="61">
                  <c:v>22640.26366880202</c:v>
                </c:pt>
                <c:pt idx="62">
                  <c:v>22640.26366880202</c:v>
                </c:pt>
                <c:pt idx="63">
                  <c:v>22640.26366880202</c:v>
                </c:pt>
                <c:pt idx="64">
                  <c:v>22640.26366880202</c:v>
                </c:pt>
                <c:pt idx="65">
                  <c:v>22640.26366880202</c:v>
                </c:pt>
                <c:pt idx="66">
                  <c:v>22640.26366880202</c:v>
                </c:pt>
                <c:pt idx="67">
                  <c:v>22640.26366880202</c:v>
                </c:pt>
                <c:pt idx="68">
                  <c:v>22640.26366880202</c:v>
                </c:pt>
                <c:pt idx="69">
                  <c:v>22640.26366880202</c:v>
                </c:pt>
                <c:pt idx="70">
                  <c:v>22640.26366880202</c:v>
                </c:pt>
                <c:pt idx="71">
                  <c:v>22640.26366880202</c:v>
                </c:pt>
                <c:pt idx="72">
                  <c:v>22640.26366880202</c:v>
                </c:pt>
                <c:pt idx="73">
                  <c:v>22640.26366880202</c:v>
                </c:pt>
                <c:pt idx="74">
                  <c:v>22640.26366880202</c:v>
                </c:pt>
                <c:pt idx="75">
                  <c:v>22640.26366880202</c:v>
                </c:pt>
                <c:pt idx="76">
                  <c:v>22640.26366880202</c:v>
                </c:pt>
                <c:pt idx="77">
                  <c:v>22640.26366880202</c:v>
                </c:pt>
                <c:pt idx="78">
                  <c:v>22640.26366880202</c:v>
                </c:pt>
                <c:pt idx="79">
                  <c:v>22640.26366880202</c:v>
                </c:pt>
                <c:pt idx="80">
                  <c:v>22640.26366880202</c:v>
                </c:pt>
                <c:pt idx="81">
                  <c:v>22640.26366880202</c:v>
                </c:pt>
                <c:pt idx="82">
                  <c:v>22640.26366880202</c:v>
                </c:pt>
                <c:pt idx="83">
                  <c:v>22640.26366880202</c:v>
                </c:pt>
                <c:pt idx="84">
                  <c:v>22640.26366880202</c:v>
                </c:pt>
                <c:pt idx="85">
                  <c:v>22640.26366880202</c:v>
                </c:pt>
                <c:pt idx="86">
                  <c:v>22640.26366880202</c:v>
                </c:pt>
                <c:pt idx="87">
                  <c:v>22640.26366880202</c:v>
                </c:pt>
                <c:pt idx="88">
                  <c:v>22640.26366880202</c:v>
                </c:pt>
                <c:pt idx="89">
                  <c:v>22640.26366880202</c:v>
                </c:pt>
                <c:pt idx="90">
                  <c:v>22640.26366880202</c:v>
                </c:pt>
                <c:pt idx="91">
                  <c:v>22640.26366880202</c:v>
                </c:pt>
                <c:pt idx="92">
                  <c:v>22640.26366880202</c:v>
                </c:pt>
                <c:pt idx="93">
                  <c:v>22640.26366880202</c:v>
                </c:pt>
                <c:pt idx="94">
                  <c:v>22640.26366880202</c:v>
                </c:pt>
                <c:pt idx="95">
                  <c:v>22640.26366880202</c:v>
                </c:pt>
                <c:pt idx="96">
                  <c:v>22640.26366880202</c:v>
                </c:pt>
                <c:pt idx="97">
                  <c:v>22640.26366880202</c:v>
                </c:pt>
                <c:pt idx="98">
                  <c:v>22640.26366880202</c:v>
                </c:pt>
                <c:pt idx="99">
                  <c:v>22640.26366880202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39855.36651109017</c:v>
                </c:pt>
                <c:pt idx="1">
                  <c:v>39515.10651109018</c:v>
                </c:pt>
                <c:pt idx="2">
                  <c:v>39174.84651109018</c:v>
                </c:pt>
                <c:pt idx="3">
                  <c:v>38834.58651109017</c:v>
                </c:pt>
                <c:pt idx="4">
                  <c:v>38494.32651109018</c:v>
                </c:pt>
                <c:pt idx="5">
                  <c:v>38154.06651109018</c:v>
                </c:pt>
                <c:pt idx="6">
                  <c:v>37813.80651109018</c:v>
                </c:pt>
                <c:pt idx="7">
                  <c:v>37473.54651109017</c:v>
                </c:pt>
                <c:pt idx="8">
                  <c:v>37133.28651109018</c:v>
                </c:pt>
                <c:pt idx="9">
                  <c:v>36793.02651109018</c:v>
                </c:pt>
                <c:pt idx="10">
                  <c:v>36452.76651109017</c:v>
                </c:pt>
                <c:pt idx="11">
                  <c:v>36112.50651109017</c:v>
                </c:pt>
                <c:pt idx="12">
                  <c:v>35772.24651109018</c:v>
                </c:pt>
                <c:pt idx="13">
                  <c:v>35431.98651109018</c:v>
                </c:pt>
                <c:pt idx="14">
                  <c:v>35091.72651109017</c:v>
                </c:pt>
                <c:pt idx="15">
                  <c:v>34751.46651109018</c:v>
                </c:pt>
                <c:pt idx="16">
                  <c:v>34411.20651109018</c:v>
                </c:pt>
                <c:pt idx="17">
                  <c:v>34070.94651109018</c:v>
                </c:pt>
                <c:pt idx="18">
                  <c:v>33730.68651109017</c:v>
                </c:pt>
                <c:pt idx="19">
                  <c:v>33390.42651109018</c:v>
                </c:pt>
                <c:pt idx="20">
                  <c:v>33050.16651109018</c:v>
                </c:pt>
                <c:pt idx="21">
                  <c:v>33236.65738953284</c:v>
                </c:pt>
                <c:pt idx="22">
                  <c:v>33423.1482679755</c:v>
                </c:pt>
                <c:pt idx="23">
                  <c:v>33609.63914641816</c:v>
                </c:pt>
                <c:pt idx="24">
                  <c:v>33796.13002486082</c:v>
                </c:pt>
                <c:pt idx="25">
                  <c:v>33982.62090330348</c:v>
                </c:pt>
                <c:pt idx="26">
                  <c:v>34169.11178174613</c:v>
                </c:pt>
                <c:pt idx="27">
                  <c:v>34355.60266018879</c:v>
                </c:pt>
                <c:pt idx="28">
                  <c:v>34542.09353863145</c:v>
                </c:pt>
                <c:pt idx="29">
                  <c:v>34728.5844170741</c:v>
                </c:pt>
                <c:pt idx="30">
                  <c:v>34915.07529551676</c:v>
                </c:pt>
                <c:pt idx="31">
                  <c:v>35101.56617395942</c:v>
                </c:pt>
                <c:pt idx="32">
                  <c:v>35288.05705240208</c:v>
                </c:pt>
                <c:pt idx="33">
                  <c:v>35474.54793084474</c:v>
                </c:pt>
                <c:pt idx="34">
                  <c:v>35661.0388092874</c:v>
                </c:pt>
                <c:pt idx="35">
                  <c:v>35847.52968773006</c:v>
                </c:pt>
                <c:pt idx="36">
                  <c:v>36034.02056617272</c:v>
                </c:pt>
                <c:pt idx="37">
                  <c:v>36220.51144461537</c:v>
                </c:pt>
                <c:pt idx="38">
                  <c:v>36407.00232305802</c:v>
                </c:pt>
                <c:pt idx="39">
                  <c:v>36593.49320150069</c:v>
                </c:pt>
                <c:pt idx="40">
                  <c:v>36779.98407994335</c:v>
                </c:pt>
                <c:pt idx="41">
                  <c:v>36966.474958386</c:v>
                </c:pt>
                <c:pt idx="42">
                  <c:v>37152.96583682866</c:v>
                </c:pt>
                <c:pt idx="43">
                  <c:v>37339.45671527132</c:v>
                </c:pt>
                <c:pt idx="44">
                  <c:v>37525.94759371398</c:v>
                </c:pt>
                <c:pt idx="45">
                  <c:v>37712.43847215664</c:v>
                </c:pt>
                <c:pt idx="46">
                  <c:v>37898.9293505993</c:v>
                </c:pt>
                <c:pt idx="47">
                  <c:v>38085.42022904195</c:v>
                </c:pt>
                <c:pt idx="48">
                  <c:v>38271.91110748462</c:v>
                </c:pt>
                <c:pt idx="49">
                  <c:v>38458.40198592727</c:v>
                </c:pt>
                <c:pt idx="50">
                  <c:v>38644.89286436993</c:v>
                </c:pt>
                <c:pt idx="51">
                  <c:v>38831.38374281258</c:v>
                </c:pt>
                <c:pt idx="52">
                  <c:v>39017.87462125525</c:v>
                </c:pt>
                <c:pt idx="53">
                  <c:v>39204.36549969791</c:v>
                </c:pt>
                <c:pt idx="54">
                  <c:v>39390.85637814056</c:v>
                </c:pt>
                <c:pt idx="55">
                  <c:v>39577.34725658322</c:v>
                </c:pt>
                <c:pt idx="56">
                  <c:v>39763.83813502588</c:v>
                </c:pt>
                <c:pt idx="57">
                  <c:v>39950.32901346853</c:v>
                </c:pt>
                <c:pt idx="58">
                  <c:v>40136.8198919112</c:v>
                </c:pt>
                <c:pt idx="59">
                  <c:v>40323.31077035385</c:v>
                </c:pt>
                <c:pt idx="60">
                  <c:v>41296.03707448598</c:v>
                </c:pt>
                <c:pt idx="61">
                  <c:v>43054.99880430757</c:v>
                </c:pt>
                <c:pt idx="62">
                  <c:v>44813.96053412916</c:v>
                </c:pt>
                <c:pt idx="63">
                  <c:v>46572.92226395075</c:v>
                </c:pt>
                <c:pt idx="64">
                  <c:v>48331.88399377234</c:v>
                </c:pt>
                <c:pt idx="65">
                  <c:v>50090.84572359393</c:v>
                </c:pt>
                <c:pt idx="66">
                  <c:v>51849.80745341552</c:v>
                </c:pt>
                <c:pt idx="67">
                  <c:v>53608.76918323711</c:v>
                </c:pt>
                <c:pt idx="68">
                  <c:v>55367.73091305869</c:v>
                </c:pt>
                <c:pt idx="69">
                  <c:v>57126.69264288028</c:v>
                </c:pt>
                <c:pt idx="70">
                  <c:v>58885.65437270187</c:v>
                </c:pt>
                <c:pt idx="71">
                  <c:v>60644.61610252345</c:v>
                </c:pt>
                <c:pt idx="72">
                  <c:v>62403.57783234505</c:v>
                </c:pt>
                <c:pt idx="73">
                  <c:v>64162.53956216664</c:v>
                </c:pt>
                <c:pt idx="74">
                  <c:v>65921.50129198822</c:v>
                </c:pt>
                <c:pt idx="75">
                  <c:v>67680.46302180982</c:v>
                </c:pt>
                <c:pt idx="76">
                  <c:v>69439.4247516314</c:v>
                </c:pt>
                <c:pt idx="77">
                  <c:v>71198.386481453</c:v>
                </c:pt>
                <c:pt idx="78">
                  <c:v>72957.34821127458</c:v>
                </c:pt>
                <c:pt idx="79">
                  <c:v>74716.30994109617</c:v>
                </c:pt>
                <c:pt idx="80">
                  <c:v>76475.27167091776</c:v>
                </c:pt>
                <c:pt idx="81">
                  <c:v>78234.23340073935</c:v>
                </c:pt>
                <c:pt idx="82">
                  <c:v>79993.19513056095</c:v>
                </c:pt>
                <c:pt idx="83">
                  <c:v>81752.15686038253</c:v>
                </c:pt>
                <c:pt idx="84">
                  <c:v>83511.11859020413</c:v>
                </c:pt>
                <c:pt idx="85">
                  <c:v>85270.0803200257</c:v>
                </c:pt>
                <c:pt idx="86">
                  <c:v>87029.0420498473</c:v>
                </c:pt>
                <c:pt idx="87">
                  <c:v>88788.00377966888</c:v>
                </c:pt>
                <c:pt idx="88">
                  <c:v>90546.96550949047</c:v>
                </c:pt>
                <c:pt idx="89">
                  <c:v>92305.92723931206</c:v>
                </c:pt>
                <c:pt idx="90">
                  <c:v>88748.00771830747</c:v>
                </c:pt>
                <c:pt idx="91">
                  <c:v>79873.20694647674</c:v>
                </c:pt>
                <c:pt idx="92">
                  <c:v>70998.406174646</c:v>
                </c:pt>
                <c:pt idx="93">
                  <c:v>62123.60540281523</c:v>
                </c:pt>
                <c:pt idx="94">
                  <c:v>53248.80463098448</c:v>
                </c:pt>
                <c:pt idx="95">
                  <c:v>44374.00385915374</c:v>
                </c:pt>
                <c:pt idx="96">
                  <c:v>35499.20308732299</c:v>
                </c:pt>
                <c:pt idx="97">
                  <c:v>26624.40231549224</c:v>
                </c:pt>
                <c:pt idx="98">
                  <c:v>17749.60154366149</c:v>
                </c:pt>
                <c:pt idx="99">
                  <c:v>8874.800771830748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20376"/>
        <c:axId val="-2040014632"/>
      </c:lineChart>
      <c:catAx>
        <c:axId val="-20400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14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0014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203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985640"/>
        <c:axId val="-2041982296"/>
      </c:barChart>
      <c:catAx>
        <c:axId val="-204198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98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98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98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0.0375404234122042</c:v>
                </c:pt>
                <c:pt idx="2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0.0202651482721046</c:v>
                </c:pt>
                <c:pt idx="2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0.106462294520548</c:v>
                </c:pt>
                <c:pt idx="2">
                  <c:v>0.106462294520548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0.00131934175883702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0.0103163205290594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-0.00133429932798007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0.168912353051058</c:v>
                </c:pt>
                <c:pt idx="1">
                  <c:v>0.168912353051058</c:v>
                </c:pt>
                <c:pt idx="2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0.586379458468244</c:v>
                </c:pt>
                <c:pt idx="2">
                  <c:v>0.378203554235643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127528"/>
        <c:axId val="-2043124184"/>
      </c:barChart>
      <c:catAx>
        <c:axId val="-204312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2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12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2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0.0574368478206725</c:v>
                </c:pt>
                <c:pt idx="1">
                  <c:v>0.0574368478206725</c:v>
                </c:pt>
                <c:pt idx="2">
                  <c:v>0.111495057534247</c:v>
                </c:pt>
                <c:pt idx="3">
                  <c:v>0.111495057534247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0.162121186176837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0.0741647666115396</c:v>
                </c:pt>
                <c:pt idx="1">
                  <c:v>0.0591685667217937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0.32898963441856</c:v>
                </c:pt>
                <c:pt idx="1">
                  <c:v>0.262467557362262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0.0503850964943027</c:v>
                </c:pt>
                <c:pt idx="1">
                  <c:v>0.0401971728613692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0.00166760586041364</c:v>
                </c:pt>
                <c:pt idx="1">
                  <c:v>0.00133041406486656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0.00898525137602175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0.0058199398272123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0.255272651560263</c:v>
                </c:pt>
                <c:pt idx="1">
                  <c:v>0.255272651560263</c:v>
                </c:pt>
                <c:pt idx="2">
                  <c:v>0.255272651560263</c:v>
                </c:pt>
                <c:pt idx="3">
                  <c:v>0.255272651560263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0.0313379954562621</c:v>
                </c:pt>
                <c:pt idx="2">
                  <c:v>0.39730471504707</c:v>
                </c:pt>
                <c:pt idx="3">
                  <c:v>0.296506163355765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998264"/>
        <c:axId val="-2042994888"/>
      </c:barChart>
      <c:catAx>
        <c:axId val="-2042998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4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99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0.116984243705396</c:v>
                </c:pt>
                <c:pt idx="1">
                  <c:v>0.0163490896279372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0.373632330228823</c:v>
                </c:pt>
                <c:pt idx="1">
                  <c:v>0.0522168478533685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0.0969248239574312</c:v>
                </c:pt>
                <c:pt idx="1">
                  <c:v>0.013545692854524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0.013152041008973</c:v>
                </c:pt>
                <c:pt idx="1">
                  <c:v>0.00183805861742803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0.516743749947366</c:v>
                </c:pt>
                <c:pt idx="2">
                  <c:v>0.5668425352269</c:v>
                </c:pt>
                <c:pt idx="3">
                  <c:v>0.490767779622915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892136"/>
        <c:axId val="-2042888760"/>
      </c:barChart>
      <c:catAx>
        <c:axId val="-2042892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888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88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89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0.087522815726739</c:v>
                </c:pt>
                <c:pt idx="1">
                  <c:v>0.087522815726739</c:v>
                </c:pt>
                <c:pt idx="2">
                  <c:v>0.169897230528376</c:v>
                </c:pt>
                <c:pt idx="3">
                  <c:v>0.169897230528376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0.185281355630671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0.0998543151004916</c:v>
                </c:pt>
                <c:pt idx="1">
                  <c:v>0.0334790182328417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0.303734842953604</c:v>
                </c:pt>
                <c:pt idx="1">
                  <c:v>0.10183580283896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0.0378204267259033</c:v>
                </c:pt>
                <c:pt idx="1">
                  <c:v>0.0126803809595619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0.0159580510357351</c:v>
                </c:pt>
                <c:pt idx="3">
                  <c:v>0.00785993558476505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0.00344566864279748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0.0130583269635216</c:v>
                </c:pt>
                <c:pt idx="1">
                  <c:v>0.00783677221714234</c:v>
                </c:pt>
                <c:pt idx="2">
                  <c:v>0.010447549590332</c:v>
                </c:pt>
                <c:pt idx="3">
                  <c:v>0.0130583269635216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0.215073975988903</c:v>
                </c:pt>
                <c:pt idx="1">
                  <c:v>0.215073975988903</c:v>
                </c:pt>
                <c:pt idx="2">
                  <c:v>0.215073975988903</c:v>
                </c:pt>
                <c:pt idx="3">
                  <c:v>0.215073975988903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0.0879975101689163</c:v>
                </c:pt>
                <c:pt idx="2">
                  <c:v>0.350683448708629</c:v>
                </c:pt>
                <c:pt idx="3">
                  <c:v>0.167443762512942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780856"/>
        <c:axId val="-2042777480"/>
      </c:barChart>
      <c:catAx>
        <c:axId val="-2042780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77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77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8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896056"/>
        <c:axId val="-2041892680"/>
      </c:barChart>
      <c:catAx>
        <c:axId val="-20418960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92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189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96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0.210664294742755</c:v>
                </c:pt>
                <c:pt idx="2">
                  <c:v>0.210664294742755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0.0210664294742755</c:v>
                </c:pt>
                <c:pt idx="2">
                  <c:v>0.0210664294742755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0.00234071438603062</c:v>
                </c:pt>
                <c:pt idx="2">
                  <c:v>0.00210701951422486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0.000748953290170336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0.000748953290170336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-0.00116847435902877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0.0252797153691307</c:v>
                </c:pt>
                <c:pt idx="2">
                  <c:v>0.0252797153691307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0.0655400028088572</c:v>
                </c:pt>
                <c:pt idx="2">
                  <c:v>0.0655400028088572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0.505172978793128</c:v>
                </c:pt>
                <c:pt idx="1">
                  <c:v>0.505172978793128</c:v>
                </c:pt>
                <c:pt idx="2">
                  <c:v>0.505172978793128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0.168531435794204</c:v>
                </c:pt>
                <c:pt idx="1">
                  <c:v>0.168531435794204</c:v>
                </c:pt>
                <c:pt idx="2">
                  <c:v>0.168531435794204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383336"/>
        <c:axId val="-2043386472"/>
      </c:barChart>
      <c:catAx>
        <c:axId val="-204338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8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38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8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-9.8770236612702369E-3</v>
          </cell>
          <cell r="E1056">
            <v>9.8770236612702369E-3</v>
          </cell>
          <cell r="F1056">
            <v>-9.8770236612702369E-3</v>
          </cell>
          <cell r="H1056">
            <v>1.5050702721935601E-2</v>
          </cell>
          <cell r="I1056">
            <v>-1.5050702721935601E-2</v>
          </cell>
          <cell r="J1056">
            <v>0</v>
          </cell>
          <cell r="K1056">
            <v>0</v>
          </cell>
        </row>
        <row r="1057">
          <cell r="A1057" t="str">
            <v>WILD FOODS -- see worksheet Data 3</v>
          </cell>
          <cell r="C1057">
            <v>0</v>
          </cell>
          <cell r="D1057">
            <v>0.03</v>
          </cell>
          <cell r="E1057">
            <v>0</v>
          </cell>
          <cell r="F1057">
            <v>0.05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0.16891235305105851</v>
          </cell>
          <cell r="D1067">
            <v>5.6057196318495178E-2</v>
          </cell>
          <cell r="E1067">
            <v>0.25338156444582821</v>
          </cell>
          <cell r="F1067">
            <v>-2.841201507627443E-2</v>
          </cell>
          <cell r="H1067">
            <v>0.21574570716954278</v>
          </cell>
          <cell r="I1067">
            <v>9.223842200010917E-3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1620</v>
          </cell>
          <cell r="D1080">
            <v>0</v>
          </cell>
          <cell r="E1080">
            <v>1080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Formal Employment (conservancies, etc.)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44160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2800</v>
          </cell>
          <cell r="F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Social development -- see Data2</v>
          </cell>
          <cell r="C1083">
            <v>21444</v>
          </cell>
          <cell r="D1083">
            <v>0</v>
          </cell>
          <cell r="E1083">
            <v>21582</v>
          </cell>
          <cell r="F1083">
            <v>0</v>
          </cell>
          <cell r="H1083">
            <v>19932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Public works -- see Data2</v>
          </cell>
          <cell r="C1084">
            <v>5040</v>
          </cell>
          <cell r="D1084">
            <v>0</v>
          </cell>
          <cell r="E1084">
            <v>7200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3.7540423412204232E-2</v>
      </c>
      <c r="J6" s="24">
        <f t="shared" ref="J6:J13" si="3">IF(I$32&lt;=1+I$131,I6,B6*H6+J$33*(I6-B6*H6))</f>
        <v>3.7540423412204232E-2</v>
      </c>
      <c r="K6" s="22">
        <f t="shared" ref="K6:K31" si="4">B6</f>
        <v>3.7540423412204232E-2</v>
      </c>
      <c r="L6" s="22">
        <f t="shared" ref="L6:L29" si="5">IF(K6="","",K6*H6)</f>
        <v>3.7540423412204232E-2</v>
      </c>
      <c r="M6" s="263">
        <f t="shared" ref="M6:M31" si="6">J6</f>
        <v>3.7540423412204232E-2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0.15016169364881693</v>
      </c>
      <c r="Z6" s="156">
        <f>Poor!Z6</f>
        <v>0.17</v>
      </c>
      <c r="AA6" s="121">
        <f>$M6*Z6*4</f>
        <v>2.552748792029888E-2</v>
      </c>
      <c r="AB6" s="156">
        <f>Poor!AB6</f>
        <v>0.17</v>
      </c>
      <c r="AC6" s="121">
        <f t="shared" ref="AC6:AC29" si="7">$M6*AB6*4</f>
        <v>2.552748792029888E-2</v>
      </c>
      <c r="AD6" s="156">
        <f>Poor!AD6</f>
        <v>0.33</v>
      </c>
      <c r="AE6" s="121">
        <f t="shared" ref="AE6:AE29" si="8">$M6*AD6*4</f>
        <v>4.9553358904109591E-2</v>
      </c>
      <c r="AF6" s="122">
        <f>1-SUM(Z6,AB6,AD6)</f>
        <v>0.32999999999999996</v>
      </c>
      <c r="AG6" s="121">
        <f>$M6*AF6*4</f>
        <v>4.9553358904109578E-2</v>
      </c>
      <c r="AH6" s="123">
        <f>SUM(Z6,AB6,AD6,AF6)</f>
        <v>1</v>
      </c>
      <c r="AI6" s="184">
        <f>SUM(AA6,AC6,AE6,AG6)/4</f>
        <v>3.7540423412204232E-2</v>
      </c>
      <c r="AJ6" s="120">
        <f>(AA6+AC6)/2</f>
        <v>2.552748792029888E-2</v>
      </c>
      <c r="AK6" s="119">
        <f>(AE6+AG6)/2</f>
        <v>4.9553358904109585E-2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2.026514827210461E-2</v>
      </c>
      <c r="L7" s="22">
        <f t="shared" si="5"/>
        <v>2.026514827210461E-2</v>
      </c>
      <c r="M7" s="263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1672.8914257647446</v>
      </c>
      <c r="S7" s="225">
        <f>IF($B$81=0,0,(SUMIF($N$6:$N$28,$U7,L$6:L$28)+SUMIF($N$91:$N$118,$U7,L$91:L$118))*$I$83*Poor!$B$81/$B$81)</f>
        <v>1672.8914257647446</v>
      </c>
      <c r="T7" s="225">
        <f>IF($B$81=0,0,(SUMIF($N$6:$N$28,$U7,M$6:M$28)+SUMIF($N$91:$N$118,$U7,M$91:M$118))*$I$83*Poor!$B$81/$B$81)</f>
        <v>1672.7950879073576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64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15</v>
      </c>
      <c r="S8" s="225">
        <f>IF($B$81=0,0,(SUMIF($N$6:$N$28,$U8,L$6:L$28)+SUMIF($N$91:$N$118,$U8,L$91:L$118))*$I$83*Poor!$B$81/$B$81)</f>
        <v>15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0.87738182779047125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0.11698424370539616</v>
      </c>
      <c r="AB8" s="125">
        <f>IF($Y8=0,0,AC8/$Y8)</f>
        <v>0.12261817220952879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1.6349089627937172E-2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0.10646229452054794</v>
      </c>
      <c r="J9" s="24">
        <f t="shared" si="3"/>
        <v>0.10646229452054794</v>
      </c>
      <c r="K9" s="22">
        <f t="shared" si="4"/>
        <v>0.10646229452054794</v>
      </c>
      <c r="L9" s="22">
        <f t="shared" si="5"/>
        <v>0.10646229452054794</v>
      </c>
      <c r="M9" s="264">
        <f t="shared" si="6"/>
        <v>0.10646229452054794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533.5595315919619</v>
      </c>
      <c r="S9" s="225">
        <f>IF($B$81=0,0,(SUMIF($N$6:$N$28,$U9,L$6:L$28)+SUMIF($N$91:$N$118,$U9,L$91:L$118))*$I$83*Poor!$B$81/$B$81)</f>
        <v>533.5595315919619</v>
      </c>
      <c r="T9" s="225">
        <f>IF($B$81=0,0,(SUMIF($N$6:$N$28,$U9,M$6:M$28)+SUMIF($N$91:$N$118,$U9,M$91:M$118))*$I$83*Poor!$B$81/$B$81)</f>
        <v>533.5595315919619</v>
      </c>
      <c r="U9" s="226">
        <v>3</v>
      </c>
      <c r="V9" s="56"/>
      <c r="W9" s="115"/>
      <c r="X9" s="118">
        <f>Poor!X9</f>
        <v>1</v>
      </c>
      <c r="Y9" s="184">
        <f t="shared" si="9"/>
        <v>0.42584917808219175</v>
      </c>
      <c r="Z9" s="125">
        <f>IF($Y9=0,0,AA9/$Y9)</f>
        <v>0.87738182779047114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0.37363233022882325</v>
      </c>
      <c r="AB9" s="125">
        <f>IF($Y9=0,0,AC9/$Y9)</f>
        <v>0.12261817220952882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5.2216847853368498E-2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0.10646229452054794</v>
      </c>
      <c r="AJ9" s="120">
        <f t="shared" si="14"/>
        <v>0.21292458904109587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64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0.87738182779047125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9.6924823957431197E-2</v>
      </c>
      <c r="AB10" s="125">
        <f>IF($Y10=0,0,AC10/$Y10)</f>
        <v>0.12261817220952879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1.3545692854523964E-2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64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6300</v>
      </c>
      <c r="S11" s="225">
        <f>IF($B$81=0,0,(SUMIF($N$6:$N$28,$U11,L$6:L$28)+SUMIF($N$91:$N$118,$U11,L$91:L$118))*$I$83*Poor!$B$81/$B$81)</f>
        <v>6300</v>
      </c>
      <c r="T11" s="225">
        <f>IF($B$81=0,0,(SUMIF($N$6:$N$28,$U11,M$6:M$28)+SUMIF($N$91:$N$118,$U11,M$91:M$118))*$I$83*Poor!$B$81/$B$81)</f>
        <v>3300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0.87738182779047125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1.3152041008972966E-2</v>
      </c>
      <c r="AB11" s="125">
        <f>IF($Y11=0,0,AC11/$Y11)</f>
        <v>0.12261817220952879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1.8380586174280306E-3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64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91.16733845330333</v>
      </c>
      <c r="S12" s="225">
        <f>IF($B$81=0,0,(SUMIF($N$6:$N$28,$U12,L$6:L$28)+SUMIF($N$91:$N$118,$U12,L$91:L$118))*$I$83*Poor!$B$81/$B$81)</f>
        <v>91.16733845330333</v>
      </c>
      <c r="T12" s="225">
        <f>IF($B$81=0,0,(SUMIF($N$6:$N$28,$U12,M$6:M$28)+SUMIF($N$91:$N$118,$U12,M$91:M$118))*$I$83*Poor!$B$81/$B$81)</f>
        <v>832.90624735916026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1620</v>
      </c>
      <c r="S13" s="225">
        <f>IF($B$81=0,0,(SUMIF($N$6:$N$28,$U13,L$6:L$28)+SUMIF($N$91:$N$118,$U13,L$91:L$118))*$I$83*Poor!$B$81/$B$81)</f>
        <v>1620</v>
      </c>
      <c r="T13" s="225">
        <f>IF($B$81=0,0,(SUMIF($N$6:$N$28,$U13,M$6:M$28)+SUMIF($N$91:$N$118,$U13,M$91:M$118))*$I$83*Poor!$B$81/$B$81)</f>
        <v>1620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5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5040</v>
      </c>
      <c r="S15" s="225">
        <f>IF($B$81=0,0,(SUMIF($N$6:$N$28,$U15,L$6:L$28)+SUMIF($N$91:$N$118,$U15,L$91:L$118))*$I$83*Poor!$B$81/$B$81)</f>
        <v>5040</v>
      </c>
      <c r="T15" s="225">
        <f>IF($B$81=0,0,(SUMIF($N$6:$N$28,$U15,M$6:M$28)+SUMIF($N$91:$N$118,$U15,M$91:M$118))*$I$83*Poor!$B$81/$B$81)</f>
        <v>5040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1.3193417588370177E-3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65">
        <f t="shared" ref="M16:M25" si="23">J16</f>
        <v>1.3193417588370177E-3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65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-9.8770236612702369E-3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1.0316320529059442E-2</v>
      </c>
      <c r="K18" s="22">
        <f t="shared" si="21"/>
        <v>9.8770236612702369E-3</v>
      </c>
      <c r="L18" s="22">
        <f t="shared" si="22"/>
        <v>9.8770236612702369E-3</v>
      </c>
      <c r="M18" s="265">
        <f t="shared" si="23"/>
        <v>1.0316320529059442E-2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1373.5482152801712</v>
      </c>
      <c r="S18" s="225">
        <f>IF($B$81=0,0,(SUMIF($N$6:$N$28,$U18,L$6:L$28)+SUMIF($N$91:$N$118,$U18,L$91:L$118))*$I$83*Poor!$B$81/$B$81)</f>
        <v>1373.5482152801712</v>
      </c>
      <c r="T18" s="225">
        <f>IF($B$81=0,0,(SUMIF($N$6:$N$28,$U18,M$6:M$28)+SUMIF($N$91:$N$118,$U18,M$91:M$118))*$I$83*Poor!$B$81/$B$81)</f>
        <v>1373.5482152801712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216">
        <f>IF([1]Summ!C1057="",0,[1]Summ!C1057)</f>
        <v>0</v>
      </c>
      <c r="C19" s="216">
        <f>IF([1]Summ!D1057="",0,[1]Summ!D1057)</f>
        <v>0.03</v>
      </c>
      <c r="D19" s="24">
        <f t="shared" si="18"/>
        <v>0.03</v>
      </c>
      <c r="E19" s="75">
        <f>Poor!E19</f>
        <v>1</v>
      </c>
      <c r="F19" s="22"/>
      <c r="H19" s="24">
        <f t="shared" si="19"/>
        <v>1</v>
      </c>
      <c r="I19" s="22">
        <f t="shared" si="20"/>
        <v>0.03</v>
      </c>
      <c r="J19" s="24">
        <f t="shared" si="17"/>
        <v>-1.3342993279800725E-3</v>
      </c>
      <c r="K19" s="22">
        <f t="shared" si="21"/>
        <v>0</v>
      </c>
      <c r="L19" s="22">
        <f t="shared" si="22"/>
        <v>0</v>
      </c>
      <c r="M19" s="265">
        <f t="shared" si="23"/>
        <v>-1.3342993279800725E-3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5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21444</v>
      </c>
      <c r="S20" s="225">
        <f>IF($B$81=0,0,(SUMIF($N$6:$N$28,$U20,L$6:L$28)+SUMIF($N$91:$N$118,$U20,L$91:L$118))*$I$83*Poor!$B$81/$B$81)</f>
        <v>21444</v>
      </c>
      <c r="T20" s="225">
        <f>IF($B$81=0,0,(SUMIF($N$6:$N$28,$U20,M$6:M$28)+SUMIF($N$91:$N$118,$U20,M$91:M$118))*$I$83*Poor!$B$81/$B$81)</f>
        <v>21444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5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5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5">
        <f t="shared" si="23"/>
        <v>0</v>
      </c>
      <c r="N23" s="232"/>
      <c r="O23" s="2"/>
      <c r="P23" s="22"/>
      <c r="Q23" s="171" t="s">
        <v>100</v>
      </c>
      <c r="R23" s="179">
        <f>SUM(R7:R22)</f>
        <v>38090.166511090181</v>
      </c>
      <c r="S23" s="179">
        <f>SUM(S7:S22)</f>
        <v>38090.166511090181</v>
      </c>
      <c r="T23" s="179">
        <f>SUM(T7:T22)</f>
        <v>35816.80908213865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5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22640.263668802021</v>
      </c>
      <c r="S24" s="41">
        <f>IF($B$81=0,0,(SUM(($B$70*$H$70))+((1-$D$29)*$I$83))*Poor!$B$81/$B$81)</f>
        <v>22640.263668802021</v>
      </c>
      <c r="T24" s="41">
        <f>IF($B$81=0,0,(SUM(($B$70*$H$70))+((1-$D$29)*$I$83))*Poor!$B$81/$B$81)</f>
        <v>22640.263668802021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5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38218.930335468693</v>
      </c>
      <c r="S25" s="41">
        <f>IF($B$81=0,0,(SUM(($B$70*$H$70),($B$71*$H$71))+((1-$D$29)*$I$83))*Poor!$B$81/$B$81)</f>
        <v>38218.930335468693</v>
      </c>
      <c r="T25" s="41">
        <f>IF($B$81=0,0,(SUM(($B$70*$H$70),($B$71*$H$71))+((1-$D$29)*$I$83))*Poor!$B$81/$B$81)</f>
        <v>38218.930335468693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4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65962.930335468685</v>
      </c>
      <c r="S26" s="41">
        <f>IF($B$81=0,0,(SUM(($B$70*$H$70),($B$71*$H$71),($B$72*$H$72))+((1-$D$29)*$I$83))*Poor!$B$81/$B$81)</f>
        <v>65962.930335468685</v>
      </c>
      <c r="T26" s="41">
        <f>IF($B$81=0,0,(SUM(($B$70*$H$70),($B$71*$H$71),($B$72*$H$72))+((1-$D$29)*$I$83))*Poor!$B$81/$B$81)</f>
        <v>65962.930335468685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5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4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0.16891235305105851</v>
      </c>
      <c r="C29" s="216">
        <f>IF([1]Summ!D1067="",0,[1]Summ!D1067)</f>
        <v>5.6057196318495178E-2</v>
      </c>
      <c r="D29" s="281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0.16891235305105851</v>
      </c>
      <c r="L29" s="22">
        <f t="shared" si="5"/>
        <v>0.16891235305105851</v>
      </c>
      <c r="M29" s="264">
        <f t="shared" si="6"/>
        <v>0.22496954936955368</v>
      </c>
      <c r="N29" s="232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1.8057438666907339</v>
      </c>
      <c r="E30" s="75">
        <f>Poor!E30</f>
        <v>1</v>
      </c>
      <c r="H30" s="96">
        <f>(E30*F$7/F$9)</f>
        <v>1</v>
      </c>
      <c r="I30" s="29">
        <f>IF(E30&gt;=1,I119-I124,MIN(I119-I124,B30*H30))</f>
        <v>1.8057438666907339</v>
      </c>
      <c r="J30" s="234">
        <f>IF(I$32&lt;=1,I30,1-SUM(J6:J29))</f>
        <v>0.37820355423564289</v>
      </c>
      <c r="K30" s="22">
        <f t="shared" si="4"/>
        <v>0.58637945846824402</v>
      </c>
      <c r="L30" s="22">
        <f>IF(L124=L119,0,IF(K30="",0,(L119-L124)/(B119-B124)*K30))</f>
        <v>0.58637945846824402</v>
      </c>
      <c r="M30" s="23">
        <f t="shared" si="6"/>
        <v>0.37820355423564289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1.5128142169425716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0.34157779862203808</v>
      </c>
      <c r="AC30" s="188">
        <f>IF(AC79*4/$I$83+SUM(AC6:AC29)&lt;1,AC79*4/$I$83,1-SUM(AC6:AC29))</f>
        <v>0.51674374994736594</v>
      </c>
      <c r="AD30" s="122">
        <f>IF($Y30=0,0,AE30/($Y$30))</f>
        <v>0.37469408264320814</v>
      </c>
      <c r="AE30" s="188">
        <f>IF(AE79*4/$I$83+SUM(AE6:AE29)&lt;1,AE79*4/$I$83,1-SUM(AE6:AE29))</f>
        <v>0.56684253522690009</v>
      </c>
      <c r="AF30" s="122">
        <f>IF($Y30=0,0,AG30/($Y$30))</f>
        <v>0.32440717050819812</v>
      </c>
      <c r="AG30" s="188">
        <f>IF(AG79*4/$I$83+SUM(AG6:AG29)&lt;1,AG79*4/$I$83,1-SUM(AG6:AG29))</f>
        <v>0.49076777962291507</v>
      </c>
      <c r="AH30" s="123">
        <f t="shared" si="12"/>
        <v>1.0406790517734443</v>
      </c>
      <c r="AI30" s="184">
        <f t="shared" si="13"/>
        <v>0.39358851619929525</v>
      </c>
      <c r="AJ30" s="120">
        <f t="shared" si="14"/>
        <v>0.25837187497368297</v>
      </c>
      <c r="AK30" s="119">
        <f t="shared" si="15"/>
        <v>0.52880515742490752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-0.18616530261296904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128.76382437851134</v>
      </c>
      <c r="S31" s="237">
        <f t="shared" si="24"/>
        <v>128.76382437851134</v>
      </c>
      <c r="T31" s="237">
        <f>IF(T25&gt;T$23,T25-T$23,0)</f>
        <v>2402.1212533300422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1.186165302612969</v>
      </c>
      <c r="C32" s="77">
        <f>SUM(C6:C31)</f>
        <v>4.3273684487860058E-2</v>
      </c>
      <c r="D32" s="24">
        <f>SUM(D6:D30)</f>
        <v>2.4488033953233193</v>
      </c>
      <c r="E32" s="2"/>
      <c r="F32" s="2"/>
      <c r="H32" s="17"/>
      <c r="I32" s="22">
        <f>SUM(I6:I30)</f>
        <v>2.4488033953233193</v>
      </c>
      <c r="J32" s="17"/>
      <c r="L32" s="22">
        <f>SUM(L6:L30)</f>
        <v>1.186165302612969</v>
      </c>
      <c r="M32" s="23"/>
      <c r="N32" s="56"/>
      <c r="O32" s="2"/>
      <c r="P32" s="22"/>
      <c r="Q32" s="59" t="s">
        <v>143</v>
      </c>
      <c r="R32" s="237">
        <f t="shared" si="24"/>
        <v>27872.763824378504</v>
      </c>
      <c r="S32" s="237">
        <f t="shared" si="24"/>
        <v>27872.763824378504</v>
      </c>
      <c r="T32" s="237">
        <f t="shared" si="24"/>
        <v>30146.121253330035</v>
      </c>
      <c r="U32" s="56"/>
      <c r="V32" s="56"/>
      <c r="W32" s="110"/>
      <c r="X32" s="118"/>
      <c r="Y32" s="115">
        <f>SUM(Y6:Y31)</f>
        <v>3.9384601521453906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-4.4476644266002417E-2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2402.1212533300436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3000</v>
      </c>
      <c r="J37" s="38">
        <f>J91*I$83</f>
        <v>3000</v>
      </c>
      <c r="K37" s="40">
        <f>(B37/B$65)</f>
        <v>0.1743223219733287</v>
      </c>
      <c r="L37" s="22">
        <f t="shared" ref="L37" si="28">(K37*H37)</f>
        <v>0.1743223219733287</v>
      </c>
      <c r="M37" s="24">
        <f>J37/B$65</f>
        <v>8.7161160986664349E-2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3000</v>
      </c>
      <c r="AH37" s="123">
        <f>SUM(Z37,AB37,AD37,AF37)</f>
        <v>1</v>
      </c>
      <c r="AI37" s="112">
        <f>SUM(AA37,AC37,AE37,AG37)</f>
        <v>3000</v>
      </c>
      <c r="AJ37" s="148">
        <f>(AA37+AC37)</f>
        <v>0</v>
      </c>
      <c r="AK37" s="147">
        <f>(AE37+AG37)</f>
        <v>3000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300</v>
      </c>
      <c r="J38" s="38">
        <f t="shared" ref="J38:J64" si="32">J92*I$83</f>
        <v>300</v>
      </c>
      <c r="K38" s="40">
        <f t="shared" ref="K38:K64" si="33">(B38/B$65)</f>
        <v>8.7161160986664338E-3</v>
      </c>
      <c r="L38" s="22">
        <f t="shared" ref="L38:L64" si="34">(K38*H38)</f>
        <v>8.7161160986664338E-3</v>
      </c>
      <c r="M38" s="24">
        <f t="shared" ref="M38:M64" si="35">J38/B$65</f>
        <v>8.7161160986664338E-3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300</v>
      </c>
      <c r="AH38" s="123">
        <f t="shared" ref="AH38:AI58" si="37">SUM(Z38,AB38,AD38,AF38)</f>
        <v>1</v>
      </c>
      <c r="AI38" s="112">
        <f t="shared" si="37"/>
        <v>300</v>
      </c>
      <c r="AJ38" s="148">
        <f t="shared" ref="AJ38:AJ64" si="38">(AA38+AC38)</f>
        <v>0</v>
      </c>
      <c r="AK38" s="147">
        <f t="shared" ref="AK38:AK64" si="39">(AE38+AG38)</f>
        <v>300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0.87738182779047125</v>
      </c>
      <c r="AA39" s="147">
        <f t="shared" ref="AA39:AA64" si="40">$J39*Z39</f>
        <v>0</v>
      </c>
      <c r="AB39" s="122">
        <f>AB8</f>
        <v>0.12261817220952879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0.87738182779047114</v>
      </c>
      <c r="AA40" s="147">
        <f t="shared" si="40"/>
        <v>0</v>
      </c>
      <c r="AB40" s="122">
        <f>AB9</f>
        <v>0.12261817220952882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0.87738182779047125</v>
      </c>
      <c r="AA41" s="147">
        <f t="shared" si="40"/>
        <v>0</v>
      </c>
      <c r="AB41" s="122">
        <f>AB11</f>
        <v>0.12261817220952879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4.358058049333217E-4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7">
        <f>IF([1]Summ!C1079="",0,[1]Summ!C1079)</f>
        <v>0</v>
      </c>
      <c r="C44" s="217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750</v>
      </c>
      <c r="J44" s="38">
        <f t="shared" si="32"/>
        <v>750</v>
      </c>
      <c r="K44" s="40">
        <f t="shared" si="33"/>
        <v>0</v>
      </c>
      <c r="L44" s="22">
        <f t="shared" si="34"/>
        <v>0</v>
      </c>
      <c r="M44" s="24">
        <f t="shared" si="35"/>
        <v>2.1790290246666087E-2</v>
      </c>
      <c r="N44" s="2"/>
      <c r="O44" s="2"/>
      <c r="P44" s="2"/>
      <c r="Q44" s="262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187.5</v>
      </c>
      <c r="AB44" s="156">
        <f>Poor!AB44</f>
        <v>0.25</v>
      </c>
      <c r="AC44" s="147">
        <f t="shared" si="41"/>
        <v>187.5</v>
      </c>
      <c r="AD44" s="156">
        <f>Poor!AD44</f>
        <v>0.25</v>
      </c>
      <c r="AE44" s="147">
        <f t="shared" si="42"/>
        <v>187.5</v>
      </c>
      <c r="AF44" s="122">
        <f t="shared" si="29"/>
        <v>0.25</v>
      </c>
      <c r="AG44" s="147">
        <f t="shared" si="36"/>
        <v>187.5</v>
      </c>
      <c r="AH44" s="123">
        <f t="shared" si="37"/>
        <v>1</v>
      </c>
      <c r="AI44" s="112">
        <f t="shared" si="37"/>
        <v>750</v>
      </c>
      <c r="AJ44" s="148">
        <f t="shared" si="38"/>
        <v>375</v>
      </c>
      <c r="AK44" s="147">
        <f t="shared" si="39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7">
        <f>IF([1]Summ!C1080="",0,[1]Summ!C1080)</f>
        <v>1620</v>
      </c>
      <c r="C45" s="217">
        <f>IF([1]Summ!D1080="",0,[1]Summ!D1080)</f>
        <v>0</v>
      </c>
      <c r="D45" s="38">
        <f t="shared" si="25"/>
        <v>1620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1620</v>
      </c>
      <c r="J45" s="38">
        <f t="shared" si="32"/>
        <v>1620</v>
      </c>
      <c r="K45" s="40">
        <f t="shared" si="33"/>
        <v>4.7067026932798746E-2</v>
      </c>
      <c r="L45" s="22">
        <f t="shared" si="34"/>
        <v>4.7067026932798746E-2</v>
      </c>
      <c r="M45" s="24">
        <f t="shared" si="35"/>
        <v>4.7067026932798746E-2</v>
      </c>
      <c r="N45" s="2"/>
      <c r="O45" s="2"/>
      <c r="P45" s="2"/>
      <c r="Q45" s="262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405</v>
      </c>
      <c r="AB45" s="156">
        <f>Poor!AB45</f>
        <v>0.25</v>
      </c>
      <c r="AC45" s="147">
        <f t="shared" si="41"/>
        <v>405</v>
      </c>
      <c r="AD45" s="156">
        <f>Poor!AD45</f>
        <v>0.25</v>
      </c>
      <c r="AE45" s="147">
        <f t="shared" si="42"/>
        <v>405</v>
      </c>
      <c r="AF45" s="122">
        <f t="shared" si="29"/>
        <v>0.25</v>
      </c>
      <c r="AG45" s="147">
        <f t="shared" si="36"/>
        <v>405</v>
      </c>
      <c r="AH45" s="123">
        <f t="shared" si="37"/>
        <v>1</v>
      </c>
      <c r="AI45" s="112">
        <f t="shared" si="37"/>
        <v>1620</v>
      </c>
      <c r="AJ45" s="148">
        <f t="shared" si="38"/>
        <v>810</v>
      </c>
      <c r="AK45" s="147">
        <f t="shared" si="39"/>
        <v>810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Formal Employment (conservancies, etc.)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2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7">
        <f>IF([1]Summ!C1083="",0,[1]Summ!C1083)</f>
        <v>21444</v>
      </c>
      <c r="C48" s="217">
        <f>IF([1]Summ!D1083="",0,[1]Summ!D1083)</f>
        <v>0</v>
      </c>
      <c r="D48" s="38">
        <f t="shared" si="25"/>
        <v>21444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21444</v>
      </c>
      <c r="J48" s="38">
        <f t="shared" si="32"/>
        <v>21444</v>
      </c>
      <c r="K48" s="40">
        <f t="shared" si="33"/>
        <v>0.62302797873267668</v>
      </c>
      <c r="L48" s="22">
        <f t="shared" si="34"/>
        <v>0.62302797873267668</v>
      </c>
      <c r="M48" s="24">
        <f t="shared" si="35"/>
        <v>0.62302797873267668</v>
      </c>
      <c r="N48" s="2"/>
      <c r="O48" s="2"/>
      <c r="P48" s="2"/>
      <c r="Q48" s="262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5361</v>
      </c>
      <c r="AB48" s="156">
        <f>Poor!AB48</f>
        <v>0.25</v>
      </c>
      <c r="AC48" s="147">
        <f t="shared" si="41"/>
        <v>5361</v>
      </c>
      <c r="AD48" s="156">
        <f>Poor!AD48</f>
        <v>0.25</v>
      </c>
      <c r="AE48" s="147">
        <f t="shared" si="42"/>
        <v>5361</v>
      </c>
      <c r="AF48" s="122">
        <f t="shared" si="29"/>
        <v>0.25</v>
      </c>
      <c r="AG48" s="147">
        <f t="shared" si="36"/>
        <v>5361</v>
      </c>
      <c r="AH48" s="123">
        <f t="shared" si="37"/>
        <v>1</v>
      </c>
      <c r="AI48" s="112">
        <f t="shared" si="37"/>
        <v>21444</v>
      </c>
      <c r="AJ48" s="148">
        <f t="shared" si="38"/>
        <v>10722</v>
      </c>
      <c r="AK48" s="147">
        <f t="shared" si="39"/>
        <v>10722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7">
        <f>IF([1]Summ!C1084="",0,[1]Summ!C1084)</f>
        <v>5040</v>
      </c>
      <c r="C49" s="217">
        <f>IF([1]Summ!D1084="",0,[1]Summ!D1084)</f>
        <v>0</v>
      </c>
      <c r="D49" s="38">
        <f t="shared" si="25"/>
        <v>5040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5040</v>
      </c>
      <c r="J49" s="38">
        <f t="shared" si="32"/>
        <v>5040</v>
      </c>
      <c r="K49" s="40">
        <f t="shared" si="33"/>
        <v>0.1464307504575961</v>
      </c>
      <c r="L49" s="22">
        <f t="shared" si="34"/>
        <v>0.1464307504575961</v>
      </c>
      <c r="M49" s="24">
        <f t="shared" si="35"/>
        <v>0.1464307504575961</v>
      </c>
      <c r="N49" s="2"/>
      <c r="O49" s="2"/>
      <c r="P49" s="2"/>
      <c r="Q49" s="262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1260</v>
      </c>
      <c r="AB49" s="156">
        <f>Poor!AB49</f>
        <v>0.25</v>
      </c>
      <c r="AC49" s="147">
        <f t="shared" si="41"/>
        <v>1260</v>
      </c>
      <c r="AD49" s="156">
        <f>Poor!AD49</f>
        <v>0.25</v>
      </c>
      <c r="AE49" s="147">
        <f t="shared" si="42"/>
        <v>1260</v>
      </c>
      <c r="AF49" s="122">
        <f t="shared" si="29"/>
        <v>0.25</v>
      </c>
      <c r="AG49" s="147">
        <f t="shared" si="36"/>
        <v>1260</v>
      </c>
      <c r="AH49" s="123">
        <f t="shared" si="37"/>
        <v>1</v>
      </c>
      <c r="AI49" s="112">
        <f t="shared" si="37"/>
        <v>5040</v>
      </c>
      <c r="AJ49" s="148">
        <f t="shared" si="38"/>
        <v>2520</v>
      </c>
      <c r="AK49" s="147">
        <f t="shared" si="39"/>
        <v>2520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2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2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-2265</v>
      </c>
      <c r="D65" s="42">
        <f>SUM(D37:D64)</f>
        <v>32154</v>
      </c>
      <c r="E65" s="32"/>
      <c r="F65" s="32"/>
      <c r="G65" s="32"/>
      <c r="H65" s="31"/>
      <c r="I65" s="39">
        <f>SUM(I37:I64)</f>
        <v>32154</v>
      </c>
      <c r="J65" s="39">
        <f>SUM(J37:J64)</f>
        <v>32154</v>
      </c>
      <c r="K65" s="40">
        <f>SUM(K37:K64)</f>
        <v>1</v>
      </c>
      <c r="L65" s="22">
        <f>SUM(L37:L64)</f>
        <v>1</v>
      </c>
      <c r="M65" s="24">
        <f>SUM(M37:M64)</f>
        <v>0.93419332345506845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7213.5</v>
      </c>
      <c r="AB65" s="137"/>
      <c r="AC65" s="153">
        <f>SUM(AC37:AC64)</f>
        <v>7213.5</v>
      </c>
      <c r="AD65" s="137"/>
      <c r="AE65" s="153">
        <f>SUM(AE37:AE64)</f>
        <v>7213.5</v>
      </c>
      <c r="AF65" s="137"/>
      <c r="AG65" s="153">
        <f>SUM(AG37:AG64)</f>
        <v>10513.5</v>
      </c>
      <c r="AH65" s="137"/>
      <c r="AI65" s="153">
        <f>SUM(AI37:AI64)</f>
        <v>32154</v>
      </c>
      <c r="AJ65" s="153">
        <f>SUM(AJ37:AJ64)</f>
        <v>14427</v>
      </c>
      <c r="AK65" s="153">
        <f>SUM(AK37:AK64)</f>
        <v>17727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6" si="44">J124*I$83</f>
        <v>15486.543496873714</v>
      </c>
      <c r="K70" s="40">
        <f>B70/B$76</f>
        <v>0.44994170361932984</v>
      </c>
      <c r="L70" s="22">
        <f t="shared" ref="L70:L74" si="45">(L124*G$37*F$9/F$7)/B$130</f>
        <v>0.44994170361932984</v>
      </c>
      <c r="M70" s="24">
        <f>J70/B$76</f>
        <v>0.44994170361932984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3871.6358742184284</v>
      </c>
      <c r="AB70" s="156">
        <f>Poor!AB70</f>
        <v>0.25</v>
      </c>
      <c r="AC70" s="147">
        <f>$J70*AB70</f>
        <v>3871.6358742184284</v>
      </c>
      <c r="AD70" s="156">
        <f>Poor!AD70</f>
        <v>0.25</v>
      </c>
      <c r="AE70" s="147">
        <f>$J70*AD70</f>
        <v>3871.6358742184284</v>
      </c>
      <c r="AF70" s="156">
        <f>Poor!AF70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15578.666666666668</v>
      </c>
      <c r="J71" s="51">
        <f t="shared" si="44"/>
        <v>15578.666666666668</v>
      </c>
      <c r="K71" s="40">
        <f t="shared" ref="K71:K72" si="47">B71/B$76</f>
        <v>0.45261822443030503</v>
      </c>
      <c r="L71" s="22">
        <f t="shared" si="45"/>
        <v>0.45261822443030503</v>
      </c>
      <c r="M71" s="24">
        <f t="shared" ref="M71:M72" si="48">J71/B$76</f>
        <v>0.45261822443030503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108</v>
      </c>
      <c r="AB73" s="156">
        <f>Poor!AB73</f>
        <v>0.09</v>
      </c>
      <c r="AC73" s="147">
        <f>$H$73*$B$73*AB73</f>
        <v>108</v>
      </c>
      <c r="AD73" s="156">
        <f>Poor!AD73</f>
        <v>0.23</v>
      </c>
      <c r="AE73" s="147">
        <f>$H$73*$B$73*AD73</f>
        <v>276</v>
      </c>
      <c r="AF73" s="156">
        <f>Poor!AF73</f>
        <v>0.59</v>
      </c>
      <c r="AG73" s="147">
        <f>$H$73*$B$73*AF73</f>
        <v>708</v>
      </c>
      <c r="AH73" s="155">
        <f>SUM(Z73,AB73,AD73,AF73)</f>
        <v>1</v>
      </c>
      <c r="AI73" s="147">
        <f>SUM(AA73,AC73,AE73,AG73)</f>
        <v>1200</v>
      </c>
      <c r="AJ73" s="148">
        <f>(AA73+AC73)</f>
        <v>216</v>
      </c>
      <c r="AK73" s="147">
        <f>(AE73+AG73)</f>
        <v>984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16667.456503126283</v>
      </c>
      <c r="J74" s="51">
        <f t="shared" si="44"/>
        <v>3490.9110897896576</v>
      </c>
      <c r="K74" s="40">
        <f>B74/B$76</f>
        <v>0.15725109625986769</v>
      </c>
      <c r="L74" s="22">
        <f t="shared" si="45"/>
        <v>0.15725109625986769</v>
      </c>
      <c r="M74" s="24">
        <f>J74/B$76</f>
        <v>0.10142395449576273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1192.4177252356112</v>
      </c>
      <c r="AD74" s="156"/>
      <c r="AE74" s="147">
        <f>AE30*$I$83/4</f>
        <v>1308.0237283777376</v>
      </c>
      <c r="AF74" s="156"/>
      <c r="AG74" s="147">
        <f>AG30*$I$83/4</f>
        <v>1132.4765891343532</v>
      </c>
      <c r="AH74" s="155"/>
      <c r="AI74" s="147">
        <f>SUM(AA74,AC74,AE74,AG74)</f>
        <v>3632.9180427477022</v>
      </c>
      <c r="AJ74" s="148">
        <f>(AA74+AC74)</f>
        <v>1192.4177252356112</v>
      </c>
      <c r="AK74" s="147">
        <f>(AE74+AG74)</f>
        <v>2440.500317512091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8851.2516624287891</v>
      </c>
      <c r="AB75" s="158"/>
      <c r="AC75" s="149">
        <f>AA75+AC65-SUM(AC70,AC74)</f>
        <v>11000.698062974749</v>
      </c>
      <c r="AD75" s="158"/>
      <c r="AE75" s="149">
        <f>AC75+AE65-SUM(AE70,AE74)</f>
        <v>13034.538460378582</v>
      </c>
      <c r="AF75" s="158"/>
      <c r="AG75" s="149">
        <f>IF(SUM(AG6:AG29)+((AG65-AG70-$J$75)*4/I$83)&lt;1,0,AG65-AG70-$J$75-(1-SUM(AG6:AG29))*I$83/4)</f>
        <v>5509.3875366472184</v>
      </c>
      <c r="AH75" s="134"/>
      <c r="AI75" s="149">
        <f>AI76-SUM(AI70,AI74)</f>
        <v>13034.538460378586</v>
      </c>
      <c r="AJ75" s="151">
        <f>AJ76-SUM(AJ70,AJ74)</f>
        <v>5491.310526327532</v>
      </c>
      <c r="AK75" s="149">
        <f>AJ75+AK76-SUM(AK70,AK74)</f>
        <v>13034.538460378584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32153.999999999996</v>
      </c>
      <c r="J76" s="51">
        <f t="shared" si="44"/>
        <v>32153.999999999996</v>
      </c>
      <c r="K76" s="40">
        <f>SUM(K70:K75)</f>
        <v>1.9007419055088401</v>
      </c>
      <c r="L76" s="22">
        <f>SUM(L70:L75)</f>
        <v>1.0598110243095025</v>
      </c>
      <c r="M76" s="24">
        <f>SUM(M70:M75)</f>
        <v>1.0039838825453975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7213.5</v>
      </c>
      <c r="AB76" s="137"/>
      <c r="AC76" s="153">
        <f>AC65</f>
        <v>7213.5</v>
      </c>
      <c r="AD76" s="137"/>
      <c r="AE76" s="153">
        <f>AE65</f>
        <v>7213.5</v>
      </c>
      <c r="AF76" s="137"/>
      <c r="AG76" s="153">
        <f>AG65</f>
        <v>10513.5</v>
      </c>
      <c r="AH76" s="137"/>
      <c r="AI76" s="153">
        <f>SUM(AA76,AC76,AE76,AG76)</f>
        <v>32154</v>
      </c>
      <c r="AJ76" s="154">
        <f>SUM(AA76,AC76)</f>
        <v>14427</v>
      </c>
      <c r="AK76" s="154">
        <f>SUM(AE76,AG76)</f>
        <v>17727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15578.666666666672</v>
      </c>
      <c r="J77" s="100">
        <f>J131*I$83</f>
        <v>2402.1212533300436</v>
      </c>
      <c r="K77" s="40"/>
      <c r="L77" s="22">
        <f>-(L131*G$37*F$9/F$7)/B$130</f>
        <v>-0.45261822443030508</v>
      </c>
      <c r="M77" s="24">
        <f>-J77/B$76</f>
        <v>-6.9790559090329288E-2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5509.3875366472184</v>
      </c>
      <c r="AB78" s="112"/>
      <c r="AC78" s="112">
        <f>IF(AA75&lt;0,0,AA75)</f>
        <v>8851.2516624287891</v>
      </c>
      <c r="AD78" s="112"/>
      <c r="AE78" s="112">
        <f>AC75</f>
        <v>11000.698062974749</v>
      </c>
      <c r="AF78" s="112"/>
      <c r="AG78" s="112">
        <f>AE75</f>
        <v>13034.538460378582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8851.2516624287891</v>
      </c>
      <c r="AB79" s="112"/>
      <c r="AC79" s="112">
        <f>AA79-AA74+AC65-AC70</f>
        <v>12193.115788210362</v>
      </c>
      <c r="AD79" s="112"/>
      <c r="AE79" s="112">
        <f>AC79-AC74+AE65-AE70</f>
        <v>14342.562188756321</v>
      </c>
      <c r="AF79" s="112"/>
      <c r="AG79" s="112">
        <f>AE79-AE74+AG65-AG70</f>
        <v>19676.402586160159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9230.2440066827512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2307.5610016706878</v>
      </c>
      <c r="AB83" s="112"/>
      <c r="AC83" s="165">
        <f>$I$83*AB82/4</f>
        <v>2307.5610016706878</v>
      </c>
      <c r="AD83" s="112"/>
      <c r="AE83" s="165">
        <f>$I$83*AD82/4</f>
        <v>2307.5610016706878</v>
      </c>
      <c r="AF83" s="112"/>
      <c r="AG83" s="165">
        <f>$I$83*AF82/4</f>
        <v>2307.5610016706878</v>
      </c>
      <c r="AH83" s="165">
        <f>SUM(AA83,AC83,AE83,AG83)</f>
        <v>9230.2440066827512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22640.263668802021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22640.263668802021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38218.930335468685</v>
      </c>
      <c r="C85" s="39"/>
      <c r="D85" s="38"/>
      <c r="E85" s="32"/>
      <c r="F85" s="32"/>
      <c r="G85" s="32"/>
      <c r="H85" s="239">
        <f>IF(B85=0,0,I85/B85)</f>
        <v>1.0000000000000002</v>
      </c>
      <c r="I85" s="237">
        <f>(B70*H70)+(B71*H71)+((1-(D29*H29))*I83)</f>
        <v>38218.930335468693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1</v>
      </c>
      <c r="I91" s="22">
        <f t="shared" ref="I91:I106" si="54">(D91*H91)</f>
        <v>0.3250184933169678</v>
      </c>
      <c r="J91" s="24">
        <f t="shared" ref="J91:J99" si="55">IF(I$32&lt;=1+I$131,I91,L91+J$33*(I91-L91))</f>
        <v>0.3250184933169678</v>
      </c>
      <c r="K91" s="22">
        <f t="shared" ref="K91:K106" si="56">(B91)</f>
        <v>0.65003698663393561</v>
      </c>
      <c r="L91" s="22">
        <f t="shared" ref="L91:L106" si="57">(K91*H91)</f>
        <v>0.65003698663393561</v>
      </c>
      <c r="M91" s="230">
        <f t="shared" si="49"/>
        <v>0.3250184933169678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1</v>
      </c>
      <c r="I92" s="22">
        <f t="shared" si="54"/>
        <v>3.250184933169678E-2</v>
      </c>
      <c r="J92" s="24">
        <f t="shared" si="55"/>
        <v>3.250184933169678E-2</v>
      </c>
      <c r="K92" s="22">
        <f t="shared" si="56"/>
        <v>3.250184933169678E-2</v>
      </c>
      <c r="L92" s="22">
        <f t="shared" si="57"/>
        <v>3.250184933169678E-2</v>
      </c>
      <c r="M92" s="230">
        <f t="shared" si="49"/>
        <v>3.250184933169678E-2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1.625092466584839E-3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WILD FOODS -- see worksheet Data 3</v>
      </c>
      <c r="B98" s="75">
        <f t="shared" si="51"/>
        <v>0</v>
      </c>
      <c r="C98" s="75">
        <f t="shared" si="51"/>
        <v>8.1254623329241951E-2</v>
      </c>
      <c r="D98" s="24">
        <f t="shared" si="52"/>
        <v>8.1254623329241951E-2</v>
      </c>
      <c r="H98" s="24">
        <f t="shared" si="53"/>
        <v>1</v>
      </c>
      <c r="I98" s="22">
        <f t="shared" si="54"/>
        <v>8.1254623329241951E-2</v>
      </c>
      <c r="J98" s="24">
        <f t="shared" si="55"/>
        <v>8.1254623329241951E-2</v>
      </c>
      <c r="K98" s="22">
        <f t="shared" si="56"/>
        <v>0</v>
      </c>
      <c r="L98" s="22">
        <f t="shared" si="57"/>
        <v>0</v>
      </c>
      <c r="M98" s="231">
        <f t="shared" si="49"/>
        <v>8.1254623329241951E-2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Agricultural cash income -- see Data2</v>
      </c>
      <c r="B99" s="75">
        <f t="shared" si="51"/>
        <v>0.17550998639116261</v>
      </c>
      <c r="C99" s="75">
        <f t="shared" si="51"/>
        <v>0</v>
      </c>
      <c r="D99" s="24">
        <f t="shared" si="52"/>
        <v>0.17550998639116261</v>
      </c>
      <c r="H99" s="24">
        <f t="shared" si="53"/>
        <v>1</v>
      </c>
      <c r="I99" s="22">
        <f t="shared" si="54"/>
        <v>0.17550998639116261</v>
      </c>
      <c r="J99" s="24">
        <f t="shared" si="55"/>
        <v>0.17550998639116261</v>
      </c>
      <c r="K99" s="22">
        <f t="shared" si="56"/>
        <v>0.17550998639116261</v>
      </c>
      <c r="L99" s="22">
        <f t="shared" si="57"/>
        <v>0.17550998639116261</v>
      </c>
      <c r="M99" s="231">
        <f t="shared" si="49"/>
        <v>0.17550998639116261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Formal Employment (conservancies, etc.)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0">
        <f t="shared" si="49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2.3232321902296857</v>
      </c>
      <c r="C102" s="75">
        <f t="shared" si="51"/>
        <v>0</v>
      </c>
      <c r="D102" s="24">
        <f t="shared" si="52"/>
        <v>2.3232321902296857</v>
      </c>
      <c r="H102" s="24">
        <f t="shared" si="53"/>
        <v>1</v>
      </c>
      <c r="I102" s="22">
        <f t="shared" si="54"/>
        <v>2.3232321902296857</v>
      </c>
      <c r="J102" s="24">
        <f>IF(I$32&lt;=1+I131,I102,L102+J$33*(I102-L102))</f>
        <v>2.3232321902296857</v>
      </c>
      <c r="K102" s="22">
        <f t="shared" si="56"/>
        <v>2.3232321902296857</v>
      </c>
      <c r="L102" s="22">
        <f t="shared" si="57"/>
        <v>2.3232321902296857</v>
      </c>
      <c r="M102" s="231">
        <f t="shared" si="49"/>
        <v>2.3232321902296857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0.54603106877250596</v>
      </c>
      <c r="C103" s="75">
        <f t="shared" si="51"/>
        <v>0</v>
      </c>
      <c r="D103" s="24">
        <f t="shared" si="52"/>
        <v>0.54603106877250596</v>
      </c>
      <c r="H103" s="24">
        <f t="shared" si="53"/>
        <v>1</v>
      </c>
      <c r="I103" s="22">
        <f t="shared" si="54"/>
        <v>0.54603106877250596</v>
      </c>
      <c r="J103" s="24">
        <f>IF(I$32&lt;=1+I131,I103,L103+J$33*(I103-L103))</f>
        <v>0.54603106877250596</v>
      </c>
      <c r="K103" s="22">
        <f t="shared" si="56"/>
        <v>0.54603106877250596</v>
      </c>
      <c r="L103" s="22">
        <f t="shared" si="57"/>
        <v>0.54603106877250596</v>
      </c>
      <c r="M103" s="231">
        <f t="shared" si="49"/>
        <v>0.54603106877250596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-0.24538896245431069</v>
      </c>
      <c r="D119" s="24">
        <f>SUM(D91:D118)</f>
        <v>3.4835482113712608</v>
      </c>
      <c r="E119" s="22"/>
      <c r="F119" s="2"/>
      <c r="G119" s="2"/>
      <c r="H119" s="31"/>
      <c r="I119" s="22">
        <f>SUM(I91:I118)</f>
        <v>3.4835482113712608</v>
      </c>
      <c r="J119" s="24">
        <f>SUM(J91:J118)</f>
        <v>3.4835482113712608</v>
      </c>
      <c r="K119" s="22">
        <f>SUM(K91:K118)</f>
        <v>3.7289371738255719</v>
      </c>
      <c r="L119" s="22">
        <f>SUM(L91:L118)</f>
        <v>3.7289371738255719</v>
      </c>
      <c r="M119" s="57">
        <f t="shared" si="49"/>
        <v>3.4835482113712608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9">
        <f>(B124)</f>
        <v>1.6778043446805269</v>
      </c>
      <c r="L124" s="29">
        <f>IF(SUMPRODUCT($B$124:$B124,$H$124:$H124)&lt;L$119,($B124*$H124),L$119)</f>
        <v>1.6778043446805269</v>
      </c>
      <c r="M124" s="243">
        <f t="shared" si="66"/>
        <v>1.6778043446805269</v>
      </c>
      <c r="N124" s="58"/>
      <c r="O124" s="174">
        <f>B124*H124</f>
        <v>1.6778043446805269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1.68778492262909</v>
      </c>
      <c r="J125" s="240">
        <f>IF(SUMPRODUCT($B$124:$B125,$H$124:$H125)&lt;J$119,($B125*$H125),IF(SUMPRODUCT($B$124:$B124,$H$124:$H124)&lt;J$119,J$119-SUMPRODUCT($B$124:$B124,$H$124:$H124),0))</f>
        <v>1.68778492262909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1.68778492262909</v>
      </c>
      <c r="M125" s="243">
        <f t="shared" si="66"/>
        <v>1.68778492262909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0.13000739732678712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1.8057438666907339</v>
      </c>
      <c r="J128" s="231">
        <f>(J30)</f>
        <v>0.37820355423564289</v>
      </c>
      <c r="K128" s="29">
        <f>(B128)</f>
        <v>0.58637945846824402</v>
      </c>
      <c r="L128" s="29">
        <f>IF(L124=L119,0,(L119-L124)/(B119-B124)*K128)</f>
        <v>0.58637945846824402</v>
      </c>
      <c r="M128" s="243">
        <f t="shared" si="66"/>
        <v>0.37820355423564289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3.4835482113712608</v>
      </c>
      <c r="J130" s="231">
        <f>(J119)</f>
        <v>3.4835482113712608</v>
      </c>
      <c r="K130" s="29">
        <f>(B130)</f>
        <v>3.7289371738255719</v>
      </c>
      <c r="L130" s="29">
        <f>(L119)</f>
        <v>3.7289371738255719</v>
      </c>
      <c r="M130" s="243">
        <f t="shared" si="66"/>
        <v>3.4835482113712608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0.26024461017399902</v>
      </c>
      <c r="K131" s="29"/>
      <c r="L131" s="29">
        <f>IF(I131&lt;SUM(L126:L127),0,I131-(SUM(L126:L127)))</f>
        <v>1.6877849226290902</v>
      </c>
      <c r="M131" s="240">
        <f>IF(I131&lt;SUM(M126:M127),0,I131-(SUM(M126:M127)))</f>
        <v>1.6877849226290902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187" priority="436" operator="equal">
      <formula>16</formula>
    </cfRule>
    <cfRule type="cellIs" dxfId="186" priority="437" operator="equal">
      <formula>15</formula>
    </cfRule>
    <cfRule type="cellIs" dxfId="185" priority="438" operator="equal">
      <formula>14</formula>
    </cfRule>
    <cfRule type="cellIs" dxfId="184" priority="439" operator="equal">
      <formula>13</formula>
    </cfRule>
    <cfRule type="cellIs" dxfId="183" priority="440" operator="equal">
      <formula>12</formula>
    </cfRule>
    <cfRule type="cellIs" dxfId="182" priority="441" operator="equal">
      <formula>11</formula>
    </cfRule>
    <cfRule type="cellIs" dxfId="181" priority="442" operator="equal">
      <formula>10</formula>
    </cfRule>
    <cfRule type="cellIs" dxfId="180" priority="443" operator="equal">
      <formula>9</formula>
    </cfRule>
    <cfRule type="cellIs" dxfId="179" priority="444" operator="equal">
      <formula>8</formula>
    </cfRule>
    <cfRule type="cellIs" dxfId="178" priority="445" operator="equal">
      <formula>7</formula>
    </cfRule>
    <cfRule type="cellIs" dxfId="177" priority="446" operator="equal">
      <formula>6</formula>
    </cfRule>
    <cfRule type="cellIs" dxfId="176" priority="447" operator="equal">
      <formula>5</formula>
    </cfRule>
    <cfRule type="cellIs" dxfId="175" priority="448" operator="equal">
      <formula>4</formula>
    </cfRule>
    <cfRule type="cellIs" dxfId="174" priority="449" operator="equal">
      <formula>3</formula>
    </cfRule>
    <cfRule type="cellIs" dxfId="173" priority="450" operator="equal">
      <formula>2</formula>
    </cfRule>
    <cfRule type="cellIs" dxfId="172" priority="451" operator="equal">
      <formula>1</formula>
    </cfRule>
  </conditionalFormatting>
  <conditionalFormatting sqref="N29">
    <cfRule type="cellIs" dxfId="171" priority="420" operator="equal">
      <formula>16</formula>
    </cfRule>
    <cfRule type="cellIs" dxfId="170" priority="421" operator="equal">
      <formula>15</formula>
    </cfRule>
    <cfRule type="cellIs" dxfId="169" priority="422" operator="equal">
      <formula>14</formula>
    </cfRule>
    <cfRule type="cellIs" dxfId="168" priority="423" operator="equal">
      <formula>13</formula>
    </cfRule>
    <cfRule type="cellIs" dxfId="167" priority="424" operator="equal">
      <formula>12</formula>
    </cfRule>
    <cfRule type="cellIs" dxfId="166" priority="425" operator="equal">
      <formula>11</formula>
    </cfRule>
    <cfRule type="cellIs" dxfId="165" priority="426" operator="equal">
      <formula>10</formula>
    </cfRule>
    <cfRule type="cellIs" dxfId="164" priority="427" operator="equal">
      <formula>9</formula>
    </cfRule>
    <cfRule type="cellIs" dxfId="163" priority="428" operator="equal">
      <formula>8</formula>
    </cfRule>
    <cfRule type="cellIs" dxfId="162" priority="429" operator="equal">
      <formula>7</formula>
    </cfRule>
    <cfRule type="cellIs" dxfId="161" priority="430" operator="equal">
      <formula>6</formula>
    </cfRule>
    <cfRule type="cellIs" dxfId="160" priority="431" operator="equal">
      <formula>5</formula>
    </cfRule>
    <cfRule type="cellIs" dxfId="159" priority="432" operator="equal">
      <formula>4</formula>
    </cfRule>
    <cfRule type="cellIs" dxfId="158" priority="433" operator="equal">
      <formula>3</formula>
    </cfRule>
    <cfRule type="cellIs" dxfId="157" priority="434" operator="equal">
      <formula>2</formula>
    </cfRule>
    <cfRule type="cellIs" dxfId="156" priority="435" operator="equal">
      <formula>1</formula>
    </cfRule>
  </conditionalFormatting>
  <conditionalFormatting sqref="N119">
    <cfRule type="cellIs" dxfId="155" priority="404" operator="equal">
      <formula>16</formula>
    </cfRule>
    <cfRule type="cellIs" dxfId="154" priority="405" operator="equal">
      <formula>15</formula>
    </cfRule>
    <cfRule type="cellIs" dxfId="153" priority="406" operator="equal">
      <formula>14</formula>
    </cfRule>
    <cfRule type="cellIs" dxfId="152" priority="407" operator="equal">
      <formula>13</formula>
    </cfRule>
    <cfRule type="cellIs" dxfId="151" priority="408" operator="equal">
      <formula>12</formula>
    </cfRule>
    <cfRule type="cellIs" dxfId="150" priority="409" operator="equal">
      <formula>11</formula>
    </cfRule>
    <cfRule type="cellIs" dxfId="149" priority="410" operator="equal">
      <formula>10</formula>
    </cfRule>
    <cfRule type="cellIs" dxfId="148" priority="411" operator="equal">
      <formula>9</formula>
    </cfRule>
    <cfRule type="cellIs" dxfId="147" priority="412" operator="equal">
      <formula>8</formula>
    </cfRule>
    <cfRule type="cellIs" dxfId="146" priority="413" operator="equal">
      <formula>7</formula>
    </cfRule>
    <cfRule type="cellIs" dxfId="145" priority="414" operator="equal">
      <formula>6</formula>
    </cfRule>
    <cfRule type="cellIs" dxfId="144" priority="415" operator="equal">
      <formula>5</formula>
    </cfRule>
    <cfRule type="cellIs" dxfId="143" priority="416" operator="equal">
      <formula>4</formula>
    </cfRule>
    <cfRule type="cellIs" dxfId="142" priority="417" operator="equal">
      <formula>3</formula>
    </cfRule>
    <cfRule type="cellIs" dxfId="141" priority="418" operator="equal">
      <formula>2</formula>
    </cfRule>
    <cfRule type="cellIs" dxfId="140" priority="419" operator="equal">
      <formula>1</formula>
    </cfRule>
  </conditionalFormatting>
  <conditionalFormatting sqref="N27:N28">
    <cfRule type="cellIs" dxfId="139" priority="356" operator="equal">
      <formula>16</formula>
    </cfRule>
    <cfRule type="cellIs" dxfId="138" priority="357" operator="equal">
      <formula>15</formula>
    </cfRule>
    <cfRule type="cellIs" dxfId="137" priority="358" operator="equal">
      <formula>14</formula>
    </cfRule>
    <cfRule type="cellIs" dxfId="136" priority="359" operator="equal">
      <formula>13</formula>
    </cfRule>
    <cfRule type="cellIs" dxfId="135" priority="360" operator="equal">
      <formula>12</formula>
    </cfRule>
    <cfRule type="cellIs" dxfId="134" priority="361" operator="equal">
      <formula>11</formula>
    </cfRule>
    <cfRule type="cellIs" dxfId="133" priority="362" operator="equal">
      <formula>10</formula>
    </cfRule>
    <cfRule type="cellIs" dxfId="132" priority="363" operator="equal">
      <formula>9</formula>
    </cfRule>
    <cfRule type="cellIs" dxfId="131" priority="364" operator="equal">
      <formula>8</formula>
    </cfRule>
    <cfRule type="cellIs" dxfId="130" priority="365" operator="equal">
      <formula>7</formula>
    </cfRule>
    <cfRule type="cellIs" dxfId="129" priority="366" operator="equal">
      <formula>6</formula>
    </cfRule>
    <cfRule type="cellIs" dxfId="128" priority="367" operator="equal">
      <formula>5</formula>
    </cfRule>
    <cfRule type="cellIs" dxfId="127" priority="368" operator="equal">
      <formula>4</formula>
    </cfRule>
    <cfRule type="cellIs" dxfId="126" priority="369" operator="equal">
      <formula>3</formula>
    </cfRule>
    <cfRule type="cellIs" dxfId="125" priority="370" operator="equal">
      <formula>2</formula>
    </cfRule>
    <cfRule type="cellIs" dxfId="124" priority="371" operator="equal">
      <formula>1</formula>
    </cfRule>
  </conditionalFormatting>
  <conditionalFormatting sqref="N6:N26">
    <cfRule type="cellIs" dxfId="123" priority="244" operator="equal">
      <formula>16</formula>
    </cfRule>
    <cfRule type="cellIs" dxfId="122" priority="245" operator="equal">
      <formula>15</formula>
    </cfRule>
    <cfRule type="cellIs" dxfId="121" priority="246" operator="equal">
      <formula>14</formula>
    </cfRule>
    <cfRule type="cellIs" dxfId="120" priority="247" operator="equal">
      <formula>13</formula>
    </cfRule>
    <cfRule type="cellIs" dxfId="119" priority="248" operator="equal">
      <formula>12</formula>
    </cfRule>
    <cfRule type="cellIs" dxfId="118" priority="249" operator="equal">
      <formula>11</formula>
    </cfRule>
    <cfRule type="cellIs" dxfId="117" priority="250" operator="equal">
      <formula>10</formula>
    </cfRule>
    <cfRule type="cellIs" dxfId="116" priority="251" operator="equal">
      <formula>9</formula>
    </cfRule>
    <cfRule type="cellIs" dxfId="115" priority="252" operator="equal">
      <formula>8</formula>
    </cfRule>
    <cfRule type="cellIs" dxfId="114" priority="253" operator="equal">
      <formula>7</formula>
    </cfRule>
    <cfRule type="cellIs" dxfId="113" priority="254" operator="equal">
      <formula>6</formula>
    </cfRule>
    <cfRule type="cellIs" dxfId="112" priority="255" operator="equal">
      <formula>5</formula>
    </cfRule>
    <cfRule type="cellIs" dxfId="111" priority="256" operator="equal">
      <formula>4</formula>
    </cfRule>
    <cfRule type="cellIs" dxfId="110" priority="257" operator="equal">
      <formula>3</formula>
    </cfRule>
    <cfRule type="cellIs" dxfId="109" priority="258" operator="equal">
      <formula>2</formula>
    </cfRule>
    <cfRule type="cellIs" dxfId="108" priority="259" operator="equal">
      <formula>1</formula>
    </cfRule>
  </conditionalFormatting>
  <conditionalFormatting sqref="N114:N118">
    <cfRule type="cellIs" dxfId="107" priority="228" operator="equal">
      <formula>16</formula>
    </cfRule>
    <cfRule type="cellIs" dxfId="106" priority="229" operator="equal">
      <formula>15</formula>
    </cfRule>
    <cfRule type="cellIs" dxfId="105" priority="230" operator="equal">
      <formula>14</formula>
    </cfRule>
    <cfRule type="cellIs" dxfId="104" priority="231" operator="equal">
      <formula>13</formula>
    </cfRule>
    <cfRule type="cellIs" dxfId="103" priority="232" operator="equal">
      <formula>12</formula>
    </cfRule>
    <cfRule type="cellIs" dxfId="102" priority="233" operator="equal">
      <formula>11</formula>
    </cfRule>
    <cfRule type="cellIs" dxfId="101" priority="234" operator="equal">
      <formula>10</formula>
    </cfRule>
    <cfRule type="cellIs" dxfId="100" priority="235" operator="equal">
      <formula>9</formula>
    </cfRule>
    <cfRule type="cellIs" dxfId="99" priority="236" operator="equal">
      <formula>8</formula>
    </cfRule>
    <cfRule type="cellIs" dxfId="98" priority="237" operator="equal">
      <formula>7</formula>
    </cfRule>
    <cfRule type="cellIs" dxfId="97" priority="238" operator="equal">
      <formula>6</formula>
    </cfRule>
    <cfRule type="cellIs" dxfId="96" priority="239" operator="equal">
      <formula>5</formula>
    </cfRule>
    <cfRule type="cellIs" dxfId="95" priority="240" operator="equal">
      <formula>4</formula>
    </cfRule>
    <cfRule type="cellIs" dxfId="94" priority="241" operator="equal">
      <formula>3</formula>
    </cfRule>
    <cfRule type="cellIs" dxfId="93" priority="242" operator="equal">
      <formula>2</formula>
    </cfRule>
    <cfRule type="cellIs" dxfId="92" priority="243" operator="equal">
      <formula>1</formula>
    </cfRule>
  </conditionalFormatting>
  <conditionalFormatting sqref="N113">
    <cfRule type="cellIs" dxfId="91" priority="68" operator="equal">
      <formula>16</formula>
    </cfRule>
    <cfRule type="cellIs" dxfId="90" priority="69" operator="equal">
      <formula>15</formula>
    </cfRule>
    <cfRule type="cellIs" dxfId="89" priority="70" operator="equal">
      <formula>14</formula>
    </cfRule>
    <cfRule type="cellIs" dxfId="88" priority="71" operator="equal">
      <formula>13</formula>
    </cfRule>
    <cfRule type="cellIs" dxfId="87" priority="72" operator="equal">
      <formula>12</formula>
    </cfRule>
    <cfRule type="cellIs" dxfId="86" priority="73" operator="equal">
      <formula>11</formula>
    </cfRule>
    <cfRule type="cellIs" dxfId="85" priority="74" operator="equal">
      <formula>10</formula>
    </cfRule>
    <cfRule type="cellIs" dxfId="84" priority="75" operator="equal">
      <formula>9</formula>
    </cfRule>
    <cfRule type="cellIs" dxfId="83" priority="76" operator="equal">
      <formula>8</formula>
    </cfRule>
    <cfRule type="cellIs" dxfId="82" priority="77" operator="equal">
      <formula>7</formula>
    </cfRule>
    <cfRule type="cellIs" dxfId="81" priority="78" operator="equal">
      <formula>6</formula>
    </cfRule>
    <cfRule type="cellIs" dxfId="80" priority="79" operator="equal">
      <formula>5</formula>
    </cfRule>
    <cfRule type="cellIs" dxfId="79" priority="80" operator="equal">
      <formula>4</formula>
    </cfRule>
    <cfRule type="cellIs" dxfId="78" priority="81" operator="equal">
      <formula>3</formula>
    </cfRule>
    <cfRule type="cellIs" dxfId="77" priority="82" operator="equal">
      <formula>2</formula>
    </cfRule>
    <cfRule type="cellIs" dxfId="76" priority="83" operator="equal">
      <formula>1</formula>
    </cfRule>
  </conditionalFormatting>
  <conditionalFormatting sqref="N112">
    <cfRule type="cellIs" dxfId="75" priority="52" operator="equal">
      <formula>16</formula>
    </cfRule>
    <cfRule type="cellIs" dxfId="74" priority="53" operator="equal">
      <formula>15</formula>
    </cfRule>
    <cfRule type="cellIs" dxfId="73" priority="54" operator="equal">
      <formula>14</formula>
    </cfRule>
    <cfRule type="cellIs" dxfId="72" priority="55" operator="equal">
      <formula>13</formula>
    </cfRule>
    <cfRule type="cellIs" dxfId="71" priority="56" operator="equal">
      <formula>12</formula>
    </cfRule>
    <cfRule type="cellIs" dxfId="70" priority="57" operator="equal">
      <formula>11</formula>
    </cfRule>
    <cfRule type="cellIs" dxfId="69" priority="58" operator="equal">
      <formula>10</formula>
    </cfRule>
    <cfRule type="cellIs" dxfId="68" priority="59" operator="equal">
      <formula>9</formula>
    </cfRule>
    <cfRule type="cellIs" dxfId="67" priority="60" operator="equal">
      <formula>8</formula>
    </cfRule>
    <cfRule type="cellIs" dxfId="66" priority="61" operator="equal">
      <formula>7</formula>
    </cfRule>
    <cfRule type="cellIs" dxfId="65" priority="62" operator="equal">
      <formula>6</formula>
    </cfRule>
    <cfRule type="cellIs" dxfId="64" priority="63" operator="equal">
      <formula>5</formula>
    </cfRule>
    <cfRule type="cellIs" dxfId="63" priority="64" operator="equal">
      <formula>4</formula>
    </cfRule>
    <cfRule type="cellIs" dxfId="62" priority="65" operator="equal">
      <formula>3</formula>
    </cfRule>
    <cfRule type="cellIs" dxfId="61" priority="66" operator="equal">
      <formula>2</formula>
    </cfRule>
    <cfRule type="cellIs" dxfId="60" priority="67" operator="equal">
      <formula>1</formula>
    </cfRule>
  </conditionalFormatting>
  <conditionalFormatting sqref="N111">
    <cfRule type="cellIs" dxfId="59" priority="36" operator="equal">
      <formula>16</formula>
    </cfRule>
    <cfRule type="cellIs" dxfId="58" priority="37" operator="equal">
      <formula>15</formula>
    </cfRule>
    <cfRule type="cellIs" dxfId="57" priority="38" operator="equal">
      <formula>14</formula>
    </cfRule>
    <cfRule type="cellIs" dxfId="56" priority="39" operator="equal">
      <formula>13</formula>
    </cfRule>
    <cfRule type="cellIs" dxfId="55" priority="40" operator="equal">
      <formula>12</formula>
    </cfRule>
    <cfRule type="cellIs" dxfId="54" priority="41" operator="equal">
      <formula>11</formula>
    </cfRule>
    <cfRule type="cellIs" dxfId="53" priority="42" operator="equal">
      <formula>10</formula>
    </cfRule>
    <cfRule type="cellIs" dxfId="52" priority="43" operator="equal">
      <formula>9</formula>
    </cfRule>
    <cfRule type="cellIs" dxfId="51" priority="44" operator="equal">
      <formula>8</formula>
    </cfRule>
    <cfRule type="cellIs" dxfId="50" priority="45" operator="equal">
      <formula>7</formula>
    </cfRule>
    <cfRule type="cellIs" dxfId="49" priority="46" operator="equal">
      <formula>6</formula>
    </cfRule>
    <cfRule type="cellIs" dxfId="48" priority="47" operator="equal">
      <formula>5</formula>
    </cfRule>
    <cfRule type="cellIs" dxfId="47" priority="48" operator="equal">
      <formula>4</formula>
    </cfRule>
    <cfRule type="cellIs" dxfId="46" priority="49" operator="equal">
      <formula>3</formula>
    </cfRule>
    <cfRule type="cellIs" dxfId="45" priority="50" operator="equal">
      <formula>2</formula>
    </cfRule>
    <cfRule type="cellIs" dxfId="44" priority="51" operator="equal">
      <formula>1</formula>
    </cfRule>
  </conditionalFormatting>
  <conditionalFormatting sqref="N91:N104">
    <cfRule type="cellIs" dxfId="43" priority="20" operator="equal">
      <formula>16</formula>
    </cfRule>
    <cfRule type="cellIs" dxfId="42" priority="21" operator="equal">
      <formula>15</formula>
    </cfRule>
    <cfRule type="cellIs" dxfId="41" priority="22" operator="equal">
      <formula>14</formula>
    </cfRule>
    <cfRule type="cellIs" dxfId="40" priority="23" operator="equal">
      <formula>13</formula>
    </cfRule>
    <cfRule type="cellIs" dxfId="39" priority="24" operator="equal">
      <formula>12</formula>
    </cfRule>
    <cfRule type="cellIs" dxfId="38" priority="25" operator="equal">
      <formula>11</formula>
    </cfRule>
    <cfRule type="cellIs" dxfId="37" priority="26" operator="equal">
      <formula>10</formula>
    </cfRule>
    <cfRule type="cellIs" dxfId="36" priority="27" operator="equal">
      <formula>9</formula>
    </cfRule>
    <cfRule type="cellIs" dxfId="35" priority="28" operator="equal">
      <formula>8</formula>
    </cfRule>
    <cfRule type="cellIs" dxfId="34" priority="29" operator="equal">
      <formula>7</formula>
    </cfRule>
    <cfRule type="cellIs" dxfId="33" priority="30" operator="equal">
      <formula>6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N105:N110">
    <cfRule type="cellIs" dxfId="27" priority="4" operator="equal">
      <formula>16</formula>
    </cfRule>
    <cfRule type="cellIs" dxfId="26" priority="5" operator="equal">
      <formula>15</formula>
    </cfRule>
    <cfRule type="cellIs" dxfId="25" priority="6" operator="equal">
      <formula>14</formula>
    </cfRule>
    <cfRule type="cellIs" dxfId="24" priority="7" operator="equal">
      <formula>13</formula>
    </cfRule>
    <cfRule type="cellIs" dxfId="23" priority="8" operator="equal">
      <formula>12</formula>
    </cfRule>
    <cfRule type="cellIs" dxfId="22" priority="9" operator="equal">
      <formula>11</formula>
    </cfRule>
    <cfRule type="cellIs" dxfId="21" priority="10" operator="equal">
      <formula>10</formula>
    </cfRule>
    <cfRule type="cellIs" dxfId="20" priority="11" operator="equal">
      <formula>9</formula>
    </cfRule>
    <cfRule type="cellIs" dxfId="19" priority="12" operator="equal">
      <formula>8</formula>
    </cfRule>
    <cfRule type="cellIs" dxfId="18" priority="13" operator="equal">
      <formula>7</formula>
    </cfRule>
    <cfRule type="cellIs" dxfId="17" priority="14" operator="equal">
      <formula>6</formula>
    </cfRule>
    <cfRule type="cellIs" dxfId="16" priority="15" operator="equal">
      <formula>5</formula>
    </cfRule>
    <cfRule type="cellIs" dxfId="15" priority="16" operator="equal">
      <formula>4</formula>
    </cfRule>
    <cfRule type="cellIs" dxfId="14" priority="17" operator="equal">
      <formula>3</formula>
    </cfRule>
    <cfRule type="cellIs" dxfId="13" priority="18" operator="equal">
      <formula>2</formula>
    </cfRule>
    <cfRule type="cellIs" dxfId="12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10" priority="2" operator="greaterThan">
      <formula>0</formula>
    </cfRule>
  </conditionalFormatting>
  <conditionalFormatting sqref="R30:T30">
    <cfRule type="cellIs" dxfId="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6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8.4465952677459516E-2</v>
      </c>
      <c r="J6" s="24">
        <f t="shared" ref="J6:J13" si="3">IF(I$32&lt;=1+I$131,I6,B6*H6+J$33*(I6-B6*H6))</f>
        <v>8.4465952677459516E-2</v>
      </c>
      <c r="K6" s="22">
        <f t="shared" ref="K6:K31" si="4">B6</f>
        <v>8.4465952677459516E-2</v>
      </c>
      <c r="L6" s="22">
        <f t="shared" ref="L6:L29" si="5">IF(K6="","",K6*H6)</f>
        <v>8.4465952677459516E-2</v>
      </c>
      <c r="M6" s="259">
        <f t="shared" ref="M6:M31" si="6">J6</f>
        <v>8.4465952677459516E-2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0.33786381070983806</v>
      </c>
      <c r="Z6" s="116">
        <v>0.17</v>
      </c>
      <c r="AA6" s="121">
        <f>$M6*Z6*4</f>
        <v>5.7436847820672474E-2</v>
      </c>
      <c r="AB6" s="116">
        <v>0.17</v>
      </c>
      <c r="AC6" s="121">
        <f t="shared" ref="AC6:AC29" si="7">$M6*AB6*4</f>
        <v>5.7436847820672474E-2</v>
      </c>
      <c r="AD6" s="116">
        <v>0.33</v>
      </c>
      <c r="AE6" s="121">
        <f t="shared" ref="AE6:AE29" si="8">$M6*AD6*4</f>
        <v>0.11149505753424657</v>
      </c>
      <c r="AF6" s="122">
        <f>1-SUM(Z6,AB6,AD6)</f>
        <v>0.32999999999999996</v>
      </c>
      <c r="AG6" s="121">
        <f>$M6*AF6*4</f>
        <v>0.11149505753424654</v>
      </c>
      <c r="AH6" s="123">
        <f>SUM(Z6,AB6,AD6,AF6)</f>
        <v>1</v>
      </c>
      <c r="AI6" s="184">
        <f>SUM(AA6,AC6,AE6,AG6)/4</f>
        <v>8.4465952677459516E-2</v>
      </c>
      <c r="AJ6" s="120">
        <f>(AA6+AC6)/2</f>
        <v>5.7436847820672474E-2</v>
      </c>
      <c r="AK6" s="119">
        <f>(AE6+AG6)/2</f>
        <v>0.11149505753424656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6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4.053029654420922E-2</v>
      </c>
      <c r="J7" s="24">
        <f t="shared" si="3"/>
        <v>4.053029654420922E-2</v>
      </c>
      <c r="K7" s="22">
        <f t="shared" si="4"/>
        <v>4.053029654420922E-2</v>
      </c>
      <c r="L7" s="22">
        <f t="shared" si="5"/>
        <v>4.053029654420922E-2</v>
      </c>
      <c r="M7" s="259">
        <f t="shared" si="6"/>
        <v>4.053029654420922E-2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2276.0947756055798</v>
      </c>
      <c r="S7" s="225">
        <f>IF($B$81=0,0,(SUMIF($N$6:$N$28,$U7,L$6:L$28)+SUMIF($N$91:$N$118,$U7,L$91:L$118))*$I$83*Poor!$B$81/$B$81)</f>
        <v>2276.0947756055798</v>
      </c>
      <c r="T7" s="225">
        <f>IF($B$81=0,0,(SUMIF($N$6:$N$28,$U7,M$6:M$28)+SUMIF($N$91:$N$118,$U7,M$91:M$118))*$I$83*Poor!$B$81/$B$81)</f>
        <v>2280.6168503950685</v>
      </c>
      <c r="U7" s="226">
        <v>1</v>
      </c>
      <c r="V7" s="56"/>
      <c r="W7" s="115"/>
      <c r="X7" s="124">
        <v>4</v>
      </c>
      <c r="Y7" s="184">
        <f t="shared" ref="Y7:Y29" si="9">M7*4</f>
        <v>0.16212118617683688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0.16212118617683688</v>
      </c>
      <c r="AH7" s="123">
        <f t="shared" ref="AH7:AH30" si="12">SUM(Z7,AB7,AD7,AF7)</f>
        <v>1</v>
      </c>
      <c r="AI7" s="184">
        <f t="shared" ref="AI7:AI30" si="13">SUM(AA7,AC7,AE7,AG7)/4</f>
        <v>4.053029654420922E-2</v>
      </c>
      <c r="AJ7" s="120">
        <f t="shared" ref="AJ7:AJ31" si="14">(AA7+AC7)/2</f>
        <v>0</v>
      </c>
      <c r="AK7" s="119">
        <f t="shared" ref="AK7:AK31" si="15">(AE7+AG7)/2</f>
        <v>8.1060593088418439E-2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6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59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160</v>
      </c>
      <c r="S8" s="225">
        <f>IF($B$81=0,0,(SUMIF($N$6:$N$28,$U8,L$6:L$28)+SUMIF($N$91:$N$118,$U8,L$91:L$118))*$I$83*Poor!$B$81/$B$81)</f>
        <v>160</v>
      </c>
      <c r="T8" s="225">
        <f>IF($B$81=0,0,(SUMIF($N$6:$N$28,$U8,M$6:M$28)+SUMIF($N$91:$N$118,$U8,M$91:M$118))*$I$83*Poor!$B$81/$B$81)</f>
        <v>154.00965261202873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0.5562357495865472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7.4164766611539631E-2</v>
      </c>
      <c r="AB8" s="125">
        <f>IF($Y8=0,0,AC8/$Y8)</f>
        <v>0.44376425041345274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5.91685667217937E-2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6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</v>
      </c>
      <c r="F9" s="28">
        <v>8800</v>
      </c>
      <c r="H9" s="24">
        <f t="shared" si="1"/>
        <v>1</v>
      </c>
      <c r="I9" s="22">
        <f t="shared" si="2"/>
        <v>0.14786429794520545</v>
      </c>
      <c r="J9" s="24">
        <f t="shared" si="3"/>
        <v>0.14786429794520545</v>
      </c>
      <c r="K9" s="22">
        <f t="shared" si="4"/>
        <v>0.14786429794520545</v>
      </c>
      <c r="L9" s="22">
        <f t="shared" si="5"/>
        <v>0.14786429794520545</v>
      </c>
      <c r="M9" s="259">
        <f t="shared" si="6"/>
        <v>0.14786429794520545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1153.7458802361314</v>
      </c>
      <c r="S9" s="225">
        <f>IF($B$81=0,0,(SUMIF($N$6:$N$28,$U9,L$6:L$28)+SUMIF($N$91:$N$118,$U9,L$91:L$118))*$I$83*Poor!$B$81/$B$81)</f>
        <v>1153.7458802361314</v>
      </c>
      <c r="T9" s="225">
        <f>IF($B$81=0,0,(SUMIF($N$6:$N$28,$U9,M$6:M$28)+SUMIF($N$91:$N$118,$U9,M$91:M$118))*$I$83*Poor!$B$81/$B$81)</f>
        <v>1153.7458802361314</v>
      </c>
      <c r="U9" s="226">
        <v>3</v>
      </c>
      <c r="V9" s="56"/>
      <c r="W9" s="115"/>
      <c r="X9" s="124">
        <v>1</v>
      </c>
      <c r="Y9" s="184">
        <f t="shared" si="9"/>
        <v>0.59145719178082179</v>
      </c>
      <c r="Z9" s="125">
        <f>IF($Y9=0,0,AA9/$Y9)</f>
        <v>0.5562357495865472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0.32898963441855961</v>
      </c>
      <c r="AB9" s="125">
        <f>IF($Y9=0,0,AC9/$Y9)</f>
        <v>0.4437642504134528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0.26246755736226218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0.14786429794520545</v>
      </c>
      <c r="AJ9" s="120">
        <f t="shared" si="14"/>
        <v>0.29572859589041089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6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2.2645567338917982E-2</v>
      </c>
      <c r="K10" s="22">
        <f t="shared" si="4"/>
        <v>2.2094103362391038E-2</v>
      </c>
      <c r="L10" s="22">
        <f t="shared" si="5"/>
        <v>2.2094103362391038E-2</v>
      </c>
      <c r="M10" s="259">
        <f t="shared" si="6"/>
        <v>2.2645567338917982E-2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9.0582269355671929E-2</v>
      </c>
      <c r="Z10" s="125">
        <f>IF($Y10=0,0,AA10/$Y10)</f>
        <v>0.5562357495865472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5.03850964943027E-2</v>
      </c>
      <c r="AB10" s="125">
        <f>IF($Y10=0,0,AC10/$Y10)</f>
        <v>0.4437642504134528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4.0197172861369229E-2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2.2645567338917982E-2</v>
      </c>
      <c r="AJ10" s="120">
        <f t="shared" si="14"/>
        <v>4.5291134677835965E-2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6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59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9900</v>
      </c>
      <c r="S11" s="225">
        <f>IF($B$81=0,0,(SUMIF($N$6:$N$28,$U11,L$6:L$28)+SUMIF($N$91:$N$118,$U11,L$91:L$118))*$I$83*Poor!$B$81/$B$81)</f>
        <v>9900</v>
      </c>
      <c r="T11" s="225">
        <f>IF($B$81=0,0,(SUMIF($N$6:$N$28,$U11,M$6:M$28)+SUMIF($N$91:$N$118,$U11,M$91:M$118))*$I$83*Poor!$B$81/$B$81)</f>
        <v>9900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0.5562357495865472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1.6676058604136357E-3</v>
      </c>
      <c r="AB11" s="125">
        <f>IF($Y11=0,0,AC11/$Y11)</f>
        <v>0.4437642504134528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1.3304140648665633E-3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1.4990099626400995E-3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6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59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91.16733845330333</v>
      </c>
      <c r="S12" s="225">
        <f>IF($B$81=0,0,(SUMIF($N$6:$N$28,$U12,L$6:L$28)+SUMIF($N$91:$N$118,$U12,L$91:L$118))*$I$83*Poor!$B$81/$B$81)</f>
        <v>91.16733845330333</v>
      </c>
      <c r="T12" s="225">
        <f>IF($B$81=0,0,(SUMIF($N$6:$N$28,$U12,M$6:M$28)+SUMIF($N$91:$N$118,$U12,M$91:M$118))*$I$83*Poor!$B$81/$B$81)</f>
        <v>16.597839375582204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6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2.2463128440054379E-3</v>
      </c>
      <c r="K13" s="22">
        <f t="shared" si="4"/>
        <v>2.2766189290161893E-3</v>
      </c>
      <c r="L13" s="22">
        <f t="shared" si="5"/>
        <v>2.2766189290161893E-3</v>
      </c>
      <c r="M13" s="260">
        <f t="shared" si="6"/>
        <v>2.2463128440054379E-3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1080</v>
      </c>
      <c r="S13" s="225">
        <f>IF($B$81=0,0,(SUMIF($N$6:$N$28,$U13,L$6:L$28)+SUMIF($N$91:$N$118,$U13,L$91:L$118))*$I$83*Poor!$B$81/$B$81)</f>
        <v>1080</v>
      </c>
      <c r="T13" s="225">
        <f>IF($B$81=0,0,(SUMIF($N$6:$N$28,$U13,M$6:M$28)+SUMIF($N$91:$N$118,$U13,M$91:M$118))*$I$83*Poor!$B$81/$B$81)</f>
        <v>1080</v>
      </c>
      <c r="U13" s="226">
        <v>7</v>
      </c>
      <c r="V13" s="56"/>
      <c r="W13" s="110"/>
      <c r="X13" s="118"/>
      <c r="Y13" s="184">
        <f t="shared" si="9"/>
        <v>8.9852513760217516E-3</v>
      </c>
      <c r="Z13" s="116">
        <v>1</v>
      </c>
      <c r="AA13" s="121">
        <f>$M13*Z13*4</f>
        <v>8.9852513760217516E-3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2.2463128440054379E-3</v>
      </c>
      <c r="AJ13" s="120">
        <f t="shared" si="14"/>
        <v>4.4926256880108758E-3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6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60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6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61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7200</v>
      </c>
      <c r="S15" s="225">
        <f>IF($B$81=0,0,(SUMIF($N$6:$N$28,$U15,L$6:L$28)+SUMIF($N$91:$N$118,$U15,L$91:L$118))*$I$83*Poor!$B$81/$B$81)</f>
        <v>7200</v>
      </c>
      <c r="T15" s="225">
        <f>IF($B$81=0,0,(SUMIF($N$6:$N$28,$U15,M$6:M$28)+SUMIF($N$91:$N$118,$U15,M$91:M$118))*$I$83*Poor!$B$81/$B$81)</f>
        <v>7200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6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1.4549849568030761E-3</v>
      </c>
      <c r="K16" s="22">
        <f t="shared" si="4"/>
        <v>1.4862235367372352E-3</v>
      </c>
      <c r="L16" s="22">
        <f t="shared" si="5"/>
        <v>1.4862235367372352E-3</v>
      </c>
      <c r="M16" s="259">
        <f t="shared" si="6"/>
        <v>1.4549849568030761E-3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5.8199398272123044E-3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5.8199398272123044E-3</v>
      </c>
      <c r="AH16" s="123">
        <f t="shared" si="12"/>
        <v>1</v>
      </c>
      <c r="AI16" s="184">
        <f t="shared" si="13"/>
        <v>1.4549849568030761E-3</v>
      </c>
      <c r="AJ16" s="120">
        <f t="shared" si="14"/>
        <v>0</v>
      </c>
      <c r="AK16" s="119">
        <f t="shared" si="15"/>
        <v>2.9099699136061522E-3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6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60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2800</v>
      </c>
      <c r="S17" s="225">
        <f>IF($B$81=0,0,(SUMIF($N$6:$N$28,$U17,L$6:L$28)+SUMIF($N$91:$N$118,$U17,L$91:L$118))*$I$83*Poor!$B$81/$B$81)</f>
        <v>2800</v>
      </c>
      <c r="T17" s="225">
        <f>IF($B$81=0,0,(SUMIF($N$6:$N$28,$U17,M$6:M$28)+SUMIF($N$91:$N$118,$U17,M$91:M$118))*$I$83*Poor!$B$81/$B$81)</f>
        <v>2800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6">
        <f>IF([1]Summ!E1056="",0,[1]Summ!E1056)</f>
        <v>9.8770236612702369E-3</v>
      </c>
      <c r="C18" s="216">
        <f>IF([1]Summ!F1056="",0,[1]Summ!F1056)</f>
        <v>-9.8770236612702369E-3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1.0534432582272688E-2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60">
        <f t="shared" ref="M18:M20" si="23">J18</f>
        <v>1.0534432582272688E-2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1373.5482152801712</v>
      </c>
      <c r="S18" s="225">
        <f>IF($B$81=0,0,(SUMIF($N$6:$N$28,$U18,L$6:L$28)+SUMIF($N$91:$N$118,$U18,L$91:L$118))*$I$83*Poor!$B$81/$B$81)</f>
        <v>1373.5482152801712</v>
      </c>
      <c r="T18" s="225">
        <f>IF($B$81=0,0,(SUMIF($N$6:$N$28,$U18,M$6:M$28)+SUMIF($N$91:$N$118,$U18,M$91:M$118))*$I$83*Poor!$B$81/$B$81)</f>
        <v>1373.5482152801712</v>
      </c>
      <c r="U18" s="226">
        <v>12</v>
      </c>
      <c r="V18" s="56"/>
      <c r="W18" s="110"/>
      <c r="X18" s="118"/>
      <c r="Y18" s="184">
        <f t="shared" ref="Y18:Y20" si="24">M18*4</f>
        <v>4.2137730329090753E-2</v>
      </c>
      <c r="Z18" s="116">
        <v>1.2941</v>
      </c>
      <c r="AA18" s="121">
        <f t="shared" ref="AA18:AA20" si="25">$M18*Z18*4</f>
        <v>5.4530436818876343E-2</v>
      </c>
      <c r="AB18" s="116">
        <v>1.1765000000000001</v>
      </c>
      <c r="AC18" s="121">
        <f t="shared" ref="AC18:AC20" si="26">$M18*AB18*4</f>
        <v>4.9575039732175273E-2</v>
      </c>
      <c r="AD18" s="116">
        <v>1.2353000000000001</v>
      </c>
      <c r="AE18" s="121">
        <f t="shared" ref="AE18:AE20" si="27">$M18*AD18*4</f>
        <v>5.2052738275525812E-2</v>
      </c>
      <c r="AF18" s="122">
        <f t="shared" ref="AF18:AF20" si="28">1-SUM(Z18,AB18,AD18)</f>
        <v>-2.7059000000000002</v>
      </c>
      <c r="AG18" s="121">
        <f t="shared" ref="AG18:AG20" si="29">$M18*AF18*4</f>
        <v>-0.11402048449748668</v>
      </c>
      <c r="AH18" s="123">
        <f t="shared" ref="AH18:AH20" si="30">SUM(Z18,AB18,AD18,AF18)</f>
        <v>1</v>
      </c>
      <c r="AI18" s="184">
        <f t="shared" ref="AI18:AI20" si="31">SUM(AA18,AC18,AE18,AG18)/4</f>
        <v>1.0534432582272688E-2</v>
      </c>
      <c r="AJ18" s="120">
        <f t="shared" ref="AJ18:AJ20" si="32">(AA18+AC18)/2</f>
        <v>5.2052738275525812E-2</v>
      </c>
      <c r="AK18" s="119">
        <f t="shared" ref="AK18:AK20" si="33">(AE18+AG18)/2</f>
        <v>-3.0983873110980435E-2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WILD FOODS -- see worksheet Data 3</v>
      </c>
      <c r="B19" s="266">
        <f>IF([1]Summ!E1057="",0,[1]Summ!E1057)</f>
        <v>0</v>
      </c>
      <c r="C19" s="216">
        <f>IF([1]Summ!F1057="",0,[1]Summ!F1057)</f>
        <v>0.05</v>
      </c>
      <c r="D19" s="24">
        <f t="shared" si="18"/>
        <v>0.05</v>
      </c>
      <c r="E19" s="26">
        <v>1</v>
      </c>
      <c r="F19" s="22"/>
      <c r="H19" s="24">
        <f t="shared" si="19"/>
        <v>1</v>
      </c>
      <c r="I19" s="22">
        <f t="shared" si="20"/>
        <v>0.05</v>
      </c>
      <c r="J19" s="24">
        <f t="shared" si="17"/>
        <v>-3.327970771095156E-3</v>
      </c>
      <c r="K19" s="22">
        <f t="shared" si="21"/>
        <v>0</v>
      </c>
      <c r="L19" s="22">
        <f t="shared" si="22"/>
        <v>0</v>
      </c>
      <c r="M19" s="260">
        <f t="shared" si="23"/>
        <v>-3.327970771095156E-3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-1.3311883084380624E-2</v>
      </c>
      <c r="Z19" s="116">
        <v>2.2940999999999998</v>
      </c>
      <c r="AA19" s="121">
        <f t="shared" si="25"/>
        <v>-3.0538790983877587E-2</v>
      </c>
      <c r="AB19" s="116">
        <v>2.1764999999999999</v>
      </c>
      <c r="AC19" s="121">
        <f t="shared" si="26"/>
        <v>-2.8973313533154427E-2</v>
      </c>
      <c r="AD19" s="116">
        <v>2.2353000000000001</v>
      </c>
      <c r="AE19" s="121">
        <f t="shared" si="27"/>
        <v>-2.9756052258516009E-2</v>
      </c>
      <c r="AF19" s="122">
        <f t="shared" si="28"/>
        <v>-5.7058999999999997</v>
      </c>
      <c r="AG19" s="121">
        <f t="shared" si="29"/>
        <v>7.5956273691167406E-2</v>
      </c>
      <c r="AH19" s="123">
        <f t="shared" si="30"/>
        <v>1</v>
      </c>
      <c r="AI19" s="184">
        <f t="shared" si="31"/>
        <v>-3.3279707710951525E-3</v>
      </c>
      <c r="AJ19" s="120">
        <f t="shared" si="32"/>
        <v>-2.9756052258516005E-2</v>
      </c>
      <c r="AK19" s="119">
        <f t="shared" si="33"/>
        <v>2.31001107163257E-2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0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21582</v>
      </c>
      <c r="S20" s="225">
        <f>IF($B$81=0,0,(SUMIF($N$6:$N$28,$U20,L$6:L$28)+SUMIF($N$91:$N$118,$U20,L$91:L$118))*$I$83*Poor!$B$81/$B$81)</f>
        <v>21582</v>
      </c>
      <c r="T20" s="225">
        <f>IF($B$81=0,0,(SUMIF($N$6:$N$28,$U20,M$6:M$28)+SUMIF($N$91:$N$118,$U20,M$91:M$118))*$I$83*Poor!$B$81/$B$81)</f>
        <v>21582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60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60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60">
        <f t="shared" si="39"/>
        <v>0</v>
      </c>
      <c r="N23" s="232"/>
      <c r="O23" s="2"/>
      <c r="P23" s="22"/>
      <c r="Q23" s="171" t="s">
        <v>100</v>
      </c>
      <c r="R23" s="179">
        <f>SUM(R7:R22)</f>
        <v>47616.556209575188</v>
      </c>
      <c r="S23" s="179">
        <f>SUM(S7:S22)</f>
        <v>47616.556209575188</v>
      </c>
      <c r="T23" s="179">
        <f>SUM(T7:T22)</f>
        <v>47540.51843789898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60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22640.263668802021</v>
      </c>
      <c r="S24" s="41">
        <f>IF($B$81=0,0,(SUM(($B$70*$H$70))+((1-$D$29)*$I$83))*Poor!$B$81/$B$81)</f>
        <v>22640.263668802021</v>
      </c>
      <c r="T24" s="41">
        <f>IF($B$81=0,0,(SUM(($B$70*$H$70))+((1-$D$29)*$I$83))*Poor!$B$81/$B$81)</f>
        <v>22640.263668802021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60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38218.930335468685</v>
      </c>
      <c r="S25" s="41">
        <f>IF($B$81=0,0,(SUM(($B$70*$H$70),($B$71*$H$71))+((1-$D$29)*$I$83))*Poor!$B$81/$B$81)</f>
        <v>38218.930335468685</v>
      </c>
      <c r="T25" s="41">
        <f>IF($B$81=0,0,(SUM(($B$70*$H$70),($B$71*$H$71))+((1-$D$29)*$I$83))*Poor!$B$81/$B$81)</f>
        <v>38218.930335468685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6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9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65962.930335468685</v>
      </c>
      <c r="S26" s="41">
        <f>IF($B$81=0,0,(SUM(($B$70*$H$70),($B$71*$H$71),($B$72*$H$72))+((1-$D$29)*$I$83))*Poor!$B$81/$B$81)</f>
        <v>65962.930335468685</v>
      </c>
      <c r="T26" s="41">
        <f>IF($B$81=0,0,(SUM(($B$70*$H$70),($B$71*$H$71),($B$72*$H$72))+((1-$D$29)*$I$83))*Poor!$B$81/$B$81)</f>
        <v>65962.930335468685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3.5347010949694328E-2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3.5347010949694328E-2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0.14138804379877731</v>
      </c>
      <c r="Z27" s="116">
        <v>0.25</v>
      </c>
      <c r="AA27" s="121">
        <f t="shared" si="16"/>
        <v>3.5347010949694328E-2</v>
      </c>
      <c r="AB27" s="116">
        <v>0.25</v>
      </c>
      <c r="AC27" s="121">
        <f t="shared" si="7"/>
        <v>3.5347010949694328E-2</v>
      </c>
      <c r="AD27" s="116">
        <v>0.25</v>
      </c>
      <c r="AE27" s="121">
        <f t="shared" si="8"/>
        <v>3.5347010949694328E-2</v>
      </c>
      <c r="AF27" s="122">
        <f t="shared" si="10"/>
        <v>0.25</v>
      </c>
      <c r="AG27" s="121">
        <f t="shared" si="11"/>
        <v>3.5347010949694328E-2</v>
      </c>
      <c r="AH27" s="123">
        <f t="shared" si="12"/>
        <v>1</v>
      </c>
      <c r="AI27" s="184">
        <f t="shared" si="13"/>
        <v>3.5347010949694328E-2</v>
      </c>
      <c r="AJ27" s="120">
        <f t="shared" si="14"/>
        <v>3.5347010949694328E-2</v>
      </c>
      <c r="AK27" s="119">
        <f t="shared" si="15"/>
        <v>3.5347010949694328E-2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6">
        <f>IF([1]Summ!E1067="",0,[1]Summ!E1067)</f>
        <v>0.25338156444582821</v>
      </c>
      <c r="C29" s="216">
        <f>IF([1]Summ!F1067="",0,[1]Summ!F1067)</f>
        <v>-2.841201507627443E-2</v>
      </c>
      <c r="D29" s="258">
        <f>SUM(B29,C29)</f>
        <v>0.22496954936955377</v>
      </c>
      <c r="E29" s="26">
        <v>1</v>
      </c>
      <c r="F29" s="22"/>
      <c r="H29" s="24">
        <f t="shared" si="1"/>
        <v>1</v>
      </c>
      <c r="I29" s="22">
        <f t="shared" si="2"/>
        <v>0.22496954936955377</v>
      </c>
      <c r="J29" s="24">
        <f>IF(I$32&lt;=1+I131,I29,B29*H29+J$33*(I29-B29*H29))</f>
        <v>0.25527265156026335</v>
      </c>
      <c r="K29" s="22">
        <f t="shared" si="4"/>
        <v>0.25338156444582821</v>
      </c>
      <c r="L29" s="22">
        <f t="shared" si="5"/>
        <v>0.25338156444582821</v>
      </c>
      <c r="M29" s="227">
        <f t="shared" si="6"/>
        <v>0.25527265156026335</v>
      </c>
      <c r="N29" s="232"/>
      <c r="P29" s="22"/>
      <c r="V29" s="56"/>
      <c r="W29" s="110"/>
      <c r="X29" s="118"/>
      <c r="Y29" s="184">
        <f t="shared" si="9"/>
        <v>1.0210906062410534</v>
      </c>
      <c r="Z29" s="116">
        <v>0.25</v>
      </c>
      <c r="AA29" s="121">
        <f t="shared" si="16"/>
        <v>0.25527265156026335</v>
      </c>
      <c r="AB29" s="116">
        <v>0.25</v>
      </c>
      <c r="AC29" s="121">
        <f t="shared" si="7"/>
        <v>0.25527265156026335</v>
      </c>
      <c r="AD29" s="116">
        <v>0.25</v>
      </c>
      <c r="AE29" s="121">
        <f t="shared" si="8"/>
        <v>0.25527265156026335</v>
      </c>
      <c r="AF29" s="122">
        <f t="shared" si="10"/>
        <v>0.25</v>
      </c>
      <c r="AG29" s="121">
        <f t="shared" si="11"/>
        <v>0.25527265156026335</v>
      </c>
      <c r="AH29" s="123">
        <f t="shared" si="12"/>
        <v>1</v>
      </c>
      <c r="AI29" s="184">
        <f t="shared" si="13"/>
        <v>0.25527265156026335</v>
      </c>
      <c r="AJ29" s="120">
        <f t="shared" si="14"/>
        <v>0.25527265156026335</v>
      </c>
      <c r="AK29" s="119">
        <f t="shared" si="15"/>
        <v>0.25527265156026335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6">
        <f>IF([1]Summ!E1068="",0,[1]Summ!E1068)</f>
        <v>0.52739667515566635</v>
      </c>
      <c r="C30" s="103"/>
      <c r="D30" s="24">
        <f>(D119-B124)</f>
        <v>3.0416808572773908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3.0416808572773908</v>
      </c>
      <c r="J30" s="234">
        <f>IF(I$32&lt;=1,I30,1-SUM(J6:J29))</f>
        <v>0.18128721846477436</v>
      </c>
      <c r="K30" s="22">
        <f t="shared" si="4"/>
        <v>0.52739667515566635</v>
      </c>
      <c r="L30" s="22">
        <f>IF(L124=L119,0,IF(K30="",0,(L119-L124)/(B119-B124)*K30))</f>
        <v>0.52739667515566635</v>
      </c>
      <c r="M30" s="175">
        <f t="shared" si="6"/>
        <v>0.18128721846477436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0.72514887385909743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4.3215947215759429E-2</v>
      </c>
      <c r="AC30" s="188">
        <f>IF(AC79*4/$I$83+SUM(AC6:AC29)&lt;1,AC79*4/$I$83,1-SUM(AC6:AC29))</f>
        <v>3.1337995456262147E-2</v>
      </c>
      <c r="AD30" s="122">
        <f>IF($Y30=0,0,AE30/($Y$30))</f>
        <v>0.54789399717701281</v>
      </c>
      <c r="AE30" s="188">
        <f>IF(AE79*4/$I$83+SUM(AE6:AE29)&lt;1,AE79*4/$I$83,1-SUM(AE6:AE29))</f>
        <v>0.39730471504707032</v>
      </c>
      <c r="AF30" s="122">
        <f>IF($Y30=0,0,AG30/($Y$30))</f>
        <v>0.40889005560722796</v>
      </c>
      <c r="AG30" s="188">
        <f>IF(AG79*4/$I$83+SUM(AG6:AG29)&lt;1,AG79*4/$I$83,1-SUM(AG6:AG29))</f>
        <v>0.29650616335576507</v>
      </c>
      <c r="AH30" s="123">
        <f t="shared" si="12"/>
        <v>1.0000000000000002</v>
      </c>
      <c r="AI30" s="184">
        <f t="shared" si="13"/>
        <v>0.18128721846477439</v>
      </c>
      <c r="AJ30" s="120">
        <f t="shared" si="14"/>
        <v>1.5668997728131073E-2</v>
      </c>
      <c r="AK30" s="119">
        <f t="shared" si="15"/>
        <v>0.3469054392014177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-0.34419315620885982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1.3441931562088598</v>
      </c>
      <c r="C32" s="29">
        <f>SUM(C6:C31)</f>
        <v>-2.8790825007781282E-2</v>
      </c>
      <c r="D32" s="24">
        <f>SUM(D6:D30)</f>
        <v>3.8296865133228026</v>
      </c>
      <c r="E32" s="2"/>
      <c r="F32" s="2"/>
      <c r="H32" s="17"/>
      <c r="I32" s="22">
        <f>SUM(I6:I30)</f>
        <v>3.8296865133228026</v>
      </c>
      <c r="J32" s="17"/>
      <c r="L32" s="22">
        <f>SUM(L6:L30)</f>
        <v>1.3441931562088598</v>
      </c>
      <c r="M32" s="23"/>
      <c r="N32" s="56"/>
      <c r="O32" s="2"/>
      <c r="P32" s="22"/>
      <c r="Q32" s="237" t="s">
        <v>143</v>
      </c>
      <c r="R32" s="237">
        <f t="shared" si="50"/>
        <v>18346.374125893497</v>
      </c>
      <c r="S32" s="237">
        <f t="shared" si="50"/>
        <v>18346.374125893497</v>
      </c>
      <c r="T32" s="237">
        <f t="shared" si="50"/>
        <v>18422.411897569706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-6.655941542190312E-2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9000</v>
      </c>
      <c r="J37" s="38">
        <f t="shared" ref="J37:J49" si="53">J91*I$83</f>
        <v>9000</v>
      </c>
      <c r="K37" s="40">
        <f t="shared" ref="K37:K49" si="54">(B37/B$65)</f>
        <v>0.2106642947427555</v>
      </c>
      <c r="L37" s="22">
        <f t="shared" ref="L37:L49" si="55">(K37*H37)</f>
        <v>0.2106642947427555</v>
      </c>
      <c r="M37" s="24">
        <f t="shared" ref="M37:M49" si="56">J37/B$65</f>
        <v>0.2106642947427555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900</v>
      </c>
      <c r="J38" s="38">
        <f t="shared" si="53"/>
        <v>900</v>
      </c>
      <c r="K38" s="40">
        <f t="shared" si="54"/>
        <v>2.106642947427555E-2</v>
      </c>
      <c r="L38" s="22">
        <f t="shared" si="55"/>
        <v>2.106642947427555E-2</v>
      </c>
      <c r="M38" s="24">
        <f t="shared" si="56"/>
        <v>2.106642947427555E-2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900</v>
      </c>
      <c r="AH38" s="123">
        <f t="shared" ref="AH38:AI58" si="61">SUM(Z38,AB38,AD38,AF38)</f>
        <v>1</v>
      </c>
      <c r="AI38" s="112">
        <f t="shared" si="61"/>
        <v>900</v>
      </c>
      <c r="AJ38" s="148">
        <f t="shared" ref="AJ38:AJ64" si="62">(AA38+AC38)</f>
        <v>0</v>
      </c>
      <c r="AK38" s="147">
        <f t="shared" ref="AK38:AK64" si="63">(AE38+AG38)</f>
        <v>900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250</v>
      </c>
      <c r="J39" s="38">
        <f t="shared" si="53"/>
        <v>90.016087686714528</v>
      </c>
      <c r="K39" s="40">
        <f t="shared" si="54"/>
        <v>2.3407143860306166E-3</v>
      </c>
      <c r="L39" s="22">
        <f t="shared" si="55"/>
        <v>2.3407143860306166E-3</v>
      </c>
      <c r="M39" s="24">
        <f t="shared" si="56"/>
        <v>2.1070195142248614E-3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0.5562357495865472</v>
      </c>
      <c r="AA39" s="147">
        <f t="shared" ref="AA39:AA64" si="64">$J39*Z39</f>
        <v>50.070166009268014</v>
      </c>
      <c r="AB39" s="122">
        <f>AB8</f>
        <v>0.44376425041345274</v>
      </c>
      <c r="AC39" s="147">
        <f t="shared" ref="AC39:AC64" si="65">$J39*AB39</f>
        <v>39.945921677446506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90.016087686714513</v>
      </c>
      <c r="AJ39" s="148">
        <f t="shared" si="62"/>
        <v>90.016087686714513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0.5562357495865472</v>
      </c>
      <c r="AA40" s="147">
        <f t="shared" si="64"/>
        <v>0</v>
      </c>
      <c r="AB40" s="122">
        <f>AB9</f>
        <v>0.4437642504134528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31.996782462657091</v>
      </c>
      <c r="K41" s="40">
        <f t="shared" si="54"/>
        <v>7.0221431580918495E-4</v>
      </c>
      <c r="L41" s="22">
        <f t="shared" si="55"/>
        <v>7.0221431580918495E-4</v>
      </c>
      <c r="M41" s="24">
        <f t="shared" si="56"/>
        <v>7.489532901703359E-4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0.5562357495865472</v>
      </c>
      <c r="AA41" s="147">
        <f t="shared" si="64"/>
        <v>17.797754277473754</v>
      </c>
      <c r="AB41" s="122">
        <f>AB11</f>
        <v>0.4437642504134528</v>
      </c>
      <c r="AC41" s="147">
        <f t="shared" si="65"/>
        <v>14.199028185183336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31.996782462657087</v>
      </c>
      <c r="AJ41" s="148">
        <f t="shared" si="62"/>
        <v>31.996782462657087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31.996782462657091</v>
      </c>
      <c r="K42" s="40">
        <f t="shared" si="54"/>
        <v>7.0221431580918495E-4</v>
      </c>
      <c r="L42" s="22">
        <f t="shared" si="55"/>
        <v>7.0221431580918495E-4</v>
      </c>
      <c r="M42" s="24">
        <f t="shared" si="56"/>
        <v>7.489532901703359E-4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7.9991956156642727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15.998391231328545</v>
      </c>
      <c r="AF42" s="122">
        <f t="shared" si="57"/>
        <v>0.25</v>
      </c>
      <c r="AG42" s="147">
        <f t="shared" si="60"/>
        <v>7.9991956156642727</v>
      </c>
      <c r="AH42" s="123">
        <f t="shared" si="61"/>
        <v>1</v>
      </c>
      <c r="AI42" s="112">
        <f t="shared" si="61"/>
        <v>31.996782462657091</v>
      </c>
      <c r="AJ42" s="148">
        <f t="shared" si="62"/>
        <v>7.9991956156642727</v>
      </c>
      <c r="AK42" s="147">
        <f t="shared" si="63"/>
        <v>23.997586846992817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7">
        <f>IF([1]Summ!E1079="",0,[1]Summ!E1079)</f>
        <v>0</v>
      </c>
      <c r="C44" s="217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750</v>
      </c>
      <c r="J44" s="38">
        <f t="shared" si="53"/>
        <v>-49.919561566427333</v>
      </c>
      <c r="K44" s="40">
        <f t="shared" si="54"/>
        <v>0</v>
      </c>
      <c r="L44" s="22">
        <f t="shared" si="55"/>
        <v>0</v>
      </c>
      <c r="M44" s="24">
        <f t="shared" si="56"/>
        <v>-1.1684743590287751E-3</v>
      </c>
      <c r="N44" s="2"/>
      <c r="O44" s="2"/>
      <c r="P44" s="2"/>
      <c r="Q44" s="262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-12.479890391606833</v>
      </c>
      <c r="AB44" s="116">
        <v>0.25</v>
      </c>
      <c r="AC44" s="147">
        <f t="shared" si="65"/>
        <v>-12.479890391606833</v>
      </c>
      <c r="AD44" s="116">
        <v>0.25</v>
      </c>
      <c r="AE44" s="147">
        <f t="shared" si="66"/>
        <v>-12.479890391606833</v>
      </c>
      <c r="AF44" s="122">
        <f t="shared" si="57"/>
        <v>0.25</v>
      </c>
      <c r="AG44" s="147">
        <f t="shared" si="60"/>
        <v>-12.479890391606833</v>
      </c>
      <c r="AH44" s="123">
        <f t="shared" si="61"/>
        <v>1</v>
      </c>
      <c r="AI44" s="112">
        <f t="shared" si="61"/>
        <v>-49.919561566427333</v>
      </c>
      <c r="AJ44" s="148">
        <f t="shared" si="62"/>
        <v>-24.959780783213667</v>
      </c>
      <c r="AK44" s="147">
        <f t="shared" si="63"/>
        <v>-24.959780783213667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7">
        <f>IF([1]Summ!E1080="",0,[1]Summ!E1080)</f>
        <v>1080</v>
      </c>
      <c r="C45" s="217">
        <f>IF([1]Summ!F1080="",0,[1]Summ!F1080)</f>
        <v>0</v>
      </c>
      <c r="D45" s="38">
        <f t="shared" si="58"/>
        <v>1080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1080</v>
      </c>
      <c r="J45" s="38">
        <f t="shared" si="53"/>
        <v>1080</v>
      </c>
      <c r="K45" s="40">
        <f t="shared" si="54"/>
        <v>2.5279715369130658E-2</v>
      </c>
      <c r="L45" s="22">
        <f t="shared" si="55"/>
        <v>2.5279715369130658E-2</v>
      </c>
      <c r="M45" s="24">
        <f t="shared" si="56"/>
        <v>2.5279715369130658E-2</v>
      </c>
      <c r="N45" s="2"/>
      <c r="O45" s="2"/>
      <c r="P45" s="56"/>
      <c r="Q45" s="262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270</v>
      </c>
      <c r="AB45" s="116">
        <v>0.25</v>
      </c>
      <c r="AC45" s="147">
        <f t="shared" si="65"/>
        <v>270</v>
      </c>
      <c r="AD45" s="116">
        <v>0.25</v>
      </c>
      <c r="AE45" s="147">
        <f t="shared" si="66"/>
        <v>270</v>
      </c>
      <c r="AF45" s="122">
        <f t="shared" si="57"/>
        <v>0.25</v>
      </c>
      <c r="AG45" s="147">
        <f t="shared" si="60"/>
        <v>270</v>
      </c>
      <c r="AH45" s="123">
        <f t="shared" si="61"/>
        <v>1</v>
      </c>
      <c r="AI45" s="112">
        <f t="shared" si="61"/>
        <v>1080</v>
      </c>
      <c r="AJ45" s="148">
        <f t="shared" si="62"/>
        <v>540</v>
      </c>
      <c r="AK45" s="147">
        <f t="shared" si="63"/>
        <v>540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Formal Employment (conservancies, etc.)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62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7">
        <f>IF([1]Summ!E1082="",0,[1]Summ!E1082)</f>
        <v>2800</v>
      </c>
      <c r="C47" s="217">
        <f>IF([1]Summ!F1082="",0,[1]Summ!F1082)</f>
        <v>0</v>
      </c>
      <c r="D47" s="38">
        <f t="shared" si="58"/>
        <v>2800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2800</v>
      </c>
      <c r="J47" s="38">
        <f t="shared" si="53"/>
        <v>2800</v>
      </c>
      <c r="K47" s="40">
        <f t="shared" si="54"/>
        <v>6.5540002808857259E-2</v>
      </c>
      <c r="L47" s="22">
        <f t="shared" si="55"/>
        <v>6.5540002808857259E-2</v>
      </c>
      <c r="M47" s="24">
        <f t="shared" si="56"/>
        <v>6.5540002808857259E-2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700</v>
      </c>
      <c r="AB47" s="116">
        <v>0.25</v>
      </c>
      <c r="AC47" s="147">
        <f t="shared" si="65"/>
        <v>700</v>
      </c>
      <c r="AD47" s="116">
        <v>0.25</v>
      </c>
      <c r="AE47" s="147">
        <f t="shared" si="66"/>
        <v>700</v>
      </c>
      <c r="AF47" s="122">
        <f t="shared" si="57"/>
        <v>0.25</v>
      </c>
      <c r="AG47" s="147">
        <f t="shared" si="60"/>
        <v>700</v>
      </c>
      <c r="AH47" s="123">
        <f t="shared" si="61"/>
        <v>1</v>
      </c>
      <c r="AI47" s="112">
        <f t="shared" si="61"/>
        <v>2800</v>
      </c>
      <c r="AJ47" s="148">
        <f t="shared" si="62"/>
        <v>1400</v>
      </c>
      <c r="AK47" s="147">
        <f t="shared" si="63"/>
        <v>1400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7">
        <f>IF([1]Summ!E1083="",0,[1]Summ!E1083)</f>
        <v>21582</v>
      </c>
      <c r="C48" s="217">
        <f>IF([1]Summ!F1083="",0,[1]Summ!F1083)</f>
        <v>0</v>
      </c>
      <c r="D48" s="38">
        <f>SUM(B48,C48)</f>
        <v>21582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21582</v>
      </c>
      <c r="J48" s="38">
        <f t="shared" si="53"/>
        <v>21582</v>
      </c>
      <c r="K48" s="40">
        <f t="shared" si="54"/>
        <v>0.50517297879312761</v>
      </c>
      <c r="L48" s="22">
        <f t="shared" si="55"/>
        <v>0.50517297879312761</v>
      </c>
      <c r="M48" s="24">
        <f t="shared" si="56"/>
        <v>0.50517297879312761</v>
      </c>
      <c r="N48" s="2"/>
      <c r="O48" s="2"/>
      <c r="P48" s="59"/>
      <c r="Q48" s="262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5395.5</v>
      </c>
      <c r="AB48" s="116">
        <v>0.25</v>
      </c>
      <c r="AC48" s="147">
        <f t="shared" si="65"/>
        <v>5395.5</v>
      </c>
      <c r="AD48" s="116">
        <v>0.25</v>
      </c>
      <c r="AE48" s="147">
        <f t="shared" si="66"/>
        <v>5395.5</v>
      </c>
      <c r="AF48" s="122">
        <f t="shared" si="57"/>
        <v>0.25</v>
      </c>
      <c r="AG48" s="147">
        <f t="shared" si="60"/>
        <v>5395.5</v>
      </c>
      <c r="AH48" s="123">
        <f t="shared" si="61"/>
        <v>1</v>
      </c>
      <c r="AI48" s="112">
        <f t="shared" si="61"/>
        <v>21582</v>
      </c>
      <c r="AJ48" s="148">
        <f t="shared" si="62"/>
        <v>10791</v>
      </c>
      <c r="AK48" s="147">
        <f t="shared" si="63"/>
        <v>10791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7">
        <f>IF([1]Summ!E1084="",0,[1]Summ!E1084)</f>
        <v>7200</v>
      </c>
      <c r="C49" s="217">
        <f>IF([1]Summ!F1084="",0,[1]Summ!F1084)</f>
        <v>0</v>
      </c>
      <c r="D49" s="38">
        <f t="shared" ref="D49:D64" si="67">SUM(B49,C49)</f>
        <v>7200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7200</v>
      </c>
      <c r="J49" s="38">
        <f t="shared" si="53"/>
        <v>7200</v>
      </c>
      <c r="K49" s="40">
        <f t="shared" si="54"/>
        <v>0.1685314357942044</v>
      </c>
      <c r="L49" s="22">
        <f t="shared" si="55"/>
        <v>0.1685314357942044</v>
      </c>
      <c r="M49" s="24">
        <f t="shared" si="56"/>
        <v>0.1685314357942044</v>
      </c>
      <c r="N49" s="2"/>
      <c r="O49" s="2"/>
      <c r="P49" s="56"/>
      <c r="Q49" s="262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1800</v>
      </c>
      <c r="AB49" s="116">
        <v>0.25</v>
      </c>
      <c r="AC49" s="147">
        <f t="shared" si="65"/>
        <v>1800</v>
      </c>
      <c r="AD49" s="116">
        <v>0.25</v>
      </c>
      <c r="AE49" s="147">
        <f t="shared" si="66"/>
        <v>1800</v>
      </c>
      <c r="AF49" s="122">
        <f t="shared" si="57"/>
        <v>0.25</v>
      </c>
      <c r="AG49" s="147">
        <f t="shared" si="60"/>
        <v>1800</v>
      </c>
      <c r="AH49" s="123">
        <f t="shared" si="61"/>
        <v>1</v>
      </c>
      <c r="AI49" s="112">
        <f t="shared" si="61"/>
        <v>7200</v>
      </c>
      <c r="AJ49" s="148">
        <f t="shared" si="62"/>
        <v>3600</v>
      </c>
      <c r="AK49" s="147">
        <f t="shared" si="63"/>
        <v>3600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2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2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840</v>
      </c>
      <c r="D65" s="42">
        <f>SUM(D37:D64)</f>
        <v>43562</v>
      </c>
      <c r="E65" s="32"/>
      <c r="F65" s="32"/>
      <c r="G65" s="32"/>
      <c r="H65" s="31"/>
      <c r="I65" s="39">
        <f>SUM(I37:I64)</f>
        <v>43562</v>
      </c>
      <c r="J65" s="39">
        <f>SUM(J37:J64)</f>
        <v>42666.090091045597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0.99869130871788769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8228.8872255107999</v>
      </c>
      <c r="AB65" s="137"/>
      <c r="AC65" s="153">
        <f>SUM(AC37:AC64)</f>
        <v>8207.1650594710227</v>
      </c>
      <c r="AD65" s="137"/>
      <c r="AE65" s="153">
        <f>SUM(AE37:AE64)</f>
        <v>8169.018500839722</v>
      </c>
      <c r="AF65" s="137"/>
      <c r="AG65" s="153">
        <f>SUM(AG37:AG64)</f>
        <v>18061.019305224057</v>
      </c>
      <c r="AH65" s="137"/>
      <c r="AI65" s="153">
        <f>SUM(AI37:AI64)</f>
        <v>42666.090091045597</v>
      </c>
      <c r="AJ65" s="153">
        <f>SUM(AJ37:AJ64)</f>
        <v>16436.052284981823</v>
      </c>
      <c r="AK65" s="153">
        <f>SUM(AK37:AK64)</f>
        <v>26230.037806063778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7" si="75">J124*I$83</f>
        <v>15486.543496873714</v>
      </c>
      <c r="K70" s="40">
        <f>B70/B$76</f>
        <v>0.36249575153021191</v>
      </c>
      <c r="L70" s="22">
        <f t="shared" ref="L70:L75" si="76">(L124*G$37*F$9/F$7)/B$130</f>
        <v>0.36249575153021196</v>
      </c>
      <c r="M70" s="24">
        <f>J70/B$76</f>
        <v>0.36249575153021191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3871.6358742184284</v>
      </c>
      <c r="AB70" s="116">
        <v>0.25</v>
      </c>
      <c r="AC70" s="147">
        <f>$J70*AB70</f>
        <v>3871.6358742184284</v>
      </c>
      <c r="AD70" s="116">
        <v>0.25</v>
      </c>
      <c r="AE70" s="147">
        <f>$J70*AD70</f>
        <v>3871.6358742184284</v>
      </c>
      <c r="AF70" s="122">
        <f>1-SUM(Z70,AB70,AD70)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15578.666666666668</v>
      </c>
      <c r="J71" s="51">
        <f t="shared" si="75"/>
        <v>15578.666666666668</v>
      </c>
      <c r="K71" s="40">
        <f t="shared" ref="K71:K72" si="78">B71/B$76</f>
        <v>0.36465209181842301</v>
      </c>
      <c r="L71" s="22">
        <f t="shared" si="76"/>
        <v>0.36465209181842306</v>
      </c>
      <c r="M71" s="24">
        <f t="shared" ref="M71:M72" si="79">J71/B$76</f>
        <v>0.36465209181842301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9927.5546657825435</v>
      </c>
      <c r="K72" s="40">
        <f t="shared" si="78"/>
        <v>0.64940779926033421</v>
      </c>
      <c r="L72" s="22">
        <f t="shared" si="76"/>
        <v>0.1589061803393946</v>
      </c>
      <c r="M72" s="24">
        <f t="shared" si="79"/>
        <v>0.2323757002430257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148.5</v>
      </c>
      <c r="AB73" s="116">
        <v>0.09</v>
      </c>
      <c r="AC73" s="147">
        <f>$H$73*$B$73*AB73</f>
        <v>148.5</v>
      </c>
      <c r="AD73" s="116">
        <v>0.23</v>
      </c>
      <c r="AE73" s="147">
        <f>$H$73*$B$73*AD73</f>
        <v>379.5</v>
      </c>
      <c r="AF73" s="122">
        <f>1-SUM(Z73,AB73,AD73)</f>
        <v>0.59</v>
      </c>
      <c r="AG73" s="147">
        <f>$H$73*$B$73*AF73</f>
        <v>973.5</v>
      </c>
      <c r="AH73" s="155">
        <f>SUM(Z73,AB73,AD73,AF73)</f>
        <v>1</v>
      </c>
      <c r="AI73" s="147">
        <f>SUM(AA73,AC73,AE73,AG73)</f>
        <v>1650</v>
      </c>
      <c r="AJ73" s="148">
        <f>(AA73+AC73)</f>
        <v>297</v>
      </c>
      <c r="AK73" s="147">
        <f>(AE73+AG73)</f>
        <v>1353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28075.45650312629</v>
      </c>
      <c r="J74" s="51">
        <f t="shared" si="75"/>
        <v>1673.3252617226701</v>
      </c>
      <c r="K74" s="40">
        <f>B74/B$76</f>
        <v>0.1139459763119704</v>
      </c>
      <c r="L74" s="22">
        <f t="shared" si="76"/>
        <v>0.1139459763119704</v>
      </c>
      <c r="M74" s="24">
        <f>J74/B$76</f>
        <v>3.9167765126227008E-2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72.314336185403747</v>
      </c>
      <c r="AD74" s="156"/>
      <c r="AE74" s="147">
        <f>AE30*$I$83/4</f>
        <v>916.80486622250476</v>
      </c>
      <c r="AF74" s="156"/>
      <c r="AG74" s="147">
        <f>AG30*$I$83/4</f>
        <v>684.20605931476189</v>
      </c>
      <c r="AH74" s="155"/>
      <c r="AI74" s="147">
        <f>SUM(AA74,AC74,AE74,AG74)</f>
        <v>1673.3252617226703</v>
      </c>
      <c r="AJ74" s="148">
        <f>(AA74+AC74)</f>
        <v>72.314336185403747</v>
      </c>
      <c r="AK74" s="147">
        <f>(AE74+AG74)</f>
        <v>1601.0109255372668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17862.428722983241</v>
      </c>
      <c r="AB75" s="158"/>
      <c r="AC75" s="149">
        <f>AA75+AC65-SUM(AC70,AC74)</f>
        <v>22125.643572050431</v>
      </c>
      <c r="AD75" s="158"/>
      <c r="AE75" s="149">
        <f>AC75+AE65-SUM(AE70,AE74)</f>
        <v>25506.221332449222</v>
      </c>
      <c r="AF75" s="158"/>
      <c r="AG75" s="149">
        <f>IF(SUM(AG6:AG29)+((AG65-AG70-$J$75)*4/I$83)&lt;1,0,AG65-AG70-$J$75-(1-SUM(AG6:AG29))*I$83/4)</f>
        <v>13505.177371690868</v>
      </c>
      <c r="AH75" s="134"/>
      <c r="AI75" s="149">
        <f>AI76-SUM(AI70,AI74)</f>
        <v>25506.221332449219</v>
      </c>
      <c r="AJ75" s="151">
        <f>AJ76-SUM(AJ70,AJ74)</f>
        <v>8620.4662003595622</v>
      </c>
      <c r="AK75" s="149">
        <f>AJ75+AK76-SUM(AK70,AK74)</f>
        <v>25506.221332449226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43562</v>
      </c>
      <c r="J76" s="51">
        <f t="shared" si="75"/>
        <v>42666.090091045597</v>
      </c>
      <c r="K76" s="40">
        <f>SUM(K70:K75)</f>
        <v>1.5291234062904446</v>
      </c>
      <c r="L76" s="22">
        <f>SUM(L70:L75)</f>
        <v>1</v>
      </c>
      <c r="M76" s="24">
        <f>SUM(M70:M75)</f>
        <v>0.99869130871788758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8228.8872255107999</v>
      </c>
      <c r="AB76" s="137"/>
      <c r="AC76" s="153">
        <f>AC65</f>
        <v>8207.1650594710227</v>
      </c>
      <c r="AD76" s="137"/>
      <c r="AE76" s="153">
        <f>AE65</f>
        <v>8169.018500839722</v>
      </c>
      <c r="AF76" s="137"/>
      <c r="AG76" s="153">
        <f>AG65</f>
        <v>18061.019305224057</v>
      </c>
      <c r="AH76" s="137"/>
      <c r="AI76" s="153">
        <f>SUM(AA76,AC76,AE76,AG76)</f>
        <v>42666.090091045604</v>
      </c>
      <c r="AJ76" s="154">
        <f>SUM(AA76,AC76)</f>
        <v>16436.052284981823</v>
      </c>
      <c r="AK76" s="154">
        <f>SUM(AE76,AG76)</f>
        <v>26230.037806063781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15578.666666666672</v>
      </c>
      <c r="J77" s="100">
        <f t="shared" si="75"/>
        <v>0</v>
      </c>
      <c r="K77" s="40"/>
      <c r="L77" s="22">
        <f>-(L131*G$37*F$9/F$7)/B$130</f>
        <v>-0.20574591147902851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13505.177371690868</v>
      </c>
      <c r="AB78" s="112"/>
      <c r="AC78" s="112">
        <f>IF(AA75&lt;0,0,AA75)</f>
        <v>17862.428722983241</v>
      </c>
      <c r="AD78" s="112"/>
      <c r="AE78" s="112">
        <f>AC75</f>
        <v>22125.643572050431</v>
      </c>
      <c r="AF78" s="112"/>
      <c r="AG78" s="112">
        <f>AE75</f>
        <v>25506.221332449222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17862.428722983241</v>
      </c>
      <c r="AB79" s="112"/>
      <c r="AC79" s="112">
        <f>AA79-AA74+AC65-AC70</f>
        <v>22197.957908235836</v>
      </c>
      <c r="AD79" s="112"/>
      <c r="AE79" s="112">
        <f>AC79-AC74+AE65-AE70</f>
        <v>26423.026198671727</v>
      </c>
      <c r="AF79" s="112"/>
      <c r="AG79" s="112">
        <f>AE79-AE74+AG65-AG70</f>
        <v>39695.604763454852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9230.2440066827512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2307.5610016706878</v>
      </c>
      <c r="AB83" s="112"/>
      <c r="AC83" s="165">
        <f>$I$83*AB82/4</f>
        <v>2307.5610016706878</v>
      </c>
      <c r="AD83" s="112"/>
      <c r="AE83" s="165">
        <f>$I$83*AD82/4</f>
        <v>2307.5610016706878</v>
      </c>
      <c r="AF83" s="112"/>
      <c r="AG83" s="165">
        <f>$I$83*AF82/4</f>
        <v>2307.5610016706878</v>
      </c>
      <c r="AH83" s="165">
        <f>SUM(AA83,AC83,AE83,AG83)</f>
        <v>9230.2440066827512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22640.263668802021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22640.263668802021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1</v>
      </c>
      <c r="I91" s="22">
        <f t="shared" ref="I91" si="82">(D91*H91)</f>
        <v>0.97505547995090347</v>
      </c>
      <c r="J91" s="24">
        <f>IF(I$32&lt;=1+I$131,I91,L91+J$33*(I91-L91))</f>
        <v>0.97505547995090347</v>
      </c>
      <c r="K91" s="22">
        <f t="shared" ref="K91" si="83">IF(B91="",0,B91)</f>
        <v>0.97505547995090347</v>
      </c>
      <c r="L91" s="22">
        <f t="shared" ref="L91" si="84">(K91*H91)</f>
        <v>0.97505547995090347</v>
      </c>
      <c r="M91" s="230">
        <f t="shared" si="80"/>
        <v>0.97505547995090347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1</v>
      </c>
      <c r="I92" s="22">
        <f t="shared" ref="I92:I118" si="88">(D92*H92)</f>
        <v>9.7505547995090341E-2</v>
      </c>
      <c r="J92" s="24">
        <f t="shared" ref="J92:J118" si="89">IF(I$32&lt;=1+I$131,I92,L92+J$33*(I92-L92))</f>
        <v>9.7505547995090341E-2</v>
      </c>
      <c r="K92" s="22">
        <f t="shared" ref="K92:K118" si="90">IF(B92="",0,B92)</f>
        <v>9.7505547995090341E-2</v>
      </c>
      <c r="L92" s="22">
        <f t="shared" ref="L92:L118" si="91">(K92*H92)</f>
        <v>9.7505547995090341E-2</v>
      </c>
      <c r="M92" s="230">
        <f t="shared" ref="M92:M118" si="92">(J92)</f>
        <v>9.7505547995090341E-2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1</v>
      </c>
      <c r="I93" s="22">
        <f t="shared" si="88"/>
        <v>2.708487444308065E-2</v>
      </c>
      <c r="J93" s="24">
        <f t="shared" si="89"/>
        <v>9.7522977314080054E-3</v>
      </c>
      <c r="K93" s="22">
        <f t="shared" si="90"/>
        <v>1.083394977723226E-2</v>
      </c>
      <c r="L93" s="22">
        <f t="shared" si="91"/>
        <v>1.083394977723226E-2</v>
      </c>
      <c r="M93" s="230">
        <f t="shared" si="92"/>
        <v>9.7522977314080054E-3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3.4665153423345291E-3</v>
      </c>
      <c r="K95" s="22">
        <f t="shared" si="90"/>
        <v>3.250184933169678E-3</v>
      </c>
      <c r="L95" s="22">
        <f t="shared" si="91"/>
        <v>3.250184933169678E-3</v>
      </c>
      <c r="M95" s="230">
        <f t="shared" si="92"/>
        <v>3.4665153423345291E-3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3.4665153423345291E-3</v>
      </c>
      <c r="K96" s="22">
        <f t="shared" si="90"/>
        <v>3.250184933169678E-3</v>
      </c>
      <c r="L96" s="22">
        <f t="shared" si="91"/>
        <v>3.250184933169678E-3</v>
      </c>
      <c r="M96" s="230">
        <f t="shared" si="92"/>
        <v>3.4665153423345291E-3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WILD FOODS -- see worksheet Data 3</v>
      </c>
      <c r="B98" s="60">
        <f t="shared" si="81"/>
        <v>0</v>
      </c>
      <c r="C98" s="60">
        <f t="shared" si="81"/>
        <v>8.1254623329241951E-2</v>
      </c>
      <c r="D98" s="24">
        <f t="shared" si="86"/>
        <v>8.1254623329241951E-2</v>
      </c>
      <c r="H98" s="24">
        <f t="shared" si="87"/>
        <v>1</v>
      </c>
      <c r="I98" s="22">
        <f t="shared" si="88"/>
        <v>8.1254623329241951E-2</v>
      </c>
      <c r="J98" s="24">
        <f t="shared" si="89"/>
        <v>-5.4082602291212756E-3</v>
      </c>
      <c r="K98" s="22">
        <f t="shared" si="90"/>
        <v>0</v>
      </c>
      <c r="L98" s="22">
        <f t="shared" si="91"/>
        <v>0</v>
      </c>
      <c r="M98" s="230">
        <f t="shared" si="92"/>
        <v>-5.4082602291212756E-3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Agricultural cash income -- see Data2</v>
      </c>
      <c r="B99" s="60">
        <f t="shared" si="81"/>
        <v>0.11700665759410842</v>
      </c>
      <c r="C99" s="60">
        <f t="shared" si="81"/>
        <v>0</v>
      </c>
      <c r="D99" s="24">
        <f t="shared" si="86"/>
        <v>0.11700665759410842</v>
      </c>
      <c r="H99" s="24">
        <f t="shared" si="87"/>
        <v>1</v>
      </c>
      <c r="I99" s="22">
        <f t="shared" si="88"/>
        <v>0.11700665759410842</v>
      </c>
      <c r="J99" s="24">
        <f t="shared" si="89"/>
        <v>0.11700665759410842</v>
      </c>
      <c r="K99" s="22">
        <f t="shared" si="90"/>
        <v>0.11700665759410842</v>
      </c>
      <c r="L99" s="22">
        <f t="shared" si="91"/>
        <v>0.11700665759410842</v>
      </c>
      <c r="M99" s="230">
        <f t="shared" si="92"/>
        <v>0.11700665759410842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Formal Employment (conservancies, etc.)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30">
        <f t="shared" si="9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0.30335059376250328</v>
      </c>
      <c r="C101" s="60">
        <f t="shared" si="81"/>
        <v>0</v>
      </c>
      <c r="D101" s="24">
        <f t="shared" si="86"/>
        <v>0.30335059376250328</v>
      </c>
      <c r="H101" s="24">
        <f t="shared" si="87"/>
        <v>1</v>
      </c>
      <c r="I101" s="22">
        <f t="shared" si="88"/>
        <v>0.30335059376250328</v>
      </c>
      <c r="J101" s="24">
        <f t="shared" si="89"/>
        <v>0.30335059376250328</v>
      </c>
      <c r="K101" s="22">
        <f t="shared" si="90"/>
        <v>0.30335059376250328</v>
      </c>
      <c r="L101" s="22">
        <f t="shared" si="91"/>
        <v>0.30335059376250328</v>
      </c>
      <c r="M101" s="230">
        <f t="shared" si="92"/>
        <v>0.30335059376250328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2.3381830409222664</v>
      </c>
      <c r="C102" s="60">
        <f t="shared" si="81"/>
        <v>0</v>
      </c>
      <c r="D102" s="24">
        <f t="shared" si="86"/>
        <v>2.3381830409222664</v>
      </c>
      <c r="H102" s="24">
        <f t="shared" si="87"/>
        <v>1</v>
      </c>
      <c r="I102" s="22">
        <f t="shared" si="88"/>
        <v>2.3381830409222664</v>
      </c>
      <c r="J102" s="24">
        <f t="shared" si="89"/>
        <v>2.3381830409222664</v>
      </c>
      <c r="K102" s="22">
        <f t="shared" si="90"/>
        <v>2.3381830409222664</v>
      </c>
      <c r="L102" s="22">
        <f t="shared" si="91"/>
        <v>2.3381830409222664</v>
      </c>
      <c r="M102" s="230">
        <f t="shared" si="92"/>
        <v>2.3381830409222664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0.78004438396072273</v>
      </c>
      <c r="C103" s="60">
        <f t="shared" si="81"/>
        <v>0</v>
      </c>
      <c r="D103" s="24">
        <f t="shared" si="86"/>
        <v>0.78004438396072273</v>
      </c>
      <c r="H103" s="24">
        <f t="shared" si="87"/>
        <v>1</v>
      </c>
      <c r="I103" s="22">
        <f t="shared" si="88"/>
        <v>0.78004438396072273</v>
      </c>
      <c r="J103" s="24">
        <f t="shared" si="89"/>
        <v>0.78004438396072273</v>
      </c>
      <c r="K103" s="22">
        <f t="shared" si="90"/>
        <v>0.78004438396072273</v>
      </c>
      <c r="L103" s="22">
        <f t="shared" si="91"/>
        <v>0.78004438396072273</v>
      </c>
      <c r="M103" s="230">
        <f t="shared" si="92"/>
        <v>0.78004438396072273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9.1005178128750988E-2</v>
      </c>
      <c r="D119" s="24">
        <f>SUM(D91:D118)</f>
        <v>4.7194852019579177</v>
      </c>
      <c r="E119" s="22"/>
      <c r="F119" s="2"/>
      <c r="G119" s="2"/>
      <c r="H119" s="31"/>
      <c r="I119" s="22">
        <f>SUM(I91:I118)</f>
        <v>4.7194852019579177</v>
      </c>
      <c r="J119" s="24">
        <f>SUM(J91:J118)</f>
        <v>4.6224227723725502</v>
      </c>
      <c r="K119" s="22">
        <f>SUM(K91:K118)</f>
        <v>4.6284800238291659</v>
      </c>
      <c r="L119" s="22">
        <f>SUM(L91:L118)</f>
        <v>4.6284800238291659</v>
      </c>
      <c r="M119" s="57">
        <f t="shared" si="80"/>
        <v>4.6224227723725502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9">
        <f>(B124)</f>
        <v>1.6778043446805269</v>
      </c>
      <c r="L124" s="29">
        <f>IF(SUMPRODUCT($B$124:$B124,$H$124:$H124)&lt;L$119,($B124*$H124),L$119)</f>
        <v>1.6778043446805269</v>
      </c>
      <c r="M124" s="243">
        <f t="shared" si="93"/>
        <v>1.6778043446805269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1.68778492262909</v>
      </c>
      <c r="J125" s="240">
        <f>IF(SUMPRODUCT($B$124:$B125,$H$124:$H125)&lt;J$119,($B125*$H125),IF(SUMPRODUCT($B$124:$B124,$H$124:$H124)&lt;J$119,J$119-SUMPRODUCT($B$124:$B124,$H$124:$H124),0))</f>
        <v>1.68778492262909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1.68778492262909</v>
      </c>
      <c r="M125" s="243">
        <f t="shared" si="93"/>
        <v>1.68778492262909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1.0755462865981587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0.73549408136388283</v>
      </c>
      <c r="M126" s="243">
        <f t="shared" si="93"/>
        <v>1.0755462865981587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3.0416808572773908</v>
      </c>
      <c r="J128" s="231">
        <f>(J30)</f>
        <v>0.18128721846477436</v>
      </c>
      <c r="K128" s="29">
        <f>(B128)</f>
        <v>0.52739667515566635</v>
      </c>
      <c r="L128" s="29">
        <f>IF(L124=L119,0,(L119-L124)/(B119-B124)*K128)</f>
        <v>0.52739667515566635</v>
      </c>
      <c r="M128" s="243">
        <f t="shared" si="93"/>
        <v>0.18128721846477436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4.7194852019579177</v>
      </c>
      <c r="J130" s="231">
        <f>(J119)</f>
        <v>4.6224227723725502</v>
      </c>
      <c r="K130" s="29">
        <f>(B130)</f>
        <v>4.6284800238291659</v>
      </c>
      <c r="L130" s="29">
        <f>(L119)</f>
        <v>4.6284800238291659</v>
      </c>
      <c r="M130" s="243">
        <f t="shared" si="93"/>
        <v>4.6224227723725502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0.95229084126520736</v>
      </c>
      <c r="M131" s="240">
        <f>IF(I131&lt;SUM(M126:M127),0,I131-(SUM(M126:M127)))</f>
        <v>0.61223863603093154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622" priority="550" operator="equal">
      <formula>16</formula>
    </cfRule>
    <cfRule type="cellIs" dxfId="621" priority="551" operator="equal">
      <formula>15</formula>
    </cfRule>
    <cfRule type="cellIs" dxfId="620" priority="552" operator="equal">
      <formula>14</formula>
    </cfRule>
    <cfRule type="cellIs" dxfId="619" priority="553" operator="equal">
      <formula>13</formula>
    </cfRule>
    <cfRule type="cellIs" dxfId="618" priority="554" operator="equal">
      <formula>12</formula>
    </cfRule>
    <cfRule type="cellIs" dxfId="617" priority="555" operator="equal">
      <formula>11</formula>
    </cfRule>
    <cfRule type="cellIs" dxfId="616" priority="556" operator="equal">
      <formula>10</formula>
    </cfRule>
    <cfRule type="cellIs" dxfId="615" priority="557" operator="equal">
      <formula>9</formula>
    </cfRule>
    <cfRule type="cellIs" dxfId="614" priority="558" operator="equal">
      <formula>8</formula>
    </cfRule>
    <cfRule type="cellIs" dxfId="613" priority="559" operator="equal">
      <formula>7</formula>
    </cfRule>
    <cfRule type="cellIs" dxfId="612" priority="560" operator="equal">
      <formula>6</formula>
    </cfRule>
    <cfRule type="cellIs" dxfId="611" priority="561" operator="equal">
      <formula>5</formula>
    </cfRule>
    <cfRule type="cellIs" dxfId="610" priority="562" operator="equal">
      <formula>4</formula>
    </cfRule>
    <cfRule type="cellIs" dxfId="609" priority="563" operator="equal">
      <formula>3</formula>
    </cfRule>
    <cfRule type="cellIs" dxfId="608" priority="564" operator="equal">
      <formula>2</formula>
    </cfRule>
    <cfRule type="cellIs" dxfId="607" priority="565" operator="equal">
      <formula>1</formula>
    </cfRule>
  </conditionalFormatting>
  <conditionalFormatting sqref="N114:N118">
    <cfRule type="cellIs" dxfId="606" priority="294" operator="equal">
      <formula>16</formula>
    </cfRule>
    <cfRule type="cellIs" dxfId="605" priority="295" operator="equal">
      <formula>15</formula>
    </cfRule>
    <cfRule type="cellIs" dxfId="604" priority="296" operator="equal">
      <formula>14</formula>
    </cfRule>
    <cfRule type="cellIs" dxfId="603" priority="297" operator="equal">
      <formula>13</formula>
    </cfRule>
    <cfRule type="cellIs" dxfId="602" priority="298" operator="equal">
      <formula>12</formula>
    </cfRule>
    <cfRule type="cellIs" dxfId="601" priority="299" operator="equal">
      <formula>11</formula>
    </cfRule>
    <cfRule type="cellIs" dxfId="600" priority="300" operator="equal">
      <formula>10</formula>
    </cfRule>
    <cfRule type="cellIs" dxfId="599" priority="301" operator="equal">
      <formula>9</formula>
    </cfRule>
    <cfRule type="cellIs" dxfId="598" priority="302" operator="equal">
      <formula>8</formula>
    </cfRule>
    <cfRule type="cellIs" dxfId="597" priority="303" operator="equal">
      <formula>7</formula>
    </cfRule>
    <cfRule type="cellIs" dxfId="596" priority="304" operator="equal">
      <formula>6</formula>
    </cfRule>
    <cfRule type="cellIs" dxfId="595" priority="305" operator="equal">
      <formula>5</formula>
    </cfRule>
    <cfRule type="cellIs" dxfId="594" priority="306" operator="equal">
      <formula>4</formula>
    </cfRule>
    <cfRule type="cellIs" dxfId="593" priority="307" operator="equal">
      <formula>3</formula>
    </cfRule>
    <cfRule type="cellIs" dxfId="592" priority="308" operator="equal">
      <formula>2</formula>
    </cfRule>
    <cfRule type="cellIs" dxfId="591" priority="309" operator="equal">
      <formula>1</formula>
    </cfRule>
  </conditionalFormatting>
  <conditionalFormatting sqref="N6:N26">
    <cfRule type="cellIs" dxfId="590" priority="86" operator="equal">
      <formula>16</formula>
    </cfRule>
    <cfRule type="cellIs" dxfId="589" priority="87" operator="equal">
      <formula>15</formula>
    </cfRule>
    <cfRule type="cellIs" dxfId="588" priority="88" operator="equal">
      <formula>14</formula>
    </cfRule>
    <cfRule type="cellIs" dxfId="587" priority="89" operator="equal">
      <formula>13</formula>
    </cfRule>
    <cfRule type="cellIs" dxfId="586" priority="90" operator="equal">
      <formula>12</formula>
    </cfRule>
    <cfRule type="cellIs" dxfId="585" priority="91" operator="equal">
      <formula>11</formula>
    </cfRule>
    <cfRule type="cellIs" dxfId="584" priority="92" operator="equal">
      <formula>10</formula>
    </cfRule>
    <cfRule type="cellIs" dxfId="583" priority="93" operator="equal">
      <formula>9</formula>
    </cfRule>
    <cfRule type="cellIs" dxfId="582" priority="94" operator="equal">
      <formula>8</formula>
    </cfRule>
    <cfRule type="cellIs" dxfId="581" priority="95" operator="equal">
      <formula>7</formula>
    </cfRule>
    <cfRule type="cellIs" dxfId="580" priority="96" operator="equal">
      <formula>6</formula>
    </cfRule>
    <cfRule type="cellIs" dxfId="579" priority="97" operator="equal">
      <formula>5</formula>
    </cfRule>
    <cfRule type="cellIs" dxfId="578" priority="98" operator="equal">
      <formula>4</formula>
    </cfRule>
    <cfRule type="cellIs" dxfId="577" priority="99" operator="equal">
      <formula>3</formula>
    </cfRule>
    <cfRule type="cellIs" dxfId="576" priority="100" operator="equal">
      <formula>2</formula>
    </cfRule>
    <cfRule type="cellIs" dxfId="575" priority="101" operator="equal">
      <formula>1</formula>
    </cfRule>
  </conditionalFormatting>
  <conditionalFormatting sqref="N113">
    <cfRule type="cellIs" dxfId="574" priority="70" operator="equal">
      <formula>16</formula>
    </cfRule>
    <cfRule type="cellIs" dxfId="573" priority="71" operator="equal">
      <formula>15</formula>
    </cfRule>
    <cfRule type="cellIs" dxfId="572" priority="72" operator="equal">
      <formula>14</formula>
    </cfRule>
    <cfRule type="cellIs" dxfId="571" priority="73" operator="equal">
      <formula>13</formula>
    </cfRule>
    <cfRule type="cellIs" dxfId="570" priority="74" operator="equal">
      <formula>12</formula>
    </cfRule>
    <cfRule type="cellIs" dxfId="569" priority="75" operator="equal">
      <formula>11</formula>
    </cfRule>
    <cfRule type="cellIs" dxfId="568" priority="76" operator="equal">
      <formula>10</formula>
    </cfRule>
    <cfRule type="cellIs" dxfId="567" priority="77" operator="equal">
      <formula>9</formula>
    </cfRule>
    <cfRule type="cellIs" dxfId="566" priority="78" operator="equal">
      <formula>8</formula>
    </cfRule>
    <cfRule type="cellIs" dxfId="565" priority="79" operator="equal">
      <formula>7</formula>
    </cfRule>
    <cfRule type="cellIs" dxfId="564" priority="80" operator="equal">
      <formula>6</formula>
    </cfRule>
    <cfRule type="cellIs" dxfId="563" priority="81" operator="equal">
      <formula>5</formula>
    </cfRule>
    <cfRule type="cellIs" dxfId="562" priority="82" operator="equal">
      <formula>4</formula>
    </cfRule>
    <cfRule type="cellIs" dxfId="561" priority="83" operator="equal">
      <formula>3</formula>
    </cfRule>
    <cfRule type="cellIs" dxfId="560" priority="84" operator="equal">
      <formula>2</formula>
    </cfRule>
    <cfRule type="cellIs" dxfId="559" priority="85" operator="equal">
      <formula>1</formula>
    </cfRule>
  </conditionalFormatting>
  <conditionalFormatting sqref="N112">
    <cfRule type="cellIs" dxfId="558" priority="54" operator="equal">
      <formula>16</formula>
    </cfRule>
    <cfRule type="cellIs" dxfId="557" priority="55" operator="equal">
      <formula>15</formula>
    </cfRule>
    <cfRule type="cellIs" dxfId="556" priority="56" operator="equal">
      <formula>14</formula>
    </cfRule>
    <cfRule type="cellIs" dxfId="555" priority="57" operator="equal">
      <formula>13</formula>
    </cfRule>
    <cfRule type="cellIs" dxfId="554" priority="58" operator="equal">
      <formula>12</formula>
    </cfRule>
    <cfRule type="cellIs" dxfId="553" priority="59" operator="equal">
      <formula>11</formula>
    </cfRule>
    <cfRule type="cellIs" dxfId="552" priority="60" operator="equal">
      <formula>10</formula>
    </cfRule>
    <cfRule type="cellIs" dxfId="551" priority="61" operator="equal">
      <formula>9</formula>
    </cfRule>
    <cfRule type="cellIs" dxfId="550" priority="62" operator="equal">
      <formula>8</formula>
    </cfRule>
    <cfRule type="cellIs" dxfId="549" priority="63" operator="equal">
      <formula>7</formula>
    </cfRule>
    <cfRule type="cellIs" dxfId="548" priority="64" operator="equal">
      <formula>6</formula>
    </cfRule>
    <cfRule type="cellIs" dxfId="547" priority="65" operator="equal">
      <formula>5</formula>
    </cfRule>
    <cfRule type="cellIs" dxfId="546" priority="66" operator="equal">
      <formula>4</formula>
    </cfRule>
    <cfRule type="cellIs" dxfId="545" priority="67" operator="equal">
      <formula>3</formula>
    </cfRule>
    <cfRule type="cellIs" dxfId="544" priority="68" operator="equal">
      <formula>2</formula>
    </cfRule>
    <cfRule type="cellIs" dxfId="543" priority="69" operator="equal">
      <formula>1</formula>
    </cfRule>
  </conditionalFormatting>
  <conditionalFormatting sqref="N111">
    <cfRule type="cellIs" dxfId="542" priority="38" operator="equal">
      <formula>16</formula>
    </cfRule>
    <cfRule type="cellIs" dxfId="541" priority="39" operator="equal">
      <formula>15</formula>
    </cfRule>
    <cfRule type="cellIs" dxfId="540" priority="40" operator="equal">
      <formula>14</formula>
    </cfRule>
    <cfRule type="cellIs" dxfId="539" priority="41" operator="equal">
      <formula>13</formula>
    </cfRule>
    <cfRule type="cellIs" dxfId="538" priority="42" operator="equal">
      <formula>12</formula>
    </cfRule>
    <cfRule type="cellIs" dxfId="537" priority="43" operator="equal">
      <formula>11</formula>
    </cfRule>
    <cfRule type="cellIs" dxfId="536" priority="44" operator="equal">
      <formula>10</formula>
    </cfRule>
    <cfRule type="cellIs" dxfId="535" priority="45" operator="equal">
      <formula>9</formula>
    </cfRule>
    <cfRule type="cellIs" dxfId="534" priority="46" operator="equal">
      <formula>8</formula>
    </cfRule>
    <cfRule type="cellIs" dxfId="533" priority="47" operator="equal">
      <formula>7</formula>
    </cfRule>
    <cfRule type="cellIs" dxfId="532" priority="48" operator="equal">
      <formula>6</formula>
    </cfRule>
    <cfRule type="cellIs" dxfId="531" priority="49" operator="equal">
      <formula>5</formula>
    </cfRule>
    <cfRule type="cellIs" dxfId="530" priority="50" operator="equal">
      <formula>4</formula>
    </cfRule>
    <cfRule type="cellIs" dxfId="529" priority="51" operator="equal">
      <formula>3</formula>
    </cfRule>
    <cfRule type="cellIs" dxfId="528" priority="52" operator="equal">
      <formula>2</formula>
    </cfRule>
    <cfRule type="cellIs" dxfId="527" priority="53" operator="equal">
      <formula>1</formula>
    </cfRule>
  </conditionalFormatting>
  <conditionalFormatting sqref="N91:N104">
    <cfRule type="cellIs" dxfId="526" priority="22" operator="equal">
      <formula>16</formula>
    </cfRule>
    <cfRule type="cellIs" dxfId="525" priority="23" operator="equal">
      <formula>15</formula>
    </cfRule>
    <cfRule type="cellIs" dxfId="524" priority="24" operator="equal">
      <formula>14</formula>
    </cfRule>
    <cfRule type="cellIs" dxfId="523" priority="25" operator="equal">
      <formula>13</formula>
    </cfRule>
    <cfRule type="cellIs" dxfId="522" priority="26" operator="equal">
      <formula>12</formula>
    </cfRule>
    <cfRule type="cellIs" dxfId="521" priority="27" operator="equal">
      <formula>11</formula>
    </cfRule>
    <cfRule type="cellIs" dxfId="520" priority="28" operator="equal">
      <formula>10</formula>
    </cfRule>
    <cfRule type="cellIs" dxfId="519" priority="29" operator="equal">
      <formula>9</formula>
    </cfRule>
    <cfRule type="cellIs" dxfId="518" priority="30" operator="equal">
      <formula>8</formula>
    </cfRule>
    <cfRule type="cellIs" dxfId="517" priority="31" operator="equal">
      <formula>7</formula>
    </cfRule>
    <cfRule type="cellIs" dxfId="516" priority="32" operator="equal">
      <formula>6</formula>
    </cfRule>
    <cfRule type="cellIs" dxfId="515" priority="33" operator="equal">
      <formula>5</formula>
    </cfRule>
    <cfRule type="cellIs" dxfId="514" priority="34" operator="equal">
      <formula>4</formula>
    </cfRule>
    <cfRule type="cellIs" dxfId="513" priority="35" operator="equal">
      <formula>3</formula>
    </cfRule>
    <cfRule type="cellIs" dxfId="512" priority="36" operator="equal">
      <formula>2</formula>
    </cfRule>
    <cfRule type="cellIs" dxfId="511" priority="37" operator="equal">
      <formula>1</formula>
    </cfRule>
  </conditionalFormatting>
  <conditionalFormatting sqref="N105:N110">
    <cfRule type="cellIs" dxfId="510" priority="6" operator="equal">
      <formula>16</formula>
    </cfRule>
    <cfRule type="cellIs" dxfId="509" priority="7" operator="equal">
      <formula>15</formula>
    </cfRule>
    <cfRule type="cellIs" dxfId="508" priority="8" operator="equal">
      <formula>14</formula>
    </cfRule>
    <cfRule type="cellIs" dxfId="507" priority="9" operator="equal">
      <formula>13</formula>
    </cfRule>
    <cfRule type="cellIs" dxfId="506" priority="10" operator="equal">
      <formula>12</formula>
    </cfRule>
    <cfRule type="cellIs" dxfId="505" priority="11" operator="equal">
      <formula>11</formula>
    </cfRule>
    <cfRule type="cellIs" dxfId="504" priority="12" operator="equal">
      <formula>10</formula>
    </cfRule>
    <cfRule type="cellIs" dxfId="503" priority="13" operator="equal">
      <formula>9</formula>
    </cfRule>
    <cfRule type="cellIs" dxfId="502" priority="14" operator="equal">
      <formula>8</formula>
    </cfRule>
    <cfRule type="cellIs" dxfId="501" priority="15" operator="equal">
      <formula>7</formula>
    </cfRule>
    <cfRule type="cellIs" dxfId="500" priority="16" operator="equal">
      <formula>6</formula>
    </cfRule>
    <cfRule type="cellIs" dxfId="499" priority="17" operator="equal">
      <formula>5</formula>
    </cfRule>
    <cfRule type="cellIs" dxfId="498" priority="18" operator="equal">
      <formula>4</formula>
    </cfRule>
    <cfRule type="cellIs" dxfId="497" priority="19" operator="equal">
      <formula>3</formula>
    </cfRule>
    <cfRule type="cellIs" dxfId="496" priority="20" operator="equal">
      <formula>2</formula>
    </cfRule>
    <cfRule type="cellIs" dxfId="495" priority="21" operator="equal">
      <formula>1</formula>
    </cfRule>
  </conditionalFormatting>
  <conditionalFormatting sqref="R31:T31">
    <cfRule type="cellIs" dxfId="8" priority="3" operator="greaterThan">
      <formula>0</formula>
    </cfRule>
  </conditionalFormatting>
  <conditionalFormatting sqref="R32:T32">
    <cfRule type="cellIs" dxfId="7" priority="2" operator="greaterThan">
      <formula>0</formula>
    </cfRule>
  </conditionalFormatting>
  <conditionalFormatting sqref="R30:T30">
    <cfRule type="cellIs" dxfId="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0.12871002312755736</v>
      </c>
      <c r="J6" s="24">
        <f t="shared" ref="J6:J13" si="3">IF(I$32&lt;=1+I$131,I6,B6*H6+J$33*(I6-B6*H6))</f>
        <v>0.12871002312755736</v>
      </c>
      <c r="K6" s="22">
        <f t="shared" ref="K6:K31" si="4">B6</f>
        <v>0.12871002312755736</v>
      </c>
      <c r="L6" s="22">
        <f t="shared" ref="L6:L29" si="5">IF(K6="","",K6*H6)</f>
        <v>0.12871002312755736</v>
      </c>
      <c r="M6" s="227">
        <f t="shared" ref="M6:M31" si="6">J6</f>
        <v>0.12871002312755736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0.51484009251022944</v>
      </c>
      <c r="Z6" s="156">
        <f>Poor!Z6</f>
        <v>0.17</v>
      </c>
      <c r="AA6" s="121">
        <f>$M6*Z6*4</f>
        <v>8.7522815726739006E-2</v>
      </c>
      <c r="AB6" s="156">
        <f>Poor!AB6</f>
        <v>0.17</v>
      </c>
      <c r="AC6" s="121">
        <f t="shared" ref="AC6:AC29" si="7">$M6*AB6*4</f>
        <v>8.7522815726739006E-2</v>
      </c>
      <c r="AD6" s="156">
        <f>Poor!AD6</f>
        <v>0.33</v>
      </c>
      <c r="AE6" s="121">
        <f t="shared" ref="AE6:AE29" si="8">$M6*AD6*4</f>
        <v>0.16989723052837571</v>
      </c>
      <c r="AF6" s="122">
        <f>1-SUM(Z6,AB6,AD6)</f>
        <v>0.32999999999999996</v>
      </c>
      <c r="AG6" s="121">
        <f>$M6*AF6*4</f>
        <v>0.16989723052837569</v>
      </c>
      <c r="AH6" s="123">
        <f>SUM(Z6,AB6,AD6,AF6)</f>
        <v>1</v>
      </c>
      <c r="AI6" s="184">
        <f>SUM(AA6,AC6,AE6,AG6)/4</f>
        <v>0.12871002312755736</v>
      </c>
      <c r="AJ6" s="120">
        <f>(AA6+AC6)/2</f>
        <v>8.7522815726739006E-2</v>
      </c>
      <c r="AK6" s="119">
        <f>(AE6+AG6)/2</f>
        <v>0.16989723052837569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4.6320338907667673E-2</v>
      </c>
      <c r="J7" s="24">
        <f t="shared" si="3"/>
        <v>4.6320338907667673E-2</v>
      </c>
      <c r="K7" s="22">
        <f t="shared" si="4"/>
        <v>4.6320338907667673E-2</v>
      </c>
      <c r="L7" s="22">
        <f t="shared" si="5"/>
        <v>4.6320338907667673E-2</v>
      </c>
      <c r="M7" s="227">
        <f t="shared" si="6"/>
        <v>4.6320338907667673E-2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2035.6694129223301</v>
      </c>
      <c r="S7" s="225">
        <f>IF($B$81=0,0,(SUMIF($N$6:$N$28,$U7,L$6:L$28)+SUMIF($N$91:$N$118,$U7,L$91:L$118))*$I$83*Poor!$B$81/$B$81)</f>
        <v>2035.6694129223301</v>
      </c>
      <c r="T7" s="225">
        <f>IF($B$81=0,0,(SUMIF($N$6:$N$28,$U7,M$6:M$28)+SUMIF($N$91:$N$118,$U7,M$91:M$118))*$I$83*Poor!$B$81/$B$81)</f>
        <v>2034.5741120514685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0.18528135563067069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0.18528135563067069</v>
      </c>
      <c r="AH7" s="123">
        <f t="shared" ref="AH7:AH30" si="12">SUM(Z7,AB7,AD7,AF7)</f>
        <v>1</v>
      </c>
      <c r="AI7" s="184">
        <f t="shared" ref="AI7:AI30" si="13">SUM(AA7,AC7,AE7,AG7)/4</f>
        <v>4.6320338907667673E-2</v>
      </c>
      <c r="AJ7" s="120">
        <f t="shared" ref="AJ7:AJ31" si="14">(AA7+AC7)/2</f>
        <v>0</v>
      </c>
      <c r="AK7" s="119">
        <f t="shared" ref="AK7:AK31" si="15">(AE7+AG7)/2</f>
        <v>9.2640677815335346E-2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148.57142857142858</v>
      </c>
      <c r="S8" s="225">
        <f>IF($B$81=0,0,(SUMIF($N$6:$N$28,$U8,L$6:L$28)+SUMIF($N$91:$N$118,$U8,L$91:L$118))*$I$83*Poor!$B$81/$B$81)</f>
        <v>148.57142857142858</v>
      </c>
      <c r="T8" s="225">
        <f>IF($B$81=0,0,(SUMIF($N$6:$N$28,$U8,M$6:M$28)+SUMIF($N$91:$N$118,$U8,M$91:M$118))*$I$83*Poor!$B$81/$B$81)</f>
        <v>159.39122133885988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0.74890736325368723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9.9854315100491628E-2</v>
      </c>
      <c r="AB8" s="125">
        <f>IF($Y8=0,0,AC8/$Y8)</f>
        <v>0.25109263674631277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3.3479018232841704E-2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0.10139266144814088</v>
      </c>
      <c r="J9" s="24">
        <f t="shared" si="3"/>
        <v>0.10139266144814088</v>
      </c>
      <c r="K9" s="22">
        <f t="shared" si="4"/>
        <v>0.10139266144814088</v>
      </c>
      <c r="L9" s="22">
        <f t="shared" si="5"/>
        <v>0.10139266144814088</v>
      </c>
      <c r="M9" s="227">
        <f t="shared" si="6"/>
        <v>0.10139266144814088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1615.5729501631481</v>
      </c>
      <c r="S9" s="225">
        <f>IF($B$81=0,0,(SUMIF($N$6:$N$28,$U9,L$6:L$28)+SUMIF($N$91:$N$118,$U9,L$91:L$118))*$I$83*Poor!$B$81/$B$81)</f>
        <v>1615.5729501631481</v>
      </c>
      <c r="T9" s="225">
        <f>IF($B$81=0,0,(SUMIF($N$6:$N$28,$U9,M$6:M$28)+SUMIF($N$91:$N$118,$U9,M$91:M$118))*$I$83*Poor!$B$81/$B$81)</f>
        <v>1615.5729501631481</v>
      </c>
      <c r="U9" s="226">
        <v>3</v>
      </c>
      <c r="V9" s="56"/>
      <c r="W9" s="115"/>
      <c r="X9" s="118">
        <f>Poor!X9</f>
        <v>1</v>
      </c>
      <c r="Y9" s="184">
        <f t="shared" si="9"/>
        <v>0.40557064579256352</v>
      </c>
      <c r="Z9" s="125">
        <f>IF($Y9=0,0,AA9/$Y9)</f>
        <v>0.74890736325368723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0.30373484295360387</v>
      </c>
      <c r="AB9" s="125">
        <f>IF($Y9=0,0,AC9/$Y9)</f>
        <v>0.25109263674631283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0.10183580283895965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0.10139266144814088</v>
      </c>
      <c r="AJ9" s="120">
        <f t="shared" si="14"/>
        <v>0.20278532289628176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0.74890736325368712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3.78204267259033E-2</v>
      </c>
      <c r="AB10" s="125">
        <f>IF($Y10=0,0,AC10/$Y10)</f>
        <v>0.25109263674631294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1.2680380959561928E-2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14742.857142857141</v>
      </c>
      <c r="S11" s="225">
        <f>IF($B$81=0,0,(SUMIF($N$6:$N$28,$U11,L$6:L$28)+SUMIF($N$91:$N$118,$U11,L$91:L$118))*$I$83*Poor!$B$81/$B$81)</f>
        <v>14742.857142857141</v>
      </c>
      <c r="T11" s="225">
        <f>IF($B$81=0,0,(SUMIF($N$6:$N$28,$U11,M$6:M$28)+SUMIF($N$91:$N$118,$U11,M$91:M$118))*$I$83*Poor!$B$81/$B$81)</f>
        <v>14692.919637776691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5.9544966551250376E-3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5.9544966551250376E-3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138.92165859550985</v>
      </c>
      <c r="S12" s="225">
        <f>IF($B$81=0,0,(SUMIF($N$6:$N$28,$U12,L$6:L$28)+SUMIF($N$91:$N$118,$U12,L$91:L$118))*$I$83*Poor!$B$81/$B$81)</f>
        <v>138.92165859550985</v>
      </c>
      <c r="T12" s="225">
        <f>IF($B$81=0,0,(SUMIF($N$6:$N$28,$U12,M$6:M$28)+SUMIF($N$91:$N$118,$U12,M$91:M$118))*$I$83*Poor!$B$81/$B$81)</f>
        <v>149.03870176702793</v>
      </c>
      <c r="U12" s="226">
        <v>6</v>
      </c>
      <c r="V12" s="56"/>
      <c r="W12" s="117"/>
      <c r="X12" s="118"/>
      <c r="Y12" s="184">
        <f t="shared" si="9"/>
        <v>2.3817986620500151E-2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1.5958051035735103E-2</v>
      </c>
      <c r="AF12" s="122">
        <f>1-SUM(Z12,AB12,AD12)</f>
        <v>0.32999999999999996</v>
      </c>
      <c r="AG12" s="121">
        <f>$M12*AF12*4</f>
        <v>7.8599355847650491E-3</v>
      </c>
      <c r="AH12" s="123">
        <f t="shared" si="12"/>
        <v>1</v>
      </c>
      <c r="AI12" s="184">
        <f t="shared" si="13"/>
        <v>5.9544966551250376E-3</v>
      </c>
      <c r="AJ12" s="120">
        <f t="shared" si="14"/>
        <v>0</v>
      </c>
      <c r="AK12" s="119">
        <f t="shared" si="15"/>
        <v>1.1908993310250075E-2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50468.571428571428</v>
      </c>
      <c r="S14" s="225">
        <f>IF($B$81=0,0,(SUMIF($N$6:$N$28,$U14,L$6:L$28)+SUMIF($N$91:$N$118,$U14,L$91:L$118))*$I$83*Poor!$B$81/$B$81)</f>
        <v>50468.571428571428</v>
      </c>
      <c r="T14" s="225">
        <f>IF($B$81=0,0,(SUMIF($N$6:$N$28,$U14,M$6:M$28)+SUMIF($N$91:$N$118,$U14,M$91:M$118))*$I$83*Poor!$B$81/$B$81)</f>
        <v>50468.571428571428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8.6141716069936946E-4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8.6141716069936946E-4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3.4456686427974778E-3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3.4456686427974778E-3</v>
      </c>
      <c r="AH16" s="123">
        <f t="shared" si="12"/>
        <v>1</v>
      </c>
      <c r="AI16" s="184">
        <f t="shared" si="13"/>
        <v>8.6141716069936946E-4</v>
      </c>
      <c r="AJ16" s="120">
        <f t="shared" si="14"/>
        <v>0</v>
      </c>
      <c r="AK16" s="119">
        <f t="shared" si="15"/>
        <v>1.7228343213987389E-3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1.1100243933629385E-2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1.1100243933629385E-2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4.4400975734517539E-2</v>
      </c>
      <c r="Z17" s="156">
        <f>Poor!Z17</f>
        <v>0.29409999999999997</v>
      </c>
      <c r="AA17" s="121">
        <f t="shared" si="16"/>
        <v>1.3058326963521607E-2</v>
      </c>
      <c r="AB17" s="156">
        <f>Poor!AB17</f>
        <v>0.17649999999999999</v>
      </c>
      <c r="AC17" s="121">
        <f t="shared" si="7"/>
        <v>7.8367722171423446E-3</v>
      </c>
      <c r="AD17" s="156">
        <f>Poor!AD17</f>
        <v>0.23530000000000001</v>
      </c>
      <c r="AE17" s="121">
        <f t="shared" si="8"/>
        <v>1.0447549590331978E-2</v>
      </c>
      <c r="AF17" s="122">
        <f t="shared" si="10"/>
        <v>0.29410000000000003</v>
      </c>
      <c r="AG17" s="121">
        <f t="shared" si="11"/>
        <v>1.305832696352161E-2</v>
      </c>
      <c r="AH17" s="123">
        <f t="shared" si="12"/>
        <v>1</v>
      </c>
      <c r="AI17" s="184">
        <f t="shared" si="13"/>
        <v>1.1100243933629385E-2</v>
      </c>
      <c r="AJ17" s="120">
        <f t="shared" si="14"/>
        <v>1.0447549590331975E-2</v>
      </c>
      <c r="AK17" s="119">
        <f t="shared" si="15"/>
        <v>1.1752938276926795E-2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-1.5050702721935601E-2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1.6146778098078775E-2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1.6146778098078775E-2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1255.8155111132994</v>
      </c>
      <c r="S18" s="225">
        <f>IF($B$81=0,0,(SUMIF($N$6:$N$28,$U18,L$6:L$28)+SUMIF($N$91:$N$118,$U18,L$91:L$118))*$I$83*Poor!$B$81/$B$81)</f>
        <v>1255.8155111132994</v>
      </c>
      <c r="T18" s="225">
        <f>IF($B$81=0,0,(SUMIF($N$6:$N$28,$U18,M$6:M$28)+SUMIF($N$91:$N$118,$U18,M$91:M$118))*$I$83*Poor!$B$81/$B$81)</f>
        <v>1255.8155111132994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22779.428571428572</v>
      </c>
      <c r="S20" s="225">
        <f>IF($B$81=0,0,(SUMIF($N$6:$N$28,$U20,L$6:L$28)+SUMIF($N$91:$N$118,$U20,L$91:L$118))*$I$83*Poor!$B$81/$B$81)</f>
        <v>22779.428571428572</v>
      </c>
      <c r="T20" s="225">
        <f>IF($B$81=0,0,(SUMIF($N$6:$N$28,$U20,M$6:M$28)+SUMIF($N$91:$N$118,$U20,M$91:M$118))*$I$83*Poor!$B$81/$B$81)</f>
        <v>22779.428571428572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93185.40810422285</v>
      </c>
      <c r="S23" s="179">
        <f>SUM(S7:S22)</f>
        <v>93185.40810422285</v>
      </c>
      <c r="T23" s="179">
        <f>SUM(T7:T22)</f>
        <v>93155.312134210486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22640.263668802021</v>
      </c>
      <c r="S24" s="41">
        <f>IF($B$81=0,0,(SUM(($B$70*$H$70))+((1-$D$29)*$I$83))*Poor!$B$81/$B$81)</f>
        <v>22640.263668802021</v>
      </c>
      <c r="T24" s="41">
        <f>IF($B$81=0,0,(SUM(($B$70*$H$70))+((1-$D$29)*$I$83))*Poor!$B$81/$B$81)</f>
        <v>22640.263668802021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38218.930335468685</v>
      </c>
      <c r="S25" s="41">
        <f>IF($B$81=0,0,(SUM(($B$70*$H$70),($B$71*$H$71))+((1-$D$29)*$I$83))*Poor!$B$81/$B$81)</f>
        <v>38218.930335468685</v>
      </c>
      <c r="T25" s="41">
        <f>IF($B$81=0,0,(SUM(($B$70*$H$70),($B$71*$H$71))+((1-$D$29)*$I$83))*Poor!$B$81/$B$81)</f>
        <v>38218.930335468685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65962.930335468685</v>
      </c>
      <c r="S26" s="41">
        <f>IF($B$81=0,0,(SUM(($B$70*$H$70),($B$71*$H$71),($B$72*$H$72))+((1-$D$29)*$I$83))*Poor!$B$81/$B$81)</f>
        <v>65962.930335468685</v>
      </c>
      <c r="T26" s="41">
        <f>IF($B$81=0,0,(SUM(($B$70*$H$70),($B$71*$H$71),($B$72*$H$72))+((1-$D$29)*$I$83))*Poor!$B$81/$B$81)</f>
        <v>65962.930335468685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0.1018853223793173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0.1018853223793173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0.4075412895172692</v>
      </c>
      <c r="Z27" s="156">
        <f>Poor!Z27</f>
        <v>0.25</v>
      </c>
      <c r="AA27" s="121">
        <f t="shared" si="16"/>
        <v>0.1018853223793173</v>
      </c>
      <c r="AB27" s="156">
        <f>Poor!AB27</f>
        <v>0.25</v>
      </c>
      <c r="AC27" s="121">
        <f t="shared" si="7"/>
        <v>0.1018853223793173</v>
      </c>
      <c r="AD27" s="156">
        <f>Poor!AD27</f>
        <v>0.25</v>
      </c>
      <c r="AE27" s="121">
        <f t="shared" si="8"/>
        <v>0.1018853223793173</v>
      </c>
      <c r="AF27" s="122">
        <f t="shared" si="10"/>
        <v>0.25</v>
      </c>
      <c r="AG27" s="121">
        <f t="shared" si="11"/>
        <v>0.1018853223793173</v>
      </c>
      <c r="AH27" s="123">
        <f t="shared" si="12"/>
        <v>1</v>
      </c>
      <c r="AI27" s="184">
        <f t="shared" si="13"/>
        <v>0.1018853223793173</v>
      </c>
      <c r="AJ27" s="120">
        <f t="shared" si="14"/>
        <v>0.1018853223793173</v>
      </c>
      <c r="AK27" s="119">
        <f t="shared" si="15"/>
        <v>0.1018853223793173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0.21574570716954278</v>
      </c>
      <c r="C29" s="102">
        <f>IF([1]Summ!$I1067="",0,[1]Summ!$I1067)</f>
        <v>9.223842200010917E-3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0.21507397598890313</v>
      </c>
      <c r="K29" s="22">
        <f t="shared" si="4"/>
        <v>0.21574570716954278</v>
      </c>
      <c r="L29" s="22">
        <f t="shared" si="5"/>
        <v>0.21574570716954278</v>
      </c>
      <c r="M29" s="227">
        <f t="shared" si="6"/>
        <v>0.21507397598890313</v>
      </c>
      <c r="N29" s="232"/>
      <c r="P29" s="22"/>
      <c r="V29" s="56"/>
      <c r="W29" s="110"/>
      <c r="X29" s="118"/>
      <c r="Y29" s="184">
        <f t="shared" si="9"/>
        <v>0.86029590395561251</v>
      </c>
      <c r="Z29" s="156">
        <f>Poor!Z29</f>
        <v>0.25</v>
      </c>
      <c r="AA29" s="121">
        <f t="shared" si="16"/>
        <v>0.21507397598890313</v>
      </c>
      <c r="AB29" s="156">
        <f>Poor!AB29</f>
        <v>0.25</v>
      </c>
      <c r="AC29" s="121">
        <f t="shared" si="7"/>
        <v>0.21507397598890313</v>
      </c>
      <c r="AD29" s="156">
        <f>Poor!AD29</f>
        <v>0.25</v>
      </c>
      <c r="AE29" s="121">
        <f t="shared" si="8"/>
        <v>0.21507397598890313</v>
      </c>
      <c r="AF29" s="122">
        <f t="shared" si="10"/>
        <v>0.25</v>
      </c>
      <c r="AG29" s="121">
        <f t="shared" si="11"/>
        <v>0.21507397598890313</v>
      </c>
      <c r="AH29" s="123">
        <f t="shared" si="12"/>
        <v>1</v>
      </c>
      <c r="AI29" s="184">
        <f t="shared" si="13"/>
        <v>0.21507397598890313</v>
      </c>
      <c r="AJ29" s="120">
        <f t="shared" si="14"/>
        <v>0.21507397598890313</v>
      </c>
      <c r="AK29" s="119">
        <f t="shared" si="15"/>
        <v>0.21507397598890313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7.9293708680623931</v>
      </c>
      <c r="J30" s="234">
        <f>IF(I$32&lt;=1,I30,1-SUM(J6:J29))</f>
        <v>0.13538440224954296</v>
      </c>
      <c r="K30" s="22">
        <f t="shared" si="4"/>
        <v>0.60906730012453303</v>
      </c>
      <c r="L30" s="22">
        <f>IF(L124=L119,0,IF(K30="",0,(L119-L124)/(B119-B124)*K30))</f>
        <v>0.60906730012453303</v>
      </c>
      <c r="M30" s="175">
        <f t="shared" si="6"/>
        <v>0.13538440224954296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0.54153760899817183</v>
      </c>
      <c r="Z30" s="122">
        <f>IF($Y30=0,0,AA30/($Y$30))</f>
        <v>4.1002619436867385E-16</v>
      </c>
      <c r="AA30" s="188">
        <f>IF(AA79*4/$I$84+SUM(AA6:AA29)&lt;1,AA79*4/$I$84,1-SUM(AA6:AA29))</f>
        <v>2.2204460492503131E-16</v>
      </c>
      <c r="AB30" s="122">
        <f>IF($Y30=0,0,AC30/($Y$30))</f>
        <v>0.16249565811635697</v>
      </c>
      <c r="AC30" s="188">
        <f>IF(AC79*4/$I$84+SUM(AC6:AC29)&lt;1,AC79*4/$I$84,1-SUM(AC6:AC29))</f>
        <v>8.7997510168916326E-2</v>
      </c>
      <c r="AD30" s="122">
        <f>IF($Y30=0,0,AE30/($Y$30))</f>
        <v>0.64756988781884062</v>
      </c>
      <c r="AE30" s="188">
        <f>IF(AE79*4/$I$84+SUM(AE6:AE29)&lt;1,AE79*4/$I$84,1-SUM(AE6:AE29))</f>
        <v>0.35068344870862933</v>
      </c>
      <c r="AF30" s="122">
        <f>IF($Y30=0,0,AG30/($Y$30))</f>
        <v>0.30920061641278723</v>
      </c>
      <c r="AG30" s="188">
        <f>IF(AG79*4/$I$84+SUM(AG6:AG29)&lt;1,AG79*4/$I$84,1-SUM(AG6:AG29))</f>
        <v>0.16744376251294169</v>
      </c>
      <c r="AH30" s="123">
        <f t="shared" si="12"/>
        <v>1.1192661623479851</v>
      </c>
      <c r="AI30" s="184">
        <f t="shared" si="13"/>
        <v>0.15153118034762189</v>
      </c>
      <c r="AJ30" s="120">
        <f t="shared" si="14"/>
        <v>4.3998755084458274E-2</v>
      </c>
      <c r="AK30" s="119">
        <f t="shared" si="15"/>
        <v>0.25906360561078551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-0.46646103992680521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1.4664610399268052</v>
      </c>
      <c r="C32" s="77">
        <f>SUM(C6:C31)</f>
        <v>-9.9166571427457509E-2</v>
      </c>
      <c r="D32" s="24">
        <f>SUM(D6:D30)</f>
        <v>8.6875980364372083</v>
      </c>
      <c r="E32" s="2"/>
      <c r="F32" s="2"/>
      <c r="H32" s="17"/>
      <c r="I32" s="22">
        <f>SUM(I6:I30)</f>
        <v>8.6875980364372083</v>
      </c>
      <c r="J32" s="17"/>
      <c r="L32" s="22">
        <f>SUM(L6:L30)</f>
        <v>1.4664610399268052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>
        <f>SUM(Y6:Y31)</f>
        <v>3.9354128876076846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-7.2825528242326035E-2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12000</v>
      </c>
      <c r="J37" s="38">
        <f>J91*I$83</f>
        <v>12000</v>
      </c>
      <c r="K37" s="40">
        <f>(B37/B$65)</f>
        <v>0.15559762454293197</v>
      </c>
      <c r="L37" s="22">
        <f t="shared" ref="L37" si="28">(K37*H37)</f>
        <v>0.15559762454293197</v>
      </c>
      <c r="M37" s="24">
        <f>J37/B$65</f>
        <v>0.15559762454293197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12000</v>
      </c>
      <c r="AH37" s="123">
        <f>SUM(Z37,AB37,AD37,AF37)</f>
        <v>1</v>
      </c>
      <c r="AI37" s="112">
        <f>SUM(AA37,AC37,AE37,AG37)</f>
        <v>12000</v>
      </c>
      <c r="AJ37" s="148">
        <f>(AA37+AC37)</f>
        <v>0</v>
      </c>
      <c r="AK37" s="147">
        <f>(AE37+AG37)</f>
        <v>12000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1500</v>
      </c>
      <c r="J38" s="38">
        <f t="shared" ref="J38:J64" si="32">J92*I$83</f>
        <v>856.30468305460442</v>
      </c>
      <c r="K38" s="40">
        <f t="shared" ref="K38:K64" si="33">(B38/B$65)</f>
        <v>1.1669821840719899E-2</v>
      </c>
      <c r="L38" s="22">
        <f t="shared" ref="L38:L64" si="34">(K38*H38)</f>
        <v>1.1669821840719899E-2</v>
      </c>
      <c r="M38" s="24">
        <f t="shared" ref="M38:M64" si="35">J38/B$65</f>
        <v>1.1103247880690392E-2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856.30468305460442</v>
      </c>
      <c r="AH38" s="123">
        <f t="shared" ref="AH38:AI58" si="37">SUM(Z38,AB38,AD38,AF38)</f>
        <v>1</v>
      </c>
      <c r="AI38" s="112">
        <f t="shared" si="37"/>
        <v>856.30468305460442</v>
      </c>
      <c r="AJ38" s="148">
        <f t="shared" ref="AJ38:AJ64" si="38">(AA38+AC38)</f>
        <v>0</v>
      </c>
      <c r="AK38" s="147">
        <f t="shared" ref="AK38:AK64" si="39">(AE38+AG38)</f>
        <v>856.30468305460442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0.74890736325368723</v>
      </c>
      <c r="AA39" s="147">
        <f t="shared" ref="AA39:AA64" si="40">$J39*Z39</f>
        <v>0</v>
      </c>
      <c r="AB39" s="122">
        <f>AB8</f>
        <v>0.25109263674631277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26.820638206058153</v>
      </c>
      <c r="K40" s="40">
        <f t="shared" si="33"/>
        <v>3.2416171779777494E-4</v>
      </c>
      <c r="L40" s="22">
        <f t="shared" si="34"/>
        <v>3.2416171779777494E-4</v>
      </c>
      <c r="M40" s="24">
        <f t="shared" si="35"/>
        <v>3.4776896613233774E-4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0.74890736325368723</v>
      </c>
      <c r="AA40" s="147">
        <f t="shared" si="40"/>
        <v>20.086173439680117</v>
      </c>
      <c r="AB40" s="122">
        <f>AB9</f>
        <v>0.25109263674631283</v>
      </c>
      <c r="AC40" s="147">
        <f t="shared" si="41"/>
        <v>6.7344647663780393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26.820638206058156</v>
      </c>
      <c r="AJ40" s="148">
        <f t="shared" si="38"/>
        <v>26.820638206058156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26.820638206058153</v>
      </c>
      <c r="K42" s="40">
        <f t="shared" si="33"/>
        <v>3.2416171779777494E-4</v>
      </c>
      <c r="L42" s="22">
        <f t="shared" si="34"/>
        <v>3.2416171779777494E-4</v>
      </c>
      <c r="M42" s="24">
        <f t="shared" si="35"/>
        <v>3.4776896613233774E-4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6.7051595515145381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13.410319103029076</v>
      </c>
      <c r="AF42" s="122">
        <f t="shared" si="29"/>
        <v>0.25</v>
      </c>
      <c r="AG42" s="147">
        <f t="shared" si="36"/>
        <v>6.7051595515145381</v>
      </c>
      <c r="AH42" s="123">
        <f t="shared" si="37"/>
        <v>1</v>
      </c>
      <c r="AI42" s="112">
        <f t="shared" si="37"/>
        <v>26.820638206058153</v>
      </c>
      <c r="AJ42" s="148">
        <f t="shared" si="38"/>
        <v>6.7051595515145381</v>
      </c>
      <c r="AK42" s="147">
        <f t="shared" si="39"/>
        <v>20.115478654543615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85.826042259386085</v>
      </c>
      <c r="K43" s="40">
        <f t="shared" si="33"/>
        <v>1.0373174969528799E-3</v>
      </c>
      <c r="L43" s="22">
        <f t="shared" si="34"/>
        <v>1.0373174969528799E-3</v>
      </c>
      <c r="M43" s="24">
        <f t="shared" si="35"/>
        <v>1.1128606916234807E-3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21.456510564846521</v>
      </c>
      <c r="AB43" s="156">
        <f>Poor!AB43</f>
        <v>0.25</v>
      </c>
      <c r="AC43" s="147">
        <f t="shared" si="41"/>
        <v>21.456510564846521</v>
      </c>
      <c r="AD43" s="156">
        <f>Poor!AD43</f>
        <v>0.25</v>
      </c>
      <c r="AE43" s="147">
        <f t="shared" si="42"/>
        <v>21.456510564846521</v>
      </c>
      <c r="AF43" s="122">
        <f t="shared" si="29"/>
        <v>0.25</v>
      </c>
      <c r="AG43" s="147">
        <f t="shared" si="36"/>
        <v>21.456510564846521</v>
      </c>
      <c r="AH43" s="123">
        <f t="shared" si="37"/>
        <v>1</v>
      </c>
      <c r="AI43" s="112">
        <f t="shared" si="37"/>
        <v>85.826042259386085</v>
      </c>
      <c r="AJ43" s="148">
        <f t="shared" si="38"/>
        <v>42.913021129693043</v>
      </c>
      <c r="AK43" s="147">
        <f t="shared" si="39"/>
        <v>42.913021129693043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Formal Employment (conservancies, etc.)</v>
      </c>
      <c r="B46" s="104">
        <f>IF([1]Summ!$H1081="",0,[1]Summ!$H1081)</f>
        <v>44160</v>
      </c>
      <c r="C46" s="104">
        <f>IF([1]Summ!$I1081="",0,[1]Summ!$I1081)</f>
        <v>0</v>
      </c>
      <c r="D46" s="38">
        <f t="shared" si="25"/>
        <v>44160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44160</v>
      </c>
      <c r="J46" s="38">
        <f t="shared" si="32"/>
        <v>44160</v>
      </c>
      <c r="K46" s="40">
        <f t="shared" si="33"/>
        <v>0.57259925831798963</v>
      </c>
      <c r="L46" s="22">
        <f t="shared" si="34"/>
        <v>0.57259925831798963</v>
      </c>
      <c r="M46" s="24">
        <f t="shared" si="35"/>
        <v>0.57259925831798963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11040</v>
      </c>
      <c r="AB46" s="156">
        <f>Poor!AB46</f>
        <v>0.25</v>
      </c>
      <c r="AC46" s="147">
        <f t="shared" si="41"/>
        <v>11040</v>
      </c>
      <c r="AD46" s="156">
        <f>Poor!AD46</f>
        <v>0.25</v>
      </c>
      <c r="AE46" s="147">
        <f t="shared" si="42"/>
        <v>11040</v>
      </c>
      <c r="AF46" s="122">
        <f t="shared" si="29"/>
        <v>0.25</v>
      </c>
      <c r="AG46" s="147">
        <f t="shared" si="36"/>
        <v>11040</v>
      </c>
      <c r="AH46" s="123">
        <f t="shared" si="37"/>
        <v>1</v>
      </c>
      <c r="AI46" s="112">
        <f t="shared" si="37"/>
        <v>44160</v>
      </c>
      <c r="AJ46" s="148">
        <f t="shared" si="38"/>
        <v>22080</v>
      </c>
      <c r="AK46" s="147">
        <f t="shared" si="39"/>
        <v>22080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19932</v>
      </c>
      <c r="C48" s="104">
        <f>IF([1]Summ!$I1083="",0,[1]Summ!$I1083)</f>
        <v>0</v>
      </c>
      <c r="D48" s="38">
        <f t="shared" si="25"/>
        <v>19932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19932</v>
      </c>
      <c r="J48" s="38">
        <f t="shared" si="32"/>
        <v>19932</v>
      </c>
      <c r="K48" s="40">
        <f t="shared" si="33"/>
        <v>0.25844765436581002</v>
      </c>
      <c r="L48" s="22">
        <f t="shared" si="34"/>
        <v>0.25844765436581002</v>
      </c>
      <c r="M48" s="24">
        <f t="shared" si="35"/>
        <v>0.25844765436581002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4983</v>
      </c>
      <c r="AB48" s="156">
        <f>Poor!AB48</f>
        <v>0.25</v>
      </c>
      <c r="AC48" s="147">
        <f t="shared" si="41"/>
        <v>4983</v>
      </c>
      <c r="AD48" s="156">
        <f>Poor!AD48</f>
        <v>0.25</v>
      </c>
      <c r="AE48" s="147">
        <f t="shared" si="42"/>
        <v>4983</v>
      </c>
      <c r="AF48" s="122">
        <f t="shared" si="29"/>
        <v>0.25</v>
      </c>
      <c r="AG48" s="147">
        <f t="shared" si="36"/>
        <v>4983</v>
      </c>
      <c r="AH48" s="123">
        <f t="shared" si="37"/>
        <v>1</v>
      </c>
      <c r="AI48" s="112">
        <f t="shared" si="37"/>
        <v>19932</v>
      </c>
      <c r="AJ48" s="148">
        <f t="shared" si="38"/>
        <v>9966</v>
      </c>
      <c r="AK48" s="147">
        <f t="shared" si="39"/>
        <v>9966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77592</v>
      </c>
      <c r="J65" s="39">
        <f>SUM(J37:J64)</f>
        <v>77087.772001726116</v>
      </c>
      <c r="K65" s="40">
        <f>SUM(K37:K64)</f>
        <v>1</v>
      </c>
      <c r="L65" s="22">
        <f>SUM(L37:L64)</f>
        <v>1</v>
      </c>
      <c r="M65" s="24">
        <f>SUM(M37:M64)</f>
        <v>0.99955618373131028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16071.247843556041</v>
      </c>
      <c r="AB65" s="137"/>
      <c r="AC65" s="153">
        <f>SUM(AC37:AC64)</f>
        <v>16051.190975331225</v>
      </c>
      <c r="AD65" s="137"/>
      <c r="AE65" s="153">
        <f>SUM(AE37:AE64)</f>
        <v>16057.866829667875</v>
      </c>
      <c r="AF65" s="137"/>
      <c r="AG65" s="153">
        <f>SUM(AG37:AG64)</f>
        <v>28907.466353170967</v>
      </c>
      <c r="AH65" s="137"/>
      <c r="AI65" s="153">
        <f>SUM(AI37:AI64)</f>
        <v>77087.772001726116</v>
      </c>
      <c r="AJ65" s="153">
        <f>SUM(AJ37:AJ64)</f>
        <v>32122.438818887265</v>
      </c>
      <c r="AK65" s="153">
        <f>SUM(AK37:AK64)</f>
        <v>44965.33318283884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13550.7255597645</v>
      </c>
      <c r="J70" s="51">
        <f t="shared" ref="J70:J77" si="44">J124*I$83</f>
        <v>13550.7255597645</v>
      </c>
      <c r="K70" s="40">
        <f>B70/B$76</f>
        <v>0.17570505899437902</v>
      </c>
      <c r="L70" s="22">
        <f t="shared" ref="L70:L75" si="45">(L124*G$37*F$9/F$7)/B$130</f>
        <v>0.17570505899437905</v>
      </c>
      <c r="M70" s="24">
        <f>J70/B$76</f>
        <v>0.17570505899437902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3387.681389941125</v>
      </c>
      <c r="AB70" s="156">
        <f>Poor!AB70</f>
        <v>0.25</v>
      </c>
      <c r="AC70" s="147">
        <f>$J70*AB70</f>
        <v>3387.681389941125</v>
      </c>
      <c r="AD70" s="156">
        <f>Poor!AD70</f>
        <v>0.25</v>
      </c>
      <c r="AE70" s="147">
        <f>$J70*AD70</f>
        <v>3387.681389941125</v>
      </c>
      <c r="AF70" s="156">
        <f>Poor!AF70</f>
        <v>0.25</v>
      </c>
      <c r="AG70" s="147">
        <f>$J70*AF70</f>
        <v>3387.681389941125</v>
      </c>
      <c r="AH70" s="155">
        <f>SUM(Z70,AB70,AD70,AF70)</f>
        <v>1</v>
      </c>
      <c r="AI70" s="147">
        <f>SUM(AA70,AC70,AE70,AG70)</f>
        <v>13550.7255597645</v>
      </c>
      <c r="AJ70" s="148">
        <f>(AA70+AC70)</f>
        <v>6775.3627798822499</v>
      </c>
      <c r="AK70" s="147">
        <f>(AE70+AG70)</f>
        <v>6775.3627798822499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13631.333333333334</v>
      </c>
      <c r="J71" s="51">
        <f t="shared" si="44"/>
        <v>13631.333333333334</v>
      </c>
      <c r="K71" s="40">
        <f t="shared" ref="K71:K72" si="47">B71/B$76</f>
        <v>0.17675025716829612</v>
      </c>
      <c r="L71" s="22">
        <f t="shared" si="45"/>
        <v>0.17675025716829612</v>
      </c>
      <c r="M71" s="24">
        <f t="shared" ref="M71:M72" si="48">J71/B$76</f>
        <v>0.17675025716829612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0.31477399445035137</v>
      </c>
      <c r="L72" s="22">
        <f t="shared" si="45"/>
        <v>0.31477399445035137</v>
      </c>
      <c r="M72" s="24">
        <f t="shared" si="48"/>
        <v>0.31477399445035137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6590</v>
      </c>
      <c r="K73" s="40">
        <f>B73/B$76</f>
        <v>8.544902881149348E-2</v>
      </c>
      <c r="L73" s="22">
        <f t="shared" si="45"/>
        <v>8.544902881149348E-2</v>
      </c>
      <c r="M73" s="24">
        <f>J73/B$76</f>
        <v>8.544902881149348E-2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593.1</v>
      </c>
      <c r="AB73" s="156">
        <f>Poor!AB73</f>
        <v>0.09</v>
      </c>
      <c r="AC73" s="147">
        <f>$H$73*$B$73*AB73</f>
        <v>593.1</v>
      </c>
      <c r="AD73" s="156">
        <f>Poor!AD73</f>
        <v>0.23</v>
      </c>
      <c r="AE73" s="147">
        <f>$H$73*$B$73*AD73</f>
        <v>1515.7</v>
      </c>
      <c r="AF73" s="156">
        <f>Poor!AF73</f>
        <v>0.59</v>
      </c>
      <c r="AG73" s="147">
        <f>$H$73*$B$73*AF73</f>
        <v>3888.1</v>
      </c>
      <c r="AH73" s="155">
        <f>SUM(Z73,AB73,AD73,AF73)</f>
        <v>1</v>
      </c>
      <c r="AI73" s="147">
        <f>SUM(AA73,AC73,AE73,AG73)</f>
        <v>6590</v>
      </c>
      <c r="AJ73" s="148">
        <f>(AA73+AC73)</f>
        <v>1186.2</v>
      </c>
      <c r="AK73" s="147">
        <f>(AE73+AG73)</f>
        <v>5403.8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64041.274440235502</v>
      </c>
      <c r="J74" s="51">
        <f t="shared" si="44"/>
        <v>1093.4271840293993</v>
      </c>
      <c r="K74" s="40">
        <f>B74/B$76</f>
        <v>6.3783483598205459E-2</v>
      </c>
      <c r="L74" s="22">
        <f t="shared" si="45"/>
        <v>6.3783483598205459E-2</v>
      </c>
      <c r="M74" s="24">
        <f>J74/B$76</f>
        <v>1.4177889370470155E-2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1.0996887128801186E-12</v>
      </c>
      <c r="AB74" s="156"/>
      <c r="AC74" s="147">
        <f>AC30*$I$84/4</f>
        <v>435.81274459238966</v>
      </c>
      <c r="AD74" s="156"/>
      <c r="AE74" s="147">
        <f>AE30*$I$84/4</f>
        <v>1736.7800062917891</v>
      </c>
      <c r="AF74" s="156"/>
      <c r="AG74" s="147">
        <f>AG30*$I$84/4</f>
        <v>829.27489159140225</v>
      </c>
      <c r="AH74" s="155"/>
      <c r="AI74" s="147">
        <f>SUM(AA74,AC74,AE74,AG74)</f>
        <v>3001.8676424755818</v>
      </c>
      <c r="AJ74" s="148">
        <f>(AA74+AC74)</f>
        <v>435.81274459239074</v>
      </c>
      <c r="AK74" s="147">
        <f>(AE74+AG74)</f>
        <v>2566.0548978831912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17946.285924598866</v>
      </c>
      <c r="K75" s="40">
        <f>B75/B$76</f>
        <v>0.18353817697727456</v>
      </c>
      <c r="L75" s="22">
        <f t="shared" si="45"/>
        <v>0.18353817697727454</v>
      </c>
      <c r="M75" s="24">
        <f>J75/B$76</f>
        <v>0.23269995493631992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19918.977132941505</v>
      </c>
      <c r="AB75" s="158"/>
      <c r="AC75" s="149">
        <f>AA75+AC65-SUM(AC70,AC74)</f>
        <v>32146.673973739216</v>
      </c>
      <c r="AD75" s="158"/>
      <c r="AE75" s="149">
        <f>AC75+AE65-SUM(AE70,AE74)</f>
        <v>43080.079407174177</v>
      </c>
      <c r="AF75" s="158"/>
      <c r="AG75" s="149">
        <f>IF(SUM(AG6:AG29)+((AG65-AG70-$J$75)*4/I$83)&lt;1,0,AG65-AG70-$J$75-(1-SUM(AG6:AG29))*I$83/4)</f>
        <v>7235.4106793265883</v>
      </c>
      <c r="AH75" s="134"/>
      <c r="AI75" s="149">
        <f>AI76-SUM(AI70,AI74)</f>
        <v>60535.178799486035</v>
      </c>
      <c r="AJ75" s="151">
        <f>AJ76-SUM(AJ70,AJ74)</f>
        <v>24911.263294412624</v>
      </c>
      <c r="AK75" s="149">
        <f>AJ75+AK76-SUM(AK70,AK74)</f>
        <v>60535.178799486028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77592</v>
      </c>
      <c r="J76" s="51">
        <f t="shared" si="44"/>
        <v>77087.772001726102</v>
      </c>
      <c r="K76" s="40">
        <f>SUM(K70:K75)</f>
        <v>1</v>
      </c>
      <c r="L76" s="22">
        <f>SUM(L70:L75)</f>
        <v>1</v>
      </c>
      <c r="M76" s="24">
        <f>SUM(M70:M75)</f>
        <v>0.99955618373131006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16071.247843556041</v>
      </c>
      <c r="AB76" s="137"/>
      <c r="AC76" s="153">
        <f>AC65</f>
        <v>16051.190975331225</v>
      </c>
      <c r="AD76" s="137"/>
      <c r="AE76" s="153">
        <f>AE65</f>
        <v>16057.866829667875</v>
      </c>
      <c r="AF76" s="137"/>
      <c r="AG76" s="153">
        <f>AG65</f>
        <v>28907.466353170967</v>
      </c>
      <c r="AH76" s="137"/>
      <c r="AI76" s="153">
        <f>SUM(AA76,AC76,AE76,AG76)</f>
        <v>77087.772001726116</v>
      </c>
      <c r="AJ76" s="154">
        <f>SUM(AA76,AC76)</f>
        <v>32122.438818887265</v>
      </c>
      <c r="AK76" s="154">
        <f>SUM(AE76,AG76)</f>
        <v>44965.33318283884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7235.4106793265883</v>
      </c>
      <c r="AB78" s="112"/>
      <c r="AC78" s="112">
        <f>IF(AA75&lt;0,0,AA75)</f>
        <v>19918.977132941505</v>
      </c>
      <c r="AD78" s="112"/>
      <c r="AE78" s="112">
        <f>AC75</f>
        <v>32146.673973739216</v>
      </c>
      <c r="AF78" s="112"/>
      <c r="AG78" s="112">
        <f>AE75</f>
        <v>43080.079407174177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19918.977132941505</v>
      </c>
      <c r="AB79" s="112"/>
      <c r="AC79" s="112">
        <f>AA79-AA74+AC65-AC70</f>
        <v>32582.486718331606</v>
      </c>
      <c r="AD79" s="112"/>
      <c r="AE79" s="112">
        <f>AC79-AC74+AE65-AE70</f>
        <v>44816.859413465965</v>
      </c>
      <c r="AF79" s="112"/>
      <c r="AG79" s="112">
        <f>AE79-AE74+AG65-AG70</f>
        <v>68599.86437040403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8076.4635058474078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4952.5576775504423</v>
      </c>
      <c r="AB83" s="112"/>
      <c r="AC83" s="165">
        <f>$I$84*AB82/4</f>
        <v>4952.5576775504423</v>
      </c>
      <c r="AD83" s="112"/>
      <c r="AE83" s="165">
        <f>$I$84*AD82/4</f>
        <v>4952.5576775504423</v>
      </c>
      <c r="AF83" s="112"/>
      <c r="AG83" s="165">
        <f>$I$84*AF82/4</f>
        <v>4952.5576775504423</v>
      </c>
      <c r="AH83" s="165">
        <f>SUM(AA83,AC83,AE83,AG83)</f>
        <v>19810.230710201769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19810.230710201769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19810.230710201769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1</v>
      </c>
      <c r="I91" s="22">
        <f t="shared" ref="I91" si="52">(D91*H91)</f>
        <v>1.4857988265918527</v>
      </c>
      <c r="J91" s="24">
        <f>IF(I$32&lt;=1+I$131,I91,L91+J$33*(I91-L91))</f>
        <v>1.4857988265918527</v>
      </c>
      <c r="K91" s="22">
        <f t="shared" ref="K91" si="53">(B91)</f>
        <v>1.4857988265918527</v>
      </c>
      <c r="L91" s="22">
        <f t="shared" ref="L91" si="54">(K91*H91)</f>
        <v>1.4857988265918527</v>
      </c>
      <c r="M91" s="230">
        <f t="shared" si="49"/>
        <v>1.4857988265918527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1</v>
      </c>
      <c r="I92" s="22">
        <f t="shared" ref="I92:I118" si="58">(D92*H92)</f>
        <v>0.18572485332398159</v>
      </c>
      <c r="J92" s="24">
        <f t="shared" ref="J92:J118" si="59">IF(I$32&lt;=1+I$131,I92,L92+J$33*(I92-L92))</f>
        <v>0.10602470777396997</v>
      </c>
      <c r="K92" s="22">
        <f t="shared" ref="K92:K118" si="60">(B92)</f>
        <v>0.11143491199438896</v>
      </c>
      <c r="L92" s="22">
        <f t="shared" ref="L92:L118" si="61">(K92*H92)</f>
        <v>0.11143491199438896</v>
      </c>
      <c r="M92" s="230">
        <f t="shared" ref="M92:M118" si="62">(J92)</f>
        <v>0.10602470777396997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3.3208393979171514E-3</v>
      </c>
      <c r="K94" s="22">
        <f t="shared" si="60"/>
        <v>3.09541422206636E-3</v>
      </c>
      <c r="L94" s="22">
        <f t="shared" si="61"/>
        <v>3.09541422206636E-3</v>
      </c>
      <c r="M94" s="230">
        <f t="shared" si="62"/>
        <v>3.3208393979171514E-3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3.3208393979171514E-3</v>
      </c>
      <c r="K96" s="22">
        <f t="shared" si="60"/>
        <v>3.09541422206636E-3</v>
      </c>
      <c r="L96" s="22">
        <f t="shared" si="61"/>
        <v>3.09541422206636E-3</v>
      </c>
      <c r="M96" s="230">
        <f t="shared" si="62"/>
        <v>3.3208393979171514E-3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1.0626686073334885E-2</v>
      </c>
      <c r="K97" s="22">
        <f t="shared" si="60"/>
        <v>9.9053255106123523E-3</v>
      </c>
      <c r="L97" s="22">
        <f t="shared" si="61"/>
        <v>9.9053255106123523E-3</v>
      </c>
      <c r="M97" s="230">
        <f t="shared" si="62"/>
        <v>1.0626686073334885E-2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30">
        <f t="shared" si="6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>
        <f t="shared" si="50"/>
        <v>5.467739681858018</v>
      </c>
      <c r="C100" s="75">
        <f t="shared" si="50"/>
        <v>0</v>
      </c>
      <c r="D100" s="24">
        <f t="shared" si="56"/>
        <v>5.467739681858018</v>
      </c>
      <c r="H100" s="24">
        <f t="shared" si="57"/>
        <v>1</v>
      </c>
      <c r="I100" s="22">
        <f t="shared" si="58"/>
        <v>5.467739681858018</v>
      </c>
      <c r="J100" s="24">
        <f t="shared" si="59"/>
        <v>5.467739681858018</v>
      </c>
      <c r="K100" s="22">
        <f t="shared" si="60"/>
        <v>5.467739681858018</v>
      </c>
      <c r="L100" s="22">
        <f t="shared" si="61"/>
        <v>5.467739681858018</v>
      </c>
      <c r="M100" s="230">
        <f t="shared" si="62"/>
        <v>5.467739681858018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30">
        <f t="shared" si="62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2.4679118509690676</v>
      </c>
      <c r="C102" s="75">
        <f t="shared" si="50"/>
        <v>0</v>
      </c>
      <c r="D102" s="24">
        <f t="shared" si="56"/>
        <v>2.4679118509690676</v>
      </c>
      <c r="H102" s="24">
        <f t="shared" si="57"/>
        <v>1</v>
      </c>
      <c r="I102" s="22">
        <f t="shared" si="58"/>
        <v>2.4679118509690676</v>
      </c>
      <c r="J102" s="24">
        <f t="shared" si="59"/>
        <v>2.4679118509690676</v>
      </c>
      <c r="K102" s="22">
        <f t="shared" si="60"/>
        <v>2.4679118509690676</v>
      </c>
      <c r="L102" s="22">
        <f t="shared" si="61"/>
        <v>2.4679118509690676</v>
      </c>
      <c r="M102" s="230">
        <f t="shared" si="62"/>
        <v>2.4679118509690676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9.60717521274292</v>
      </c>
      <c r="J119" s="24">
        <f>SUM(J91:J118)</f>
        <v>9.5447434320620772</v>
      </c>
      <c r="K119" s="22">
        <f>SUM(K91:K118)</f>
        <v>9.5489814253680727</v>
      </c>
      <c r="L119" s="22">
        <f>SUM(L91:L118)</f>
        <v>9.5489814253680727</v>
      </c>
      <c r="M119" s="57">
        <f t="shared" si="49"/>
        <v>9.5447434320620772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2">
        <f>(B124)</f>
        <v>1.6778043446805269</v>
      </c>
      <c r="L124" s="29">
        <f>IF(SUMPRODUCT($B$124:$B124,$H$124:$H124)&lt;L$119,($B124*$H124),L$119)</f>
        <v>1.6778043446805269</v>
      </c>
      <c r="M124" s="57">
        <f t="shared" si="63"/>
        <v>1.6778043446805269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1.6877849226290897</v>
      </c>
      <c r="J125" s="240">
        <f>IF(SUMPRODUCT($B$124:$B125,$H$124:$H125)&lt;J$119,($B125*$H125),IF(SUMPRODUCT($B$124:$B124,$H$124:$H124)&lt;J$119,J$119-SUMPRODUCT($B$124:$B124,$H$124:$H124),0))</f>
        <v>1.6877849226290897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1.6877849226290897</v>
      </c>
      <c r="M125" s="57">
        <f t="shared" ref="M125:M126" si="65">(J125)</f>
        <v>1.6877849226290897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3.0057710261953181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3.0057710261953181</v>
      </c>
      <c r="M126" s="57">
        <f t="shared" si="65"/>
        <v>3.0057710261953181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0.8159511889366925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0.8159511889366925</v>
      </c>
      <c r="M127" s="57">
        <f t="shared" si="63"/>
        <v>0.8159511889366925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7.9293708680623931</v>
      </c>
      <c r="J128" s="231">
        <f>(J30)</f>
        <v>0.13538440224954296</v>
      </c>
      <c r="K128" s="22">
        <f>(B128)</f>
        <v>0.60906730012453303</v>
      </c>
      <c r="L128" s="22">
        <f>IF(L124=L119,0,(L119-L124)/(B119-B124)*K128)</f>
        <v>0.60906730012453303</v>
      </c>
      <c r="M128" s="57">
        <f t="shared" si="63"/>
        <v>0.13538440224954296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2.2220475473709067</v>
      </c>
      <c r="K129" s="29">
        <f>(B129)</f>
        <v>1.7526026428019128</v>
      </c>
      <c r="L129" s="60">
        <f>IF(SUM(L124:L128)&gt;L130,0,L130-SUM(L124:L128))</f>
        <v>1.7526026428019126</v>
      </c>
      <c r="M129" s="57">
        <f t="shared" si="63"/>
        <v>2.2220475473709067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9.60717521274292</v>
      </c>
      <c r="J130" s="231">
        <f>(J119)</f>
        <v>9.5447434320620772</v>
      </c>
      <c r="K130" s="22">
        <f>(B130)</f>
        <v>9.5489814253680727</v>
      </c>
      <c r="L130" s="22">
        <f>(L119)</f>
        <v>9.5489814253680727</v>
      </c>
      <c r="M130" s="57">
        <f t="shared" si="63"/>
        <v>9.5447434320620772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493" priority="630" operator="equal">
      <formula>16</formula>
    </cfRule>
    <cfRule type="cellIs" dxfId="492" priority="631" operator="equal">
      <formula>15</formula>
    </cfRule>
    <cfRule type="cellIs" dxfId="491" priority="632" operator="equal">
      <formula>14</formula>
    </cfRule>
    <cfRule type="cellIs" dxfId="490" priority="633" operator="equal">
      <formula>13</formula>
    </cfRule>
    <cfRule type="cellIs" dxfId="489" priority="634" operator="equal">
      <formula>12</formula>
    </cfRule>
    <cfRule type="cellIs" dxfId="488" priority="635" operator="equal">
      <formula>11</formula>
    </cfRule>
    <cfRule type="cellIs" dxfId="487" priority="636" operator="equal">
      <formula>10</formula>
    </cfRule>
    <cfRule type="cellIs" dxfId="486" priority="637" operator="equal">
      <formula>9</formula>
    </cfRule>
    <cfRule type="cellIs" dxfId="485" priority="638" operator="equal">
      <formula>8</formula>
    </cfRule>
    <cfRule type="cellIs" dxfId="484" priority="639" operator="equal">
      <formula>7</formula>
    </cfRule>
    <cfRule type="cellIs" dxfId="483" priority="640" operator="equal">
      <formula>6</formula>
    </cfRule>
    <cfRule type="cellIs" dxfId="482" priority="641" operator="equal">
      <formula>5</formula>
    </cfRule>
    <cfRule type="cellIs" dxfId="481" priority="642" operator="equal">
      <formula>4</formula>
    </cfRule>
    <cfRule type="cellIs" dxfId="480" priority="643" operator="equal">
      <formula>3</formula>
    </cfRule>
    <cfRule type="cellIs" dxfId="479" priority="644" operator="equal">
      <formula>2</formula>
    </cfRule>
    <cfRule type="cellIs" dxfId="478" priority="645" operator="equal">
      <formula>1</formula>
    </cfRule>
  </conditionalFormatting>
  <conditionalFormatting sqref="N29">
    <cfRule type="cellIs" dxfId="477" priority="614" operator="equal">
      <formula>16</formula>
    </cfRule>
    <cfRule type="cellIs" dxfId="476" priority="615" operator="equal">
      <formula>15</formula>
    </cfRule>
    <cfRule type="cellIs" dxfId="475" priority="616" operator="equal">
      <formula>14</formula>
    </cfRule>
    <cfRule type="cellIs" dxfId="474" priority="617" operator="equal">
      <formula>13</formula>
    </cfRule>
    <cfRule type="cellIs" dxfId="473" priority="618" operator="equal">
      <formula>12</formula>
    </cfRule>
    <cfRule type="cellIs" dxfId="472" priority="619" operator="equal">
      <formula>11</formula>
    </cfRule>
    <cfRule type="cellIs" dxfId="471" priority="620" operator="equal">
      <formula>10</formula>
    </cfRule>
    <cfRule type="cellIs" dxfId="470" priority="621" operator="equal">
      <formula>9</formula>
    </cfRule>
    <cfRule type="cellIs" dxfId="469" priority="622" operator="equal">
      <formula>8</formula>
    </cfRule>
    <cfRule type="cellIs" dxfId="468" priority="623" operator="equal">
      <formula>7</formula>
    </cfRule>
    <cfRule type="cellIs" dxfId="467" priority="624" operator="equal">
      <formula>6</formula>
    </cfRule>
    <cfRule type="cellIs" dxfId="466" priority="625" operator="equal">
      <formula>5</formula>
    </cfRule>
    <cfRule type="cellIs" dxfId="465" priority="626" operator="equal">
      <formula>4</formula>
    </cfRule>
    <cfRule type="cellIs" dxfId="464" priority="627" operator="equal">
      <formula>3</formula>
    </cfRule>
    <cfRule type="cellIs" dxfId="463" priority="628" operator="equal">
      <formula>2</formula>
    </cfRule>
    <cfRule type="cellIs" dxfId="462" priority="629" operator="equal">
      <formula>1</formula>
    </cfRule>
  </conditionalFormatting>
  <conditionalFormatting sqref="N27:N28">
    <cfRule type="cellIs" dxfId="461" priority="422" operator="equal">
      <formula>16</formula>
    </cfRule>
    <cfRule type="cellIs" dxfId="460" priority="423" operator="equal">
      <formula>15</formula>
    </cfRule>
    <cfRule type="cellIs" dxfId="459" priority="424" operator="equal">
      <formula>14</formula>
    </cfRule>
    <cfRule type="cellIs" dxfId="458" priority="425" operator="equal">
      <formula>13</formula>
    </cfRule>
    <cfRule type="cellIs" dxfId="457" priority="426" operator="equal">
      <formula>12</formula>
    </cfRule>
    <cfRule type="cellIs" dxfId="456" priority="427" operator="equal">
      <formula>11</formula>
    </cfRule>
    <cfRule type="cellIs" dxfId="455" priority="428" operator="equal">
      <formula>10</formula>
    </cfRule>
    <cfRule type="cellIs" dxfId="454" priority="429" operator="equal">
      <formula>9</formula>
    </cfRule>
    <cfRule type="cellIs" dxfId="453" priority="430" operator="equal">
      <formula>8</formula>
    </cfRule>
    <cfRule type="cellIs" dxfId="452" priority="431" operator="equal">
      <formula>7</formula>
    </cfRule>
    <cfRule type="cellIs" dxfId="451" priority="432" operator="equal">
      <formula>6</formula>
    </cfRule>
    <cfRule type="cellIs" dxfId="450" priority="433" operator="equal">
      <formula>5</formula>
    </cfRule>
    <cfRule type="cellIs" dxfId="449" priority="434" operator="equal">
      <formula>4</formula>
    </cfRule>
    <cfRule type="cellIs" dxfId="448" priority="435" operator="equal">
      <formula>3</formula>
    </cfRule>
    <cfRule type="cellIs" dxfId="447" priority="436" operator="equal">
      <formula>2</formula>
    </cfRule>
    <cfRule type="cellIs" dxfId="446" priority="437" operator="equal">
      <formula>1</formula>
    </cfRule>
  </conditionalFormatting>
  <conditionalFormatting sqref="N114:N118">
    <cfRule type="cellIs" dxfId="445" priority="294" operator="equal">
      <formula>16</formula>
    </cfRule>
    <cfRule type="cellIs" dxfId="444" priority="295" operator="equal">
      <formula>15</formula>
    </cfRule>
    <cfRule type="cellIs" dxfId="443" priority="296" operator="equal">
      <formula>14</formula>
    </cfRule>
    <cfRule type="cellIs" dxfId="442" priority="297" operator="equal">
      <formula>13</formula>
    </cfRule>
    <cfRule type="cellIs" dxfId="441" priority="298" operator="equal">
      <formula>12</formula>
    </cfRule>
    <cfRule type="cellIs" dxfId="440" priority="299" operator="equal">
      <formula>11</formula>
    </cfRule>
    <cfRule type="cellIs" dxfId="439" priority="300" operator="equal">
      <formula>10</formula>
    </cfRule>
    <cfRule type="cellIs" dxfId="438" priority="301" operator="equal">
      <formula>9</formula>
    </cfRule>
    <cfRule type="cellIs" dxfId="437" priority="302" operator="equal">
      <formula>8</formula>
    </cfRule>
    <cfRule type="cellIs" dxfId="436" priority="303" operator="equal">
      <formula>7</formula>
    </cfRule>
    <cfRule type="cellIs" dxfId="435" priority="304" operator="equal">
      <formula>6</formula>
    </cfRule>
    <cfRule type="cellIs" dxfId="434" priority="305" operator="equal">
      <formula>5</formula>
    </cfRule>
    <cfRule type="cellIs" dxfId="433" priority="306" operator="equal">
      <formula>4</formula>
    </cfRule>
    <cfRule type="cellIs" dxfId="432" priority="307" operator="equal">
      <formula>3</formula>
    </cfRule>
    <cfRule type="cellIs" dxfId="431" priority="308" operator="equal">
      <formula>2</formula>
    </cfRule>
    <cfRule type="cellIs" dxfId="430" priority="309" operator="equal">
      <formula>1</formula>
    </cfRule>
  </conditionalFormatting>
  <conditionalFormatting sqref="N6:N26">
    <cfRule type="cellIs" dxfId="429" priority="86" operator="equal">
      <formula>16</formula>
    </cfRule>
    <cfRule type="cellIs" dxfId="428" priority="87" operator="equal">
      <formula>15</formula>
    </cfRule>
    <cfRule type="cellIs" dxfId="427" priority="88" operator="equal">
      <formula>14</formula>
    </cfRule>
    <cfRule type="cellIs" dxfId="426" priority="89" operator="equal">
      <formula>13</formula>
    </cfRule>
    <cfRule type="cellIs" dxfId="425" priority="90" operator="equal">
      <formula>12</formula>
    </cfRule>
    <cfRule type="cellIs" dxfId="424" priority="91" operator="equal">
      <formula>11</formula>
    </cfRule>
    <cfRule type="cellIs" dxfId="423" priority="92" operator="equal">
      <formula>10</formula>
    </cfRule>
    <cfRule type="cellIs" dxfId="422" priority="93" operator="equal">
      <formula>9</formula>
    </cfRule>
    <cfRule type="cellIs" dxfId="421" priority="94" operator="equal">
      <formula>8</formula>
    </cfRule>
    <cfRule type="cellIs" dxfId="420" priority="95" operator="equal">
      <formula>7</formula>
    </cfRule>
    <cfRule type="cellIs" dxfId="419" priority="96" operator="equal">
      <formula>6</formula>
    </cfRule>
    <cfRule type="cellIs" dxfId="418" priority="97" operator="equal">
      <formula>5</formula>
    </cfRule>
    <cfRule type="cellIs" dxfId="417" priority="98" operator="equal">
      <formula>4</formula>
    </cfRule>
    <cfRule type="cellIs" dxfId="416" priority="99" operator="equal">
      <formula>3</formula>
    </cfRule>
    <cfRule type="cellIs" dxfId="415" priority="100" operator="equal">
      <formula>2</formula>
    </cfRule>
    <cfRule type="cellIs" dxfId="414" priority="101" operator="equal">
      <formula>1</formula>
    </cfRule>
  </conditionalFormatting>
  <conditionalFormatting sqref="N113">
    <cfRule type="cellIs" dxfId="413" priority="70" operator="equal">
      <formula>16</formula>
    </cfRule>
    <cfRule type="cellIs" dxfId="412" priority="71" operator="equal">
      <formula>15</formula>
    </cfRule>
    <cfRule type="cellIs" dxfId="411" priority="72" operator="equal">
      <formula>14</formula>
    </cfRule>
    <cfRule type="cellIs" dxfId="410" priority="73" operator="equal">
      <formula>13</formula>
    </cfRule>
    <cfRule type="cellIs" dxfId="409" priority="74" operator="equal">
      <formula>12</formula>
    </cfRule>
    <cfRule type="cellIs" dxfId="408" priority="75" operator="equal">
      <formula>11</formula>
    </cfRule>
    <cfRule type="cellIs" dxfId="407" priority="76" operator="equal">
      <formula>10</formula>
    </cfRule>
    <cfRule type="cellIs" dxfId="406" priority="77" operator="equal">
      <formula>9</formula>
    </cfRule>
    <cfRule type="cellIs" dxfId="405" priority="78" operator="equal">
      <formula>8</formula>
    </cfRule>
    <cfRule type="cellIs" dxfId="404" priority="79" operator="equal">
      <formula>7</formula>
    </cfRule>
    <cfRule type="cellIs" dxfId="403" priority="80" operator="equal">
      <formula>6</formula>
    </cfRule>
    <cfRule type="cellIs" dxfId="402" priority="81" operator="equal">
      <formula>5</formula>
    </cfRule>
    <cfRule type="cellIs" dxfId="401" priority="82" operator="equal">
      <formula>4</formula>
    </cfRule>
    <cfRule type="cellIs" dxfId="400" priority="83" operator="equal">
      <formula>3</formula>
    </cfRule>
    <cfRule type="cellIs" dxfId="399" priority="84" operator="equal">
      <formula>2</formula>
    </cfRule>
    <cfRule type="cellIs" dxfId="398" priority="85" operator="equal">
      <formula>1</formula>
    </cfRule>
  </conditionalFormatting>
  <conditionalFormatting sqref="N112">
    <cfRule type="cellIs" dxfId="397" priority="54" operator="equal">
      <formula>16</formula>
    </cfRule>
    <cfRule type="cellIs" dxfId="396" priority="55" operator="equal">
      <formula>15</formula>
    </cfRule>
    <cfRule type="cellIs" dxfId="395" priority="56" operator="equal">
      <formula>14</formula>
    </cfRule>
    <cfRule type="cellIs" dxfId="394" priority="57" operator="equal">
      <formula>13</formula>
    </cfRule>
    <cfRule type="cellIs" dxfId="393" priority="58" operator="equal">
      <formula>12</formula>
    </cfRule>
    <cfRule type="cellIs" dxfId="392" priority="59" operator="equal">
      <formula>11</formula>
    </cfRule>
    <cfRule type="cellIs" dxfId="391" priority="60" operator="equal">
      <formula>10</formula>
    </cfRule>
    <cfRule type="cellIs" dxfId="390" priority="61" operator="equal">
      <formula>9</formula>
    </cfRule>
    <cfRule type="cellIs" dxfId="389" priority="62" operator="equal">
      <formula>8</formula>
    </cfRule>
    <cfRule type="cellIs" dxfId="388" priority="63" operator="equal">
      <formula>7</formula>
    </cfRule>
    <cfRule type="cellIs" dxfId="387" priority="64" operator="equal">
      <formula>6</formula>
    </cfRule>
    <cfRule type="cellIs" dxfId="386" priority="65" operator="equal">
      <formula>5</formula>
    </cfRule>
    <cfRule type="cellIs" dxfId="385" priority="66" operator="equal">
      <formula>4</formula>
    </cfRule>
    <cfRule type="cellIs" dxfId="384" priority="67" operator="equal">
      <formula>3</formula>
    </cfRule>
    <cfRule type="cellIs" dxfId="383" priority="68" operator="equal">
      <formula>2</formula>
    </cfRule>
    <cfRule type="cellIs" dxfId="382" priority="69" operator="equal">
      <formula>1</formula>
    </cfRule>
  </conditionalFormatting>
  <conditionalFormatting sqref="N111">
    <cfRule type="cellIs" dxfId="381" priority="38" operator="equal">
      <formula>16</formula>
    </cfRule>
    <cfRule type="cellIs" dxfId="380" priority="39" operator="equal">
      <formula>15</formula>
    </cfRule>
    <cfRule type="cellIs" dxfId="379" priority="40" operator="equal">
      <formula>14</formula>
    </cfRule>
    <cfRule type="cellIs" dxfId="378" priority="41" operator="equal">
      <formula>13</formula>
    </cfRule>
    <cfRule type="cellIs" dxfId="377" priority="42" operator="equal">
      <formula>12</formula>
    </cfRule>
    <cfRule type="cellIs" dxfId="376" priority="43" operator="equal">
      <formula>11</formula>
    </cfRule>
    <cfRule type="cellIs" dxfId="375" priority="44" operator="equal">
      <formula>10</formula>
    </cfRule>
    <cfRule type="cellIs" dxfId="374" priority="45" operator="equal">
      <formula>9</formula>
    </cfRule>
    <cfRule type="cellIs" dxfId="373" priority="46" operator="equal">
      <formula>8</formula>
    </cfRule>
    <cfRule type="cellIs" dxfId="372" priority="47" operator="equal">
      <formula>7</formula>
    </cfRule>
    <cfRule type="cellIs" dxfId="371" priority="48" operator="equal">
      <formula>6</formula>
    </cfRule>
    <cfRule type="cellIs" dxfId="370" priority="49" operator="equal">
      <formula>5</formula>
    </cfRule>
    <cfRule type="cellIs" dxfId="369" priority="50" operator="equal">
      <formula>4</formula>
    </cfRule>
    <cfRule type="cellIs" dxfId="368" priority="51" operator="equal">
      <formula>3</formula>
    </cfRule>
    <cfRule type="cellIs" dxfId="367" priority="52" operator="equal">
      <formula>2</formula>
    </cfRule>
    <cfRule type="cellIs" dxfId="366" priority="53" operator="equal">
      <formula>1</formula>
    </cfRule>
  </conditionalFormatting>
  <conditionalFormatting sqref="N91:N104">
    <cfRule type="cellIs" dxfId="365" priority="22" operator="equal">
      <formula>16</formula>
    </cfRule>
    <cfRule type="cellIs" dxfId="364" priority="23" operator="equal">
      <formula>15</formula>
    </cfRule>
    <cfRule type="cellIs" dxfId="363" priority="24" operator="equal">
      <formula>14</formula>
    </cfRule>
    <cfRule type="cellIs" dxfId="362" priority="25" operator="equal">
      <formula>13</formula>
    </cfRule>
    <cfRule type="cellIs" dxfId="361" priority="26" operator="equal">
      <formula>12</formula>
    </cfRule>
    <cfRule type="cellIs" dxfId="360" priority="27" operator="equal">
      <formula>11</formula>
    </cfRule>
    <cfRule type="cellIs" dxfId="359" priority="28" operator="equal">
      <formula>10</formula>
    </cfRule>
    <cfRule type="cellIs" dxfId="358" priority="29" operator="equal">
      <formula>9</formula>
    </cfRule>
    <cfRule type="cellIs" dxfId="357" priority="30" operator="equal">
      <formula>8</formula>
    </cfRule>
    <cfRule type="cellIs" dxfId="356" priority="31" operator="equal">
      <formula>7</formula>
    </cfRule>
    <cfRule type="cellIs" dxfId="355" priority="32" operator="equal">
      <formula>6</formula>
    </cfRule>
    <cfRule type="cellIs" dxfId="354" priority="33" operator="equal">
      <formula>5</formula>
    </cfRule>
    <cfRule type="cellIs" dxfId="353" priority="34" operator="equal">
      <formula>4</formula>
    </cfRule>
    <cfRule type="cellIs" dxfId="352" priority="35" operator="equal">
      <formula>3</formula>
    </cfRule>
    <cfRule type="cellIs" dxfId="351" priority="36" operator="equal">
      <formula>2</formula>
    </cfRule>
    <cfRule type="cellIs" dxfId="350" priority="37" operator="equal">
      <formula>1</formula>
    </cfRule>
  </conditionalFormatting>
  <conditionalFormatting sqref="N105:N110">
    <cfRule type="cellIs" dxfId="349" priority="6" operator="equal">
      <formula>16</formula>
    </cfRule>
    <cfRule type="cellIs" dxfId="348" priority="7" operator="equal">
      <formula>15</formula>
    </cfRule>
    <cfRule type="cellIs" dxfId="347" priority="8" operator="equal">
      <formula>14</formula>
    </cfRule>
    <cfRule type="cellIs" dxfId="346" priority="9" operator="equal">
      <formula>13</formula>
    </cfRule>
    <cfRule type="cellIs" dxfId="345" priority="10" operator="equal">
      <formula>12</formula>
    </cfRule>
    <cfRule type="cellIs" dxfId="344" priority="11" operator="equal">
      <formula>11</formula>
    </cfRule>
    <cfRule type="cellIs" dxfId="343" priority="12" operator="equal">
      <formula>10</formula>
    </cfRule>
    <cfRule type="cellIs" dxfId="342" priority="13" operator="equal">
      <formula>9</formula>
    </cfRule>
    <cfRule type="cellIs" dxfId="341" priority="14" operator="equal">
      <formula>8</formula>
    </cfRule>
    <cfRule type="cellIs" dxfId="340" priority="15" operator="equal">
      <formula>7</formula>
    </cfRule>
    <cfRule type="cellIs" dxfId="339" priority="16" operator="equal">
      <formula>6</formula>
    </cfRule>
    <cfRule type="cellIs" dxfId="338" priority="17" operator="equal">
      <formula>5</formula>
    </cfRule>
    <cfRule type="cellIs" dxfId="337" priority="18" operator="equal">
      <formula>4</formula>
    </cfRule>
    <cfRule type="cellIs" dxfId="336" priority="19" operator="equal">
      <formula>3</formula>
    </cfRule>
    <cfRule type="cellIs" dxfId="335" priority="20" operator="equal">
      <formula>2</formula>
    </cfRule>
    <cfRule type="cellIs" dxfId="334" priority="21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4" priority="2" operator="greaterThan">
      <formula>0</formula>
    </cfRule>
  </conditionalFormatting>
  <conditionalFormatting sqref="R30:T30">
    <cfRule type="cellIs" dxfId="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WILD FOODS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Formal Employment (conservancies, etc.)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1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1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1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1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1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1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1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1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1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1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1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1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1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1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1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1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1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1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1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1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1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1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1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1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1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1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32" priority="278" operator="equal">
      <formula>16</formula>
    </cfRule>
    <cfRule type="cellIs" dxfId="331" priority="279" operator="equal">
      <formula>15</formula>
    </cfRule>
    <cfRule type="cellIs" dxfId="330" priority="280" operator="equal">
      <formula>14</formula>
    </cfRule>
    <cfRule type="cellIs" dxfId="329" priority="281" operator="equal">
      <formula>13</formula>
    </cfRule>
    <cfRule type="cellIs" dxfId="328" priority="282" operator="equal">
      <formula>12</formula>
    </cfRule>
    <cfRule type="cellIs" dxfId="327" priority="283" operator="equal">
      <formula>11</formula>
    </cfRule>
    <cfRule type="cellIs" dxfId="326" priority="284" operator="equal">
      <formula>10</formula>
    </cfRule>
    <cfRule type="cellIs" dxfId="325" priority="285" operator="equal">
      <formula>9</formula>
    </cfRule>
    <cfRule type="cellIs" dxfId="324" priority="286" operator="equal">
      <formula>8</formula>
    </cfRule>
    <cfRule type="cellIs" dxfId="323" priority="287" operator="equal">
      <formula>7</formula>
    </cfRule>
    <cfRule type="cellIs" dxfId="322" priority="288" operator="equal">
      <formula>6</formula>
    </cfRule>
    <cfRule type="cellIs" dxfId="321" priority="289" operator="equal">
      <formula>5</formula>
    </cfRule>
    <cfRule type="cellIs" dxfId="320" priority="290" operator="equal">
      <formula>4</formula>
    </cfRule>
    <cfRule type="cellIs" dxfId="319" priority="291" operator="equal">
      <formula>3</formula>
    </cfRule>
    <cfRule type="cellIs" dxfId="318" priority="292" operator="equal">
      <formula>2</formula>
    </cfRule>
    <cfRule type="cellIs" dxfId="317" priority="293" operator="equal">
      <formula>1</formula>
    </cfRule>
  </conditionalFormatting>
  <conditionalFormatting sqref="N29">
    <cfRule type="cellIs" dxfId="316" priority="262" operator="equal">
      <formula>16</formula>
    </cfRule>
    <cfRule type="cellIs" dxfId="315" priority="263" operator="equal">
      <formula>15</formula>
    </cfRule>
    <cfRule type="cellIs" dxfId="314" priority="264" operator="equal">
      <formula>14</formula>
    </cfRule>
    <cfRule type="cellIs" dxfId="313" priority="265" operator="equal">
      <formula>13</formula>
    </cfRule>
    <cfRule type="cellIs" dxfId="312" priority="266" operator="equal">
      <formula>12</formula>
    </cfRule>
    <cfRule type="cellIs" dxfId="311" priority="267" operator="equal">
      <formula>11</formula>
    </cfRule>
    <cfRule type="cellIs" dxfId="310" priority="268" operator="equal">
      <formula>10</formula>
    </cfRule>
    <cfRule type="cellIs" dxfId="309" priority="269" operator="equal">
      <formula>9</formula>
    </cfRule>
    <cfRule type="cellIs" dxfId="308" priority="270" operator="equal">
      <formula>8</formula>
    </cfRule>
    <cfRule type="cellIs" dxfId="307" priority="271" operator="equal">
      <formula>7</formula>
    </cfRule>
    <cfRule type="cellIs" dxfId="306" priority="272" operator="equal">
      <formula>6</formula>
    </cfRule>
    <cfRule type="cellIs" dxfId="305" priority="273" operator="equal">
      <formula>5</formula>
    </cfRule>
    <cfRule type="cellIs" dxfId="304" priority="274" operator="equal">
      <formula>4</formula>
    </cfRule>
    <cfRule type="cellIs" dxfId="303" priority="275" operator="equal">
      <formula>3</formula>
    </cfRule>
    <cfRule type="cellIs" dxfId="302" priority="276" operator="equal">
      <formula>2</formula>
    </cfRule>
    <cfRule type="cellIs" dxfId="301" priority="277" operator="equal">
      <formula>1</formula>
    </cfRule>
  </conditionalFormatting>
  <conditionalFormatting sqref="N113:N118">
    <cfRule type="cellIs" dxfId="300" priority="214" operator="equal">
      <formula>16</formula>
    </cfRule>
    <cfRule type="cellIs" dxfId="299" priority="215" operator="equal">
      <formula>15</formula>
    </cfRule>
    <cfRule type="cellIs" dxfId="298" priority="216" operator="equal">
      <formula>14</formula>
    </cfRule>
    <cfRule type="cellIs" dxfId="297" priority="217" operator="equal">
      <formula>13</formula>
    </cfRule>
    <cfRule type="cellIs" dxfId="296" priority="218" operator="equal">
      <formula>12</formula>
    </cfRule>
    <cfRule type="cellIs" dxfId="295" priority="219" operator="equal">
      <formula>11</formula>
    </cfRule>
    <cfRule type="cellIs" dxfId="294" priority="220" operator="equal">
      <formula>10</formula>
    </cfRule>
    <cfRule type="cellIs" dxfId="293" priority="221" operator="equal">
      <formula>9</formula>
    </cfRule>
    <cfRule type="cellIs" dxfId="292" priority="222" operator="equal">
      <formula>8</formula>
    </cfRule>
    <cfRule type="cellIs" dxfId="291" priority="223" operator="equal">
      <formula>7</formula>
    </cfRule>
    <cfRule type="cellIs" dxfId="290" priority="224" operator="equal">
      <formula>6</formula>
    </cfRule>
    <cfRule type="cellIs" dxfId="289" priority="225" operator="equal">
      <formula>5</formula>
    </cfRule>
    <cfRule type="cellIs" dxfId="288" priority="226" operator="equal">
      <formula>4</formula>
    </cfRule>
    <cfRule type="cellIs" dxfId="287" priority="227" operator="equal">
      <formula>3</formula>
    </cfRule>
    <cfRule type="cellIs" dxfId="286" priority="228" operator="equal">
      <formula>2</formula>
    </cfRule>
    <cfRule type="cellIs" dxfId="285" priority="229" operator="equal">
      <formula>1</formula>
    </cfRule>
  </conditionalFormatting>
  <conditionalFormatting sqref="N112">
    <cfRule type="cellIs" dxfId="284" priority="166" operator="equal">
      <formula>16</formula>
    </cfRule>
    <cfRule type="cellIs" dxfId="283" priority="167" operator="equal">
      <formula>15</formula>
    </cfRule>
    <cfRule type="cellIs" dxfId="282" priority="168" operator="equal">
      <formula>14</formula>
    </cfRule>
    <cfRule type="cellIs" dxfId="281" priority="169" operator="equal">
      <formula>13</formula>
    </cfRule>
    <cfRule type="cellIs" dxfId="280" priority="170" operator="equal">
      <formula>12</formula>
    </cfRule>
    <cfRule type="cellIs" dxfId="279" priority="171" operator="equal">
      <formula>11</formula>
    </cfRule>
    <cfRule type="cellIs" dxfId="278" priority="172" operator="equal">
      <formula>10</formula>
    </cfRule>
    <cfRule type="cellIs" dxfId="277" priority="173" operator="equal">
      <formula>9</formula>
    </cfRule>
    <cfRule type="cellIs" dxfId="276" priority="174" operator="equal">
      <formula>8</formula>
    </cfRule>
    <cfRule type="cellIs" dxfId="275" priority="175" operator="equal">
      <formula>7</formula>
    </cfRule>
    <cfRule type="cellIs" dxfId="274" priority="176" operator="equal">
      <formula>6</formula>
    </cfRule>
    <cfRule type="cellIs" dxfId="273" priority="177" operator="equal">
      <formula>5</formula>
    </cfRule>
    <cfRule type="cellIs" dxfId="272" priority="178" operator="equal">
      <formula>4</formula>
    </cfRule>
    <cfRule type="cellIs" dxfId="271" priority="179" operator="equal">
      <formula>3</formula>
    </cfRule>
    <cfRule type="cellIs" dxfId="270" priority="180" operator="equal">
      <formula>2</formula>
    </cfRule>
    <cfRule type="cellIs" dxfId="269" priority="181" operator="equal">
      <formula>1</formula>
    </cfRule>
  </conditionalFormatting>
  <conditionalFormatting sqref="N111">
    <cfRule type="cellIs" dxfId="268" priority="134" operator="equal">
      <formula>16</formula>
    </cfRule>
    <cfRule type="cellIs" dxfId="267" priority="135" operator="equal">
      <formula>15</formula>
    </cfRule>
    <cfRule type="cellIs" dxfId="266" priority="136" operator="equal">
      <formula>14</formula>
    </cfRule>
    <cfRule type="cellIs" dxfId="265" priority="137" operator="equal">
      <formula>13</formula>
    </cfRule>
    <cfRule type="cellIs" dxfId="264" priority="138" operator="equal">
      <formula>12</formula>
    </cfRule>
    <cfRule type="cellIs" dxfId="263" priority="139" operator="equal">
      <formula>11</formula>
    </cfRule>
    <cfRule type="cellIs" dxfId="262" priority="140" operator="equal">
      <formula>10</formula>
    </cfRule>
    <cfRule type="cellIs" dxfId="261" priority="141" operator="equal">
      <formula>9</formula>
    </cfRule>
    <cfRule type="cellIs" dxfId="260" priority="142" operator="equal">
      <formula>8</formula>
    </cfRule>
    <cfRule type="cellIs" dxfId="259" priority="143" operator="equal">
      <formula>7</formula>
    </cfRule>
    <cfRule type="cellIs" dxfId="258" priority="144" operator="equal">
      <formula>6</formula>
    </cfRule>
    <cfRule type="cellIs" dxfId="257" priority="145" operator="equal">
      <formula>5</formula>
    </cfRule>
    <cfRule type="cellIs" dxfId="256" priority="146" operator="equal">
      <formula>4</formula>
    </cfRule>
    <cfRule type="cellIs" dxfId="255" priority="147" operator="equal">
      <formula>3</formula>
    </cfRule>
    <cfRule type="cellIs" dxfId="254" priority="148" operator="equal">
      <formula>2</formula>
    </cfRule>
    <cfRule type="cellIs" dxfId="253" priority="149" operator="equal">
      <formula>1</formula>
    </cfRule>
  </conditionalFormatting>
  <conditionalFormatting sqref="N91:N104">
    <cfRule type="cellIs" dxfId="252" priority="118" operator="equal">
      <formula>16</formula>
    </cfRule>
    <cfRule type="cellIs" dxfId="251" priority="119" operator="equal">
      <formula>15</formula>
    </cfRule>
    <cfRule type="cellIs" dxfId="250" priority="120" operator="equal">
      <formula>14</formula>
    </cfRule>
    <cfRule type="cellIs" dxfId="249" priority="121" operator="equal">
      <formula>13</formula>
    </cfRule>
    <cfRule type="cellIs" dxfId="248" priority="122" operator="equal">
      <formula>12</formula>
    </cfRule>
    <cfRule type="cellIs" dxfId="247" priority="123" operator="equal">
      <formula>11</formula>
    </cfRule>
    <cfRule type="cellIs" dxfId="246" priority="124" operator="equal">
      <formula>10</formula>
    </cfRule>
    <cfRule type="cellIs" dxfId="245" priority="125" operator="equal">
      <formula>9</formula>
    </cfRule>
    <cfRule type="cellIs" dxfId="244" priority="126" operator="equal">
      <formula>8</formula>
    </cfRule>
    <cfRule type="cellIs" dxfId="243" priority="127" operator="equal">
      <formula>7</formula>
    </cfRule>
    <cfRule type="cellIs" dxfId="242" priority="128" operator="equal">
      <formula>6</formula>
    </cfRule>
    <cfRule type="cellIs" dxfId="241" priority="129" operator="equal">
      <formula>5</formula>
    </cfRule>
    <cfRule type="cellIs" dxfId="240" priority="130" operator="equal">
      <formula>4</formula>
    </cfRule>
    <cfRule type="cellIs" dxfId="239" priority="131" operator="equal">
      <formula>3</formula>
    </cfRule>
    <cfRule type="cellIs" dxfId="238" priority="132" operator="equal">
      <formula>2</formula>
    </cfRule>
    <cfRule type="cellIs" dxfId="237" priority="133" operator="equal">
      <formula>1</formula>
    </cfRule>
  </conditionalFormatting>
  <conditionalFormatting sqref="N105:N110">
    <cfRule type="cellIs" dxfId="236" priority="102" operator="equal">
      <formula>16</formula>
    </cfRule>
    <cfRule type="cellIs" dxfId="235" priority="103" operator="equal">
      <formula>15</formula>
    </cfRule>
    <cfRule type="cellIs" dxfId="234" priority="104" operator="equal">
      <formula>14</formula>
    </cfRule>
    <cfRule type="cellIs" dxfId="233" priority="105" operator="equal">
      <formula>13</formula>
    </cfRule>
    <cfRule type="cellIs" dxfId="232" priority="106" operator="equal">
      <formula>12</formula>
    </cfRule>
    <cfRule type="cellIs" dxfId="231" priority="107" operator="equal">
      <formula>11</formula>
    </cfRule>
    <cfRule type="cellIs" dxfId="230" priority="108" operator="equal">
      <formula>10</formula>
    </cfRule>
    <cfRule type="cellIs" dxfId="229" priority="109" operator="equal">
      <formula>9</formula>
    </cfRule>
    <cfRule type="cellIs" dxfId="228" priority="110" operator="equal">
      <formula>8</formula>
    </cfRule>
    <cfRule type="cellIs" dxfId="227" priority="111" operator="equal">
      <formula>7</formula>
    </cfRule>
    <cfRule type="cellIs" dxfId="226" priority="112" operator="equal">
      <formula>6</formula>
    </cfRule>
    <cfRule type="cellIs" dxfId="225" priority="113" operator="equal">
      <formula>5</formula>
    </cfRule>
    <cfRule type="cellIs" dxfId="224" priority="114" operator="equal">
      <formula>4</formula>
    </cfRule>
    <cfRule type="cellIs" dxfId="223" priority="115" operator="equal">
      <formula>3</formula>
    </cfRule>
    <cfRule type="cellIs" dxfId="222" priority="116" operator="equal">
      <formula>2</formula>
    </cfRule>
    <cfRule type="cellIs" dxfId="221" priority="117" operator="equal">
      <formula>1</formula>
    </cfRule>
  </conditionalFormatting>
  <conditionalFormatting sqref="N27:N28">
    <cfRule type="cellIs" dxfId="220" priority="86" operator="equal">
      <formula>16</formula>
    </cfRule>
    <cfRule type="cellIs" dxfId="219" priority="87" operator="equal">
      <formula>15</formula>
    </cfRule>
    <cfRule type="cellIs" dxfId="218" priority="88" operator="equal">
      <formula>14</formula>
    </cfRule>
    <cfRule type="cellIs" dxfId="217" priority="89" operator="equal">
      <formula>13</formula>
    </cfRule>
    <cfRule type="cellIs" dxfId="216" priority="90" operator="equal">
      <formula>12</formula>
    </cfRule>
    <cfRule type="cellIs" dxfId="215" priority="91" operator="equal">
      <formula>11</formula>
    </cfRule>
    <cfRule type="cellIs" dxfId="214" priority="92" operator="equal">
      <formula>10</formula>
    </cfRule>
    <cfRule type="cellIs" dxfId="213" priority="93" operator="equal">
      <formula>9</formula>
    </cfRule>
    <cfRule type="cellIs" dxfId="212" priority="94" operator="equal">
      <formula>8</formula>
    </cfRule>
    <cfRule type="cellIs" dxfId="211" priority="95" operator="equal">
      <formula>7</formula>
    </cfRule>
    <cfRule type="cellIs" dxfId="210" priority="96" operator="equal">
      <formula>6</formula>
    </cfRule>
    <cfRule type="cellIs" dxfId="209" priority="97" operator="equal">
      <formula>5</formula>
    </cfRule>
    <cfRule type="cellIs" dxfId="208" priority="98" operator="equal">
      <formula>4</formula>
    </cfRule>
    <cfRule type="cellIs" dxfId="207" priority="99" operator="equal">
      <formula>3</formula>
    </cfRule>
    <cfRule type="cellIs" dxfId="206" priority="100" operator="equal">
      <formula>2</formula>
    </cfRule>
    <cfRule type="cellIs" dxfId="205" priority="101" operator="equal">
      <formula>1</formula>
    </cfRule>
  </conditionalFormatting>
  <conditionalFormatting sqref="N6:N26">
    <cfRule type="cellIs" dxfId="204" priority="6" operator="equal">
      <formula>16</formula>
    </cfRule>
    <cfRule type="cellIs" dxfId="203" priority="7" operator="equal">
      <formula>15</formula>
    </cfRule>
    <cfRule type="cellIs" dxfId="202" priority="8" operator="equal">
      <formula>14</formula>
    </cfRule>
    <cfRule type="cellIs" dxfId="201" priority="9" operator="equal">
      <formula>13</formula>
    </cfRule>
    <cfRule type="cellIs" dxfId="200" priority="10" operator="equal">
      <formula>12</formula>
    </cfRule>
    <cfRule type="cellIs" dxfId="199" priority="11" operator="equal">
      <formula>11</formula>
    </cfRule>
    <cfRule type="cellIs" dxfId="198" priority="12" operator="equal">
      <formula>10</formula>
    </cfRule>
    <cfRule type="cellIs" dxfId="197" priority="13" operator="equal">
      <formula>9</formula>
    </cfRule>
    <cfRule type="cellIs" dxfId="196" priority="14" operator="equal">
      <formula>8</formula>
    </cfRule>
    <cfRule type="cellIs" dxfId="195" priority="15" operator="equal">
      <formula>7</formula>
    </cfRule>
    <cfRule type="cellIs" dxfId="194" priority="16" operator="equal">
      <formula>6</formula>
    </cfRule>
    <cfRule type="cellIs" dxfId="193" priority="17" operator="equal">
      <formula>5</formula>
    </cfRule>
    <cfRule type="cellIs" dxfId="192" priority="18" operator="equal">
      <formula>4</formula>
    </cfRule>
    <cfRule type="cellIs" dxfId="191" priority="19" operator="equal">
      <formula>3</formula>
    </cfRule>
    <cfRule type="cellIs" dxfId="190" priority="20" operator="equal">
      <formula>2</formula>
    </cfRule>
    <cfRule type="cellIs" dxfId="189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1672.8914257647446</v>
      </c>
      <c r="C72" s="109">
        <f>Poor!R7</f>
        <v>2276.0947756055798</v>
      </c>
      <c r="D72" s="109">
        <f>Middle!R7</f>
        <v>2035.6694129223301</v>
      </c>
      <c r="E72" s="109">
        <f>Rich!R7</f>
        <v>0</v>
      </c>
      <c r="F72" s="109">
        <f>V.Poor!T7</f>
        <v>1672.7950879073576</v>
      </c>
      <c r="G72" s="109">
        <f>Poor!T7</f>
        <v>2280.6168503950685</v>
      </c>
      <c r="H72" s="109">
        <f>Middle!T7</f>
        <v>2034.5741120514685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15</v>
      </c>
      <c r="C73" s="109">
        <f>Poor!R8</f>
        <v>160</v>
      </c>
      <c r="D73" s="109">
        <f>Middle!R8</f>
        <v>148.57142857142858</v>
      </c>
      <c r="E73" s="109">
        <f>Rich!R8</f>
        <v>0</v>
      </c>
      <c r="F73" s="109">
        <f>V.Poor!T8</f>
        <v>0</v>
      </c>
      <c r="G73" s="109">
        <f>Poor!T8</f>
        <v>154.00965261202873</v>
      </c>
      <c r="H73" s="109">
        <f>Middle!T8</f>
        <v>159.39122133885988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533.5595315919619</v>
      </c>
      <c r="C74" s="109">
        <f>Poor!R9</f>
        <v>1153.7458802361314</v>
      </c>
      <c r="D74" s="109">
        <f>Middle!R9</f>
        <v>1615.5729501631481</v>
      </c>
      <c r="E74" s="109">
        <f>Rich!R9</f>
        <v>0</v>
      </c>
      <c r="F74" s="109">
        <f>V.Poor!T9</f>
        <v>533.5595315919619</v>
      </c>
      <c r="G74" s="109">
        <f>Poor!T9</f>
        <v>1153.7458802361314</v>
      </c>
      <c r="H74" s="109">
        <f>Middle!T9</f>
        <v>1615.5729501631481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6300</v>
      </c>
      <c r="C76" s="109">
        <f>Poor!R11</f>
        <v>9900</v>
      </c>
      <c r="D76" s="109">
        <f>Middle!R11</f>
        <v>14742.857142857141</v>
      </c>
      <c r="E76" s="109">
        <f>Rich!R11</f>
        <v>0</v>
      </c>
      <c r="F76" s="109">
        <f>V.Poor!T11</f>
        <v>3300</v>
      </c>
      <c r="G76" s="109">
        <f>Poor!T11</f>
        <v>9900</v>
      </c>
      <c r="H76" s="109">
        <f>Middle!T11</f>
        <v>14692.919637776691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91.16733845330333</v>
      </c>
      <c r="C77" s="109">
        <f>Poor!R12</f>
        <v>91.16733845330333</v>
      </c>
      <c r="D77" s="109">
        <f>Middle!R12</f>
        <v>138.92165859550985</v>
      </c>
      <c r="E77" s="109">
        <f>Rich!R12</f>
        <v>0</v>
      </c>
      <c r="F77" s="109">
        <f>V.Poor!T12</f>
        <v>832.90624735916026</v>
      </c>
      <c r="G77" s="109">
        <f>Poor!T12</f>
        <v>16.597839375582204</v>
      </c>
      <c r="H77" s="109">
        <f>Middle!T12</f>
        <v>149.03870176702793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1620</v>
      </c>
      <c r="C78" s="109">
        <f>Poor!R13</f>
        <v>1080</v>
      </c>
      <c r="D78" s="109">
        <f>Middle!R13</f>
        <v>0</v>
      </c>
      <c r="E78" s="109">
        <f>Rich!R13</f>
        <v>0</v>
      </c>
      <c r="F78" s="109">
        <f>V.Poor!T13</f>
        <v>1620</v>
      </c>
      <c r="G78" s="109">
        <f>Poor!T13</f>
        <v>1080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50468.571428571428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50468.571428571428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5040</v>
      </c>
      <c r="C80" s="109">
        <f>Poor!R15</f>
        <v>7200</v>
      </c>
      <c r="D80" s="109">
        <f>Middle!R15</f>
        <v>0</v>
      </c>
      <c r="E80" s="109">
        <f>Rich!R15</f>
        <v>0</v>
      </c>
      <c r="F80" s="109">
        <f>V.Poor!T15</f>
        <v>5040</v>
      </c>
      <c r="G80" s="109">
        <f>Poor!T15</f>
        <v>7200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2800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1373.5482152801712</v>
      </c>
      <c r="C83" s="109">
        <f>Poor!R18</f>
        <v>1373.5482152801712</v>
      </c>
      <c r="D83" s="109">
        <f>Middle!R18</f>
        <v>1255.8155111132994</v>
      </c>
      <c r="E83" s="109">
        <f>Rich!R18</f>
        <v>0</v>
      </c>
      <c r="F83" s="109">
        <f>V.Poor!T18</f>
        <v>1373.5482152801712</v>
      </c>
      <c r="G83" s="109">
        <f>Poor!T18</f>
        <v>1373.5482152801712</v>
      </c>
      <c r="H83" s="109">
        <f>Middle!T18</f>
        <v>1255.8155111132994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21444</v>
      </c>
      <c r="C85" s="109">
        <f>Poor!R20</f>
        <v>21582</v>
      </c>
      <c r="D85" s="109">
        <f>Middle!R20</f>
        <v>22779.428571428572</v>
      </c>
      <c r="E85" s="109">
        <f>Rich!R20</f>
        <v>0</v>
      </c>
      <c r="F85" s="109">
        <f>V.Poor!T20</f>
        <v>21444</v>
      </c>
      <c r="G85" s="109">
        <f>Poor!T20</f>
        <v>21582</v>
      </c>
      <c r="H85" s="109">
        <f>Middle!T20</f>
        <v>22779.428571428572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38090.166511090181</v>
      </c>
      <c r="C88" s="109">
        <f>Poor!R23</f>
        <v>47616.556209575188</v>
      </c>
      <c r="D88" s="109">
        <f>Middle!R23</f>
        <v>93185.40810422285</v>
      </c>
      <c r="E88" s="109">
        <f>Rich!R23</f>
        <v>0</v>
      </c>
      <c r="F88" s="109">
        <f>V.Poor!T23</f>
        <v>35816.80908213865</v>
      </c>
      <c r="G88" s="109">
        <f>Poor!T23</f>
        <v>47540.51843789898</v>
      </c>
      <c r="H88" s="109">
        <f>Middle!T23</f>
        <v>93155.312134210486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22640.263668802021</v>
      </c>
      <c r="C89" s="109">
        <f>Poor!R24</f>
        <v>22640.263668802021</v>
      </c>
      <c r="D89" s="109">
        <f>Middle!R24</f>
        <v>22640.263668802021</v>
      </c>
      <c r="E89" s="109">
        <f>Rich!R24</f>
        <v>0</v>
      </c>
      <c r="F89" s="109">
        <f>V.Poor!T24</f>
        <v>22640.263668802021</v>
      </c>
      <c r="G89" s="109">
        <f>Poor!T24</f>
        <v>22640.263668802021</v>
      </c>
      <c r="H89" s="109">
        <f>Middle!T24</f>
        <v>22640.263668802021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38218.930335468693</v>
      </c>
      <c r="C90" s="109">
        <f>Poor!R25</f>
        <v>38218.930335468685</v>
      </c>
      <c r="D90" s="109">
        <f>Middle!R25</f>
        <v>38218.930335468685</v>
      </c>
      <c r="E90" s="109">
        <f>Rich!R25</f>
        <v>0</v>
      </c>
      <c r="F90" s="109">
        <f>V.Poor!T25</f>
        <v>38218.930335468693</v>
      </c>
      <c r="G90" s="109">
        <f>Poor!T25</f>
        <v>38218.930335468685</v>
      </c>
      <c r="H90" s="109">
        <f>Middle!T25</f>
        <v>38218.930335468685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65962.930335468685</v>
      </c>
      <c r="C91" s="109">
        <f>Poor!R26</f>
        <v>65962.930335468685</v>
      </c>
      <c r="D91" s="109">
        <f>Middle!R26</f>
        <v>65962.930335468685</v>
      </c>
      <c r="E91" s="109">
        <f>Rich!R26</f>
        <v>0</v>
      </c>
      <c r="F91" s="109">
        <f>V.Poor!T26</f>
        <v>65962.930335468685</v>
      </c>
      <c r="G91" s="109">
        <f>Poor!T26</f>
        <v>65962.930335468685</v>
      </c>
      <c r="H91" s="109">
        <f>Middle!T26</f>
        <v>65962.930335468685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22640.263668802021</v>
      </c>
      <c r="G93" s="109">
        <f>Poor!T24</f>
        <v>22640.263668802021</v>
      </c>
      <c r="H93" s="109">
        <f>Middle!T24</f>
        <v>22640.263668802021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38218.930335468693</v>
      </c>
      <c r="G94" s="109">
        <f>Poor!T25</f>
        <v>38218.930335468685</v>
      </c>
      <c r="H94" s="109">
        <f>Middle!T25</f>
        <v>38218.930335468685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65962.930335468685</v>
      </c>
      <c r="G95" s="109">
        <f>Poor!T26</f>
        <v>65962.930335468685</v>
      </c>
      <c r="H95" s="109">
        <f>Middle!T26</f>
        <v>65962.930335468685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128.76382437851134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2402.1212533300422</v>
      </c>
      <c r="G99" s="242">
        <f t="shared" si="0"/>
        <v>0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27872.763824378504</v>
      </c>
      <c r="C100" s="242">
        <f t="shared" si="0"/>
        <v>18346.374125893497</v>
      </c>
      <c r="D100" s="242">
        <f t="shared" si="0"/>
        <v>0</v>
      </c>
      <c r="E100" s="242">
        <f t="shared" si="0"/>
        <v>0</v>
      </c>
      <c r="F100" s="242">
        <f t="shared" si="0"/>
        <v>30146.121253330035</v>
      </c>
      <c r="G100" s="242">
        <f t="shared" si="0"/>
        <v>18422.411897569706</v>
      </c>
      <c r="H100" s="242">
        <f t="shared" si="0"/>
        <v>0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1672.8914257647446</v>
      </c>
      <c r="C3" s="204">
        <f>Income!C72</f>
        <v>2276.0947756055798</v>
      </c>
      <c r="D3" s="204">
        <f>Income!D72</f>
        <v>2035.6694129223301</v>
      </c>
      <c r="E3" s="204">
        <f>Income!E72</f>
        <v>0</v>
      </c>
      <c r="F3" s="205">
        <f>IF(F$2&lt;=($B$2+$C$2+$D$2),IF(F$2&lt;=($B$2+$C$2),IF(F$2&lt;=$B$2,$B3,$C3),$D3),$E3)</f>
        <v>1672.8914257647446</v>
      </c>
      <c r="G3" s="205">
        <f t="shared" ref="G3:AW7" si="0">IF(G$2&lt;=($B$2+$C$2+$D$2),IF(G$2&lt;=($B$2+$C$2),IF(G$2&lt;=$B$2,$B3,$C3),$D3),$E3)</f>
        <v>1672.8914257647446</v>
      </c>
      <c r="H3" s="205">
        <f t="shared" si="0"/>
        <v>1672.8914257647446</v>
      </c>
      <c r="I3" s="205">
        <f t="shared" si="0"/>
        <v>1672.8914257647446</v>
      </c>
      <c r="J3" s="205">
        <f t="shared" si="0"/>
        <v>1672.8914257647446</v>
      </c>
      <c r="K3" s="205">
        <f t="shared" si="0"/>
        <v>1672.8914257647446</v>
      </c>
      <c r="L3" s="205">
        <f t="shared" si="0"/>
        <v>1672.8914257647446</v>
      </c>
      <c r="M3" s="205">
        <f t="shared" si="0"/>
        <v>1672.8914257647446</v>
      </c>
      <c r="N3" s="205">
        <f t="shared" si="0"/>
        <v>1672.8914257647446</v>
      </c>
      <c r="O3" s="205">
        <f t="shared" si="0"/>
        <v>1672.8914257647446</v>
      </c>
      <c r="P3" s="205">
        <f t="shared" si="0"/>
        <v>1672.8914257647446</v>
      </c>
      <c r="Q3" s="205">
        <f t="shared" si="0"/>
        <v>1672.8914257647446</v>
      </c>
      <c r="R3" s="205">
        <f t="shared" si="0"/>
        <v>1672.8914257647446</v>
      </c>
      <c r="S3" s="205">
        <f t="shared" si="0"/>
        <v>1672.8914257647446</v>
      </c>
      <c r="T3" s="205">
        <f t="shared" si="0"/>
        <v>1672.8914257647446</v>
      </c>
      <c r="U3" s="205">
        <f t="shared" si="0"/>
        <v>1672.8914257647446</v>
      </c>
      <c r="V3" s="205">
        <f t="shared" si="0"/>
        <v>1672.8914257647446</v>
      </c>
      <c r="W3" s="205">
        <f t="shared" si="0"/>
        <v>1672.8914257647446</v>
      </c>
      <c r="X3" s="205">
        <f t="shared" si="0"/>
        <v>1672.8914257647446</v>
      </c>
      <c r="Y3" s="205">
        <f t="shared" si="0"/>
        <v>1672.8914257647446</v>
      </c>
      <c r="Z3" s="205">
        <f t="shared" si="0"/>
        <v>1672.8914257647446</v>
      </c>
      <c r="AA3" s="205">
        <f t="shared" si="0"/>
        <v>1672.8914257647446</v>
      </c>
      <c r="AB3" s="205">
        <f t="shared" si="0"/>
        <v>1672.8914257647446</v>
      </c>
      <c r="AC3" s="205">
        <f t="shared" si="0"/>
        <v>1672.8914257647446</v>
      </c>
      <c r="AD3" s="205">
        <f t="shared" si="0"/>
        <v>1672.8914257647446</v>
      </c>
      <c r="AE3" s="205">
        <f t="shared" si="0"/>
        <v>1672.8914257647446</v>
      </c>
      <c r="AF3" s="205">
        <f t="shared" si="0"/>
        <v>1672.8914257647446</v>
      </c>
      <c r="AG3" s="205">
        <f t="shared" si="0"/>
        <v>1672.8914257647446</v>
      </c>
      <c r="AH3" s="205">
        <f t="shared" si="0"/>
        <v>1672.8914257647446</v>
      </c>
      <c r="AI3" s="205">
        <f t="shared" si="0"/>
        <v>1672.8914257647446</v>
      </c>
      <c r="AJ3" s="205">
        <f t="shared" si="0"/>
        <v>1672.8914257647446</v>
      </c>
      <c r="AK3" s="205">
        <f t="shared" si="0"/>
        <v>1672.8914257647446</v>
      </c>
      <c r="AL3" s="205">
        <f t="shared" si="0"/>
        <v>1672.8914257647446</v>
      </c>
      <c r="AM3" s="205">
        <f t="shared" si="0"/>
        <v>1672.8914257647446</v>
      </c>
      <c r="AN3" s="205">
        <f t="shared" si="0"/>
        <v>1672.8914257647446</v>
      </c>
      <c r="AO3" s="205">
        <f t="shared" si="0"/>
        <v>1672.8914257647446</v>
      </c>
      <c r="AP3" s="205">
        <f t="shared" si="0"/>
        <v>1672.8914257647446</v>
      </c>
      <c r="AQ3" s="205">
        <f t="shared" si="0"/>
        <v>1672.8914257647446</v>
      </c>
      <c r="AR3" s="205">
        <f t="shared" si="0"/>
        <v>1672.8914257647446</v>
      </c>
      <c r="AS3" s="205">
        <f t="shared" si="0"/>
        <v>1672.8914257647446</v>
      </c>
      <c r="AT3" s="205">
        <f t="shared" si="0"/>
        <v>2276.0947756055798</v>
      </c>
      <c r="AU3" s="205">
        <f t="shared" si="0"/>
        <v>2276.0947756055798</v>
      </c>
      <c r="AV3" s="205">
        <f t="shared" si="0"/>
        <v>2276.0947756055798</v>
      </c>
      <c r="AW3" s="205">
        <f t="shared" si="0"/>
        <v>2276.0947756055798</v>
      </c>
      <c r="AX3" s="205">
        <f t="shared" ref="AX3:BZ10" si="1">IF(AX$2&lt;=($B$2+$C$2+$D$2),IF(AX$2&lt;=($B$2+$C$2),IF(AX$2&lt;=$B$2,$B3,$C3),$D3),$E3)</f>
        <v>2276.0947756055798</v>
      </c>
      <c r="AY3" s="205">
        <f t="shared" si="1"/>
        <v>2276.0947756055798</v>
      </c>
      <c r="AZ3" s="205">
        <f t="shared" si="1"/>
        <v>2276.0947756055798</v>
      </c>
      <c r="BA3" s="205">
        <f t="shared" si="1"/>
        <v>2276.0947756055798</v>
      </c>
      <c r="BB3" s="205">
        <f t="shared" si="1"/>
        <v>2276.0947756055798</v>
      </c>
      <c r="BC3" s="205">
        <f t="shared" si="1"/>
        <v>2276.0947756055798</v>
      </c>
      <c r="BD3" s="205">
        <f t="shared" si="1"/>
        <v>2276.0947756055798</v>
      </c>
      <c r="BE3" s="205">
        <f t="shared" si="1"/>
        <v>2276.0947756055798</v>
      </c>
      <c r="BF3" s="205">
        <f t="shared" si="1"/>
        <v>2276.0947756055798</v>
      </c>
      <c r="BG3" s="205">
        <f t="shared" si="1"/>
        <v>2276.0947756055798</v>
      </c>
      <c r="BH3" s="205">
        <f t="shared" si="1"/>
        <v>2276.0947756055798</v>
      </c>
      <c r="BI3" s="205">
        <f t="shared" si="1"/>
        <v>2276.0947756055798</v>
      </c>
      <c r="BJ3" s="205">
        <f t="shared" si="1"/>
        <v>2276.0947756055798</v>
      </c>
      <c r="BK3" s="205">
        <f t="shared" si="1"/>
        <v>2276.0947756055798</v>
      </c>
      <c r="BL3" s="205">
        <f t="shared" si="1"/>
        <v>2276.0947756055798</v>
      </c>
      <c r="BM3" s="205">
        <f t="shared" si="1"/>
        <v>2276.0947756055798</v>
      </c>
      <c r="BN3" s="205">
        <f t="shared" si="1"/>
        <v>2276.0947756055798</v>
      </c>
      <c r="BO3" s="205">
        <f t="shared" si="1"/>
        <v>2276.0947756055798</v>
      </c>
      <c r="BP3" s="205">
        <f t="shared" si="1"/>
        <v>2276.0947756055798</v>
      </c>
      <c r="BQ3" s="205">
        <f t="shared" si="1"/>
        <v>2276.0947756055798</v>
      </c>
      <c r="BR3" s="205">
        <f t="shared" si="1"/>
        <v>2276.0947756055798</v>
      </c>
      <c r="BS3" s="205">
        <f t="shared" si="1"/>
        <v>2276.0947756055798</v>
      </c>
      <c r="BT3" s="205">
        <f t="shared" si="1"/>
        <v>2276.0947756055798</v>
      </c>
      <c r="BU3" s="205">
        <f t="shared" si="1"/>
        <v>2276.0947756055798</v>
      </c>
      <c r="BV3" s="205">
        <f t="shared" si="1"/>
        <v>2276.0947756055798</v>
      </c>
      <c r="BW3" s="205">
        <f t="shared" si="1"/>
        <v>2276.0947756055798</v>
      </c>
      <c r="BX3" s="205">
        <f t="shared" si="1"/>
        <v>2276.0947756055798</v>
      </c>
      <c r="BY3" s="205">
        <f t="shared" si="1"/>
        <v>2276.0947756055798</v>
      </c>
      <c r="BZ3" s="205">
        <f t="shared" si="1"/>
        <v>2276.0947756055798</v>
      </c>
      <c r="CA3" s="205">
        <f t="shared" ref="CA3:CR15" si="2">IF(CA$2&lt;=($B$2+$C$2+$D$2),IF(CA$2&lt;=($B$2+$C$2),IF(CA$2&lt;=$B$2,$B3,$C3),$D3),$E3)</f>
        <v>2276.0947756055798</v>
      </c>
      <c r="CB3" s="205">
        <f t="shared" si="2"/>
        <v>2276.0947756055798</v>
      </c>
      <c r="CC3" s="205">
        <f t="shared" si="2"/>
        <v>2276.0947756055798</v>
      </c>
      <c r="CD3" s="205">
        <f t="shared" si="2"/>
        <v>2276.0947756055798</v>
      </c>
      <c r="CE3" s="205">
        <f t="shared" si="2"/>
        <v>2276.0947756055798</v>
      </c>
      <c r="CF3" s="205">
        <f t="shared" si="2"/>
        <v>2276.0947756055798</v>
      </c>
      <c r="CG3" s="205">
        <f t="shared" si="2"/>
        <v>2035.6694129223301</v>
      </c>
      <c r="CH3" s="205">
        <f t="shared" si="2"/>
        <v>2035.6694129223301</v>
      </c>
      <c r="CI3" s="205">
        <f t="shared" si="2"/>
        <v>2035.6694129223301</v>
      </c>
      <c r="CJ3" s="205">
        <f t="shared" si="2"/>
        <v>2035.6694129223301</v>
      </c>
      <c r="CK3" s="205">
        <f t="shared" si="2"/>
        <v>2035.6694129223301</v>
      </c>
      <c r="CL3" s="205">
        <f t="shared" si="2"/>
        <v>2035.6694129223301</v>
      </c>
      <c r="CM3" s="205">
        <f t="shared" si="2"/>
        <v>2035.6694129223301</v>
      </c>
      <c r="CN3" s="205">
        <f t="shared" si="2"/>
        <v>2035.6694129223301</v>
      </c>
      <c r="CO3" s="205">
        <f t="shared" si="2"/>
        <v>2035.6694129223301</v>
      </c>
      <c r="CP3" s="205">
        <f t="shared" si="2"/>
        <v>2035.6694129223301</v>
      </c>
      <c r="CQ3" s="205">
        <f t="shared" si="2"/>
        <v>2035.6694129223301</v>
      </c>
      <c r="CR3" s="205">
        <f t="shared" si="2"/>
        <v>2035.6694129223301</v>
      </c>
      <c r="CS3" s="205">
        <f t="shared" ref="CS3:DA15" si="3">IF(CS$2&lt;=($B$2+$C$2+$D$2),IF(CS$2&lt;=($B$2+$C$2),IF(CS$2&lt;=$B$2,$B3,$C3),$D3),$E3)</f>
        <v>2035.6694129223301</v>
      </c>
      <c r="CT3" s="205">
        <f t="shared" si="3"/>
        <v>2035.6694129223301</v>
      </c>
      <c r="CU3" s="205">
        <f t="shared" si="3"/>
        <v>2035.6694129223301</v>
      </c>
      <c r="CV3" s="205">
        <f t="shared" si="3"/>
        <v>2035.6694129223301</v>
      </c>
      <c r="CW3" s="205">
        <f t="shared" si="3"/>
        <v>2035.6694129223301</v>
      </c>
      <c r="CX3" s="205">
        <f t="shared" si="3"/>
        <v>2035.6694129223301</v>
      </c>
      <c r="CY3" s="205">
        <f t="shared" si="3"/>
        <v>2035.6694129223301</v>
      </c>
      <c r="CZ3" s="205">
        <f t="shared" si="3"/>
        <v>2035.6694129223301</v>
      </c>
      <c r="DA3" s="205">
        <f t="shared" si="3"/>
        <v>2035.6694129223301</v>
      </c>
      <c r="DB3" s="205"/>
    </row>
    <row r="4" spans="1:106">
      <c r="A4" s="202" t="str">
        <f>Income!A73</f>
        <v>Own crops sold</v>
      </c>
      <c r="B4" s="204">
        <f>Income!B73</f>
        <v>15</v>
      </c>
      <c r="C4" s="204">
        <f>Income!C73</f>
        <v>160</v>
      </c>
      <c r="D4" s="204">
        <f>Income!D73</f>
        <v>148.57142857142858</v>
      </c>
      <c r="E4" s="204">
        <f>Income!E73</f>
        <v>0</v>
      </c>
      <c r="F4" s="205">
        <f t="shared" ref="F4:U17" si="4">IF(F$2&lt;=($B$2+$C$2+$D$2),IF(F$2&lt;=($B$2+$C$2),IF(F$2&lt;=$B$2,$B4,$C4),$D4),$E4)</f>
        <v>15</v>
      </c>
      <c r="G4" s="205">
        <f t="shared" si="0"/>
        <v>15</v>
      </c>
      <c r="H4" s="205">
        <f t="shared" si="0"/>
        <v>15</v>
      </c>
      <c r="I4" s="205">
        <f t="shared" si="0"/>
        <v>15</v>
      </c>
      <c r="J4" s="205">
        <f t="shared" si="0"/>
        <v>15</v>
      </c>
      <c r="K4" s="205">
        <f t="shared" si="0"/>
        <v>15</v>
      </c>
      <c r="L4" s="205">
        <f t="shared" si="0"/>
        <v>15</v>
      </c>
      <c r="M4" s="205">
        <f t="shared" si="0"/>
        <v>15</v>
      </c>
      <c r="N4" s="205">
        <f t="shared" si="0"/>
        <v>15</v>
      </c>
      <c r="O4" s="205">
        <f t="shared" si="0"/>
        <v>15</v>
      </c>
      <c r="P4" s="205">
        <f t="shared" si="0"/>
        <v>15</v>
      </c>
      <c r="Q4" s="205">
        <f t="shared" si="0"/>
        <v>15</v>
      </c>
      <c r="R4" s="205">
        <f t="shared" si="0"/>
        <v>15</v>
      </c>
      <c r="S4" s="205">
        <f t="shared" si="0"/>
        <v>15</v>
      </c>
      <c r="T4" s="205">
        <f t="shared" si="0"/>
        <v>15</v>
      </c>
      <c r="U4" s="205">
        <f t="shared" si="0"/>
        <v>15</v>
      </c>
      <c r="V4" s="205">
        <f t="shared" si="0"/>
        <v>15</v>
      </c>
      <c r="W4" s="205">
        <f t="shared" si="0"/>
        <v>15</v>
      </c>
      <c r="X4" s="205">
        <f t="shared" si="0"/>
        <v>15</v>
      </c>
      <c r="Y4" s="205">
        <f t="shared" si="0"/>
        <v>15</v>
      </c>
      <c r="Z4" s="205">
        <f t="shared" si="0"/>
        <v>15</v>
      </c>
      <c r="AA4" s="205">
        <f t="shared" si="0"/>
        <v>15</v>
      </c>
      <c r="AB4" s="205">
        <f t="shared" si="0"/>
        <v>15</v>
      </c>
      <c r="AC4" s="205">
        <f t="shared" si="0"/>
        <v>15</v>
      </c>
      <c r="AD4" s="205">
        <f t="shared" si="0"/>
        <v>15</v>
      </c>
      <c r="AE4" s="205">
        <f t="shared" si="0"/>
        <v>15</v>
      </c>
      <c r="AF4" s="205">
        <f t="shared" si="0"/>
        <v>15</v>
      </c>
      <c r="AG4" s="205">
        <f t="shared" si="0"/>
        <v>15</v>
      </c>
      <c r="AH4" s="205">
        <f t="shared" si="0"/>
        <v>15</v>
      </c>
      <c r="AI4" s="205">
        <f t="shared" si="0"/>
        <v>15</v>
      </c>
      <c r="AJ4" s="205">
        <f t="shared" si="0"/>
        <v>15</v>
      </c>
      <c r="AK4" s="205">
        <f t="shared" si="0"/>
        <v>15</v>
      </c>
      <c r="AL4" s="205">
        <f t="shared" si="0"/>
        <v>15</v>
      </c>
      <c r="AM4" s="205">
        <f t="shared" si="0"/>
        <v>15</v>
      </c>
      <c r="AN4" s="205">
        <f t="shared" si="0"/>
        <v>15</v>
      </c>
      <c r="AO4" s="205">
        <f t="shared" si="0"/>
        <v>15</v>
      </c>
      <c r="AP4" s="205">
        <f t="shared" si="0"/>
        <v>15</v>
      </c>
      <c r="AQ4" s="205">
        <f t="shared" si="0"/>
        <v>15</v>
      </c>
      <c r="AR4" s="205">
        <f t="shared" si="0"/>
        <v>15</v>
      </c>
      <c r="AS4" s="205">
        <f t="shared" si="0"/>
        <v>15</v>
      </c>
      <c r="AT4" s="205">
        <f t="shared" si="0"/>
        <v>160</v>
      </c>
      <c r="AU4" s="205">
        <f t="shared" si="0"/>
        <v>160</v>
      </c>
      <c r="AV4" s="205">
        <f t="shared" si="0"/>
        <v>160</v>
      </c>
      <c r="AW4" s="205">
        <f t="shared" si="0"/>
        <v>160</v>
      </c>
      <c r="AX4" s="205">
        <f t="shared" si="1"/>
        <v>160</v>
      </c>
      <c r="AY4" s="205">
        <f t="shared" si="1"/>
        <v>160</v>
      </c>
      <c r="AZ4" s="205">
        <f t="shared" si="1"/>
        <v>160</v>
      </c>
      <c r="BA4" s="205">
        <f t="shared" si="1"/>
        <v>160</v>
      </c>
      <c r="BB4" s="205">
        <f t="shared" si="1"/>
        <v>160</v>
      </c>
      <c r="BC4" s="205">
        <f t="shared" si="1"/>
        <v>160</v>
      </c>
      <c r="BD4" s="205">
        <f t="shared" si="1"/>
        <v>160</v>
      </c>
      <c r="BE4" s="205">
        <f t="shared" si="1"/>
        <v>160</v>
      </c>
      <c r="BF4" s="205">
        <f t="shared" si="1"/>
        <v>160</v>
      </c>
      <c r="BG4" s="205">
        <f t="shared" si="1"/>
        <v>160</v>
      </c>
      <c r="BH4" s="205">
        <f t="shared" si="1"/>
        <v>160</v>
      </c>
      <c r="BI4" s="205">
        <f t="shared" si="1"/>
        <v>160</v>
      </c>
      <c r="BJ4" s="205">
        <f t="shared" si="1"/>
        <v>160</v>
      </c>
      <c r="BK4" s="205">
        <f t="shared" si="1"/>
        <v>160</v>
      </c>
      <c r="BL4" s="205">
        <f t="shared" si="1"/>
        <v>160</v>
      </c>
      <c r="BM4" s="205">
        <f t="shared" si="1"/>
        <v>160</v>
      </c>
      <c r="BN4" s="205">
        <f t="shared" si="1"/>
        <v>160</v>
      </c>
      <c r="BO4" s="205">
        <f t="shared" si="1"/>
        <v>160</v>
      </c>
      <c r="BP4" s="205">
        <f t="shared" si="1"/>
        <v>160</v>
      </c>
      <c r="BQ4" s="205">
        <f t="shared" si="1"/>
        <v>160</v>
      </c>
      <c r="BR4" s="205">
        <f t="shared" si="1"/>
        <v>160</v>
      </c>
      <c r="BS4" s="205">
        <f t="shared" si="1"/>
        <v>160</v>
      </c>
      <c r="BT4" s="205">
        <f t="shared" si="1"/>
        <v>160</v>
      </c>
      <c r="BU4" s="205">
        <f t="shared" si="1"/>
        <v>160</v>
      </c>
      <c r="BV4" s="205">
        <f t="shared" si="1"/>
        <v>160</v>
      </c>
      <c r="BW4" s="205">
        <f t="shared" si="1"/>
        <v>160</v>
      </c>
      <c r="BX4" s="205">
        <f t="shared" si="1"/>
        <v>160</v>
      </c>
      <c r="BY4" s="205">
        <f t="shared" si="1"/>
        <v>160</v>
      </c>
      <c r="BZ4" s="205">
        <f t="shared" si="1"/>
        <v>160</v>
      </c>
      <c r="CA4" s="205">
        <f t="shared" si="2"/>
        <v>160</v>
      </c>
      <c r="CB4" s="205">
        <f t="shared" si="2"/>
        <v>160</v>
      </c>
      <c r="CC4" s="205">
        <f t="shared" si="2"/>
        <v>160</v>
      </c>
      <c r="CD4" s="205">
        <f t="shared" si="2"/>
        <v>160</v>
      </c>
      <c r="CE4" s="205">
        <f t="shared" si="2"/>
        <v>160</v>
      </c>
      <c r="CF4" s="205">
        <f t="shared" si="2"/>
        <v>160</v>
      </c>
      <c r="CG4" s="205">
        <f t="shared" si="2"/>
        <v>148.57142857142858</v>
      </c>
      <c r="CH4" s="205">
        <f t="shared" si="2"/>
        <v>148.57142857142858</v>
      </c>
      <c r="CI4" s="205">
        <f t="shared" si="2"/>
        <v>148.57142857142858</v>
      </c>
      <c r="CJ4" s="205">
        <f t="shared" si="2"/>
        <v>148.57142857142858</v>
      </c>
      <c r="CK4" s="205">
        <f t="shared" si="2"/>
        <v>148.57142857142858</v>
      </c>
      <c r="CL4" s="205">
        <f t="shared" si="2"/>
        <v>148.57142857142858</v>
      </c>
      <c r="CM4" s="205">
        <f t="shared" si="2"/>
        <v>148.57142857142858</v>
      </c>
      <c r="CN4" s="205">
        <f t="shared" si="2"/>
        <v>148.57142857142858</v>
      </c>
      <c r="CO4" s="205">
        <f t="shared" si="2"/>
        <v>148.57142857142858</v>
      </c>
      <c r="CP4" s="205">
        <f t="shared" si="2"/>
        <v>148.57142857142858</v>
      </c>
      <c r="CQ4" s="205">
        <f t="shared" si="2"/>
        <v>148.57142857142858</v>
      </c>
      <c r="CR4" s="205">
        <f t="shared" si="2"/>
        <v>148.57142857142858</v>
      </c>
      <c r="CS4" s="205">
        <f t="shared" si="3"/>
        <v>148.57142857142858</v>
      </c>
      <c r="CT4" s="205">
        <f t="shared" si="3"/>
        <v>148.57142857142858</v>
      </c>
      <c r="CU4" s="205">
        <f t="shared" si="3"/>
        <v>148.57142857142858</v>
      </c>
      <c r="CV4" s="205">
        <f t="shared" si="3"/>
        <v>148.57142857142858</v>
      </c>
      <c r="CW4" s="205">
        <f t="shared" si="3"/>
        <v>148.57142857142858</v>
      </c>
      <c r="CX4" s="205">
        <f t="shared" si="3"/>
        <v>148.57142857142858</v>
      </c>
      <c r="CY4" s="205">
        <f t="shared" si="3"/>
        <v>148.57142857142858</v>
      </c>
      <c r="CZ4" s="205">
        <f t="shared" si="3"/>
        <v>148.57142857142858</v>
      </c>
      <c r="DA4" s="205">
        <f t="shared" si="3"/>
        <v>148.57142857142858</v>
      </c>
      <c r="DB4" s="205"/>
    </row>
    <row r="5" spans="1:106">
      <c r="A5" s="202" t="str">
        <f>Income!A74</f>
        <v>Animal products consumed</v>
      </c>
      <c r="B5" s="204">
        <f>Income!B74</f>
        <v>533.5595315919619</v>
      </c>
      <c r="C5" s="204">
        <f>Income!C74</f>
        <v>1153.7458802361314</v>
      </c>
      <c r="D5" s="204">
        <f>Income!D74</f>
        <v>1615.5729501631481</v>
      </c>
      <c r="E5" s="204">
        <f>Income!E74</f>
        <v>0</v>
      </c>
      <c r="F5" s="205">
        <f t="shared" si="4"/>
        <v>533.5595315919619</v>
      </c>
      <c r="G5" s="205">
        <f t="shared" si="0"/>
        <v>533.5595315919619</v>
      </c>
      <c r="H5" s="205">
        <f t="shared" si="0"/>
        <v>533.5595315919619</v>
      </c>
      <c r="I5" s="205">
        <f t="shared" si="0"/>
        <v>533.5595315919619</v>
      </c>
      <c r="J5" s="205">
        <f t="shared" si="0"/>
        <v>533.5595315919619</v>
      </c>
      <c r="K5" s="205">
        <f t="shared" si="0"/>
        <v>533.5595315919619</v>
      </c>
      <c r="L5" s="205">
        <f t="shared" si="0"/>
        <v>533.5595315919619</v>
      </c>
      <c r="M5" s="205">
        <f t="shared" si="0"/>
        <v>533.5595315919619</v>
      </c>
      <c r="N5" s="205">
        <f t="shared" si="0"/>
        <v>533.5595315919619</v>
      </c>
      <c r="O5" s="205">
        <f t="shared" si="0"/>
        <v>533.5595315919619</v>
      </c>
      <c r="P5" s="205">
        <f t="shared" si="0"/>
        <v>533.5595315919619</v>
      </c>
      <c r="Q5" s="205">
        <f t="shared" si="0"/>
        <v>533.5595315919619</v>
      </c>
      <c r="R5" s="205">
        <f t="shared" si="0"/>
        <v>533.5595315919619</v>
      </c>
      <c r="S5" s="205">
        <f t="shared" si="0"/>
        <v>533.5595315919619</v>
      </c>
      <c r="T5" s="205">
        <f t="shared" si="0"/>
        <v>533.5595315919619</v>
      </c>
      <c r="U5" s="205">
        <f t="shared" si="0"/>
        <v>533.5595315919619</v>
      </c>
      <c r="V5" s="205">
        <f t="shared" si="0"/>
        <v>533.5595315919619</v>
      </c>
      <c r="W5" s="205">
        <f t="shared" si="0"/>
        <v>533.5595315919619</v>
      </c>
      <c r="X5" s="205">
        <f t="shared" si="0"/>
        <v>533.5595315919619</v>
      </c>
      <c r="Y5" s="205">
        <f t="shared" si="0"/>
        <v>533.5595315919619</v>
      </c>
      <c r="Z5" s="205">
        <f t="shared" si="0"/>
        <v>533.5595315919619</v>
      </c>
      <c r="AA5" s="205">
        <f t="shared" si="0"/>
        <v>533.5595315919619</v>
      </c>
      <c r="AB5" s="205">
        <f t="shared" si="0"/>
        <v>533.5595315919619</v>
      </c>
      <c r="AC5" s="205">
        <f t="shared" si="0"/>
        <v>533.5595315919619</v>
      </c>
      <c r="AD5" s="205">
        <f t="shared" si="0"/>
        <v>533.5595315919619</v>
      </c>
      <c r="AE5" s="205">
        <f t="shared" si="0"/>
        <v>533.5595315919619</v>
      </c>
      <c r="AF5" s="205">
        <f t="shared" si="0"/>
        <v>533.5595315919619</v>
      </c>
      <c r="AG5" s="205">
        <f t="shared" si="0"/>
        <v>533.5595315919619</v>
      </c>
      <c r="AH5" s="205">
        <f t="shared" si="0"/>
        <v>533.5595315919619</v>
      </c>
      <c r="AI5" s="205">
        <f t="shared" si="0"/>
        <v>533.5595315919619</v>
      </c>
      <c r="AJ5" s="205">
        <f t="shared" si="0"/>
        <v>533.5595315919619</v>
      </c>
      <c r="AK5" s="205">
        <f t="shared" si="0"/>
        <v>533.5595315919619</v>
      </c>
      <c r="AL5" s="205">
        <f t="shared" si="0"/>
        <v>533.5595315919619</v>
      </c>
      <c r="AM5" s="205">
        <f t="shared" si="0"/>
        <v>533.5595315919619</v>
      </c>
      <c r="AN5" s="205">
        <f t="shared" si="0"/>
        <v>533.5595315919619</v>
      </c>
      <c r="AO5" s="205">
        <f t="shared" si="0"/>
        <v>533.5595315919619</v>
      </c>
      <c r="AP5" s="205">
        <f t="shared" si="0"/>
        <v>533.5595315919619</v>
      </c>
      <c r="AQ5" s="205">
        <f t="shared" si="0"/>
        <v>533.5595315919619</v>
      </c>
      <c r="AR5" s="205">
        <f t="shared" si="0"/>
        <v>533.5595315919619</v>
      </c>
      <c r="AS5" s="205">
        <f t="shared" si="0"/>
        <v>533.5595315919619</v>
      </c>
      <c r="AT5" s="205">
        <f t="shared" si="0"/>
        <v>1153.7458802361314</v>
      </c>
      <c r="AU5" s="205">
        <f t="shared" si="0"/>
        <v>1153.7458802361314</v>
      </c>
      <c r="AV5" s="205">
        <f t="shared" si="0"/>
        <v>1153.7458802361314</v>
      </c>
      <c r="AW5" s="205">
        <f t="shared" si="0"/>
        <v>1153.7458802361314</v>
      </c>
      <c r="AX5" s="205">
        <f t="shared" si="1"/>
        <v>1153.7458802361314</v>
      </c>
      <c r="AY5" s="205">
        <f t="shared" si="1"/>
        <v>1153.7458802361314</v>
      </c>
      <c r="AZ5" s="205">
        <f t="shared" si="1"/>
        <v>1153.7458802361314</v>
      </c>
      <c r="BA5" s="205">
        <f t="shared" si="1"/>
        <v>1153.7458802361314</v>
      </c>
      <c r="BB5" s="205">
        <f t="shared" si="1"/>
        <v>1153.7458802361314</v>
      </c>
      <c r="BC5" s="205">
        <f t="shared" si="1"/>
        <v>1153.7458802361314</v>
      </c>
      <c r="BD5" s="205">
        <f t="shared" si="1"/>
        <v>1153.7458802361314</v>
      </c>
      <c r="BE5" s="205">
        <f t="shared" si="1"/>
        <v>1153.7458802361314</v>
      </c>
      <c r="BF5" s="205">
        <f t="shared" si="1"/>
        <v>1153.7458802361314</v>
      </c>
      <c r="BG5" s="205">
        <f t="shared" si="1"/>
        <v>1153.7458802361314</v>
      </c>
      <c r="BH5" s="205">
        <f t="shared" si="1"/>
        <v>1153.7458802361314</v>
      </c>
      <c r="BI5" s="205">
        <f t="shared" si="1"/>
        <v>1153.7458802361314</v>
      </c>
      <c r="BJ5" s="205">
        <f t="shared" si="1"/>
        <v>1153.7458802361314</v>
      </c>
      <c r="BK5" s="205">
        <f t="shared" si="1"/>
        <v>1153.7458802361314</v>
      </c>
      <c r="BL5" s="205">
        <f t="shared" si="1"/>
        <v>1153.7458802361314</v>
      </c>
      <c r="BM5" s="205">
        <f t="shared" si="1"/>
        <v>1153.7458802361314</v>
      </c>
      <c r="BN5" s="205">
        <f t="shared" si="1"/>
        <v>1153.7458802361314</v>
      </c>
      <c r="BO5" s="205">
        <f t="shared" si="1"/>
        <v>1153.7458802361314</v>
      </c>
      <c r="BP5" s="205">
        <f t="shared" si="1"/>
        <v>1153.7458802361314</v>
      </c>
      <c r="BQ5" s="205">
        <f t="shared" si="1"/>
        <v>1153.7458802361314</v>
      </c>
      <c r="BR5" s="205">
        <f t="shared" si="1"/>
        <v>1153.7458802361314</v>
      </c>
      <c r="BS5" s="205">
        <f t="shared" si="1"/>
        <v>1153.7458802361314</v>
      </c>
      <c r="BT5" s="205">
        <f t="shared" si="1"/>
        <v>1153.7458802361314</v>
      </c>
      <c r="BU5" s="205">
        <f t="shared" si="1"/>
        <v>1153.7458802361314</v>
      </c>
      <c r="BV5" s="205">
        <f t="shared" si="1"/>
        <v>1153.7458802361314</v>
      </c>
      <c r="BW5" s="205">
        <f t="shared" si="1"/>
        <v>1153.7458802361314</v>
      </c>
      <c r="BX5" s="205">
        <f t="shared" si="1"/>
        <v>1153.7458802361314</v>
      </c>
      <c r="BY5" s="205">
        <f t="shared" si="1"/>
        <v>1153.7458802361314</v>
      </c>
      <c r="BZ5" s="205">
        <f t="shared" si="1"/>
        <v>1153.7458802361314</v>
      </c>
      <c r="CA5" s="205">
        <f t="shared" si="2"/>
        <v>1153.7458802361314</v>
      </c>
      <c r="CB5" s="205">
        <f t="shared" si="2"/>
        <v>1153.7458802361314</v>
      </c>
      <c r="CC5" s="205">
        <f t="shared" si="2"/>
        <v>1153.7458802361314</v>
      </c>
      <c r="CD5" s="205">
        <f t="shared" si="2"/>
        <v>1153.7458802361314</v>
      </c>
      <c r="CE5" s="205">
        <f t="shared" si="2"/>
        <v>1153.7458802361314</v>
      </c>
      <c r="CF5" s="205">
        <f t="shared" si="2"/>
        <v>1153.7458802361314</v>
      </c>
      <c r="CG5" s="205">
        <f t="shared" si="2"/>
        <v>1615.5729501631481</v>
      </c>
      <c r="CH5" s="205">
        <f t="shared" si="2"/>
        <v>1615.5729501631481</v>
      </c>
      <c r="CI5" s="205">
        <f t="shared" si="2"/>
        <v>1615.5729501631481</v>
      </c>
      <c r="CJ5" s="205">
        <f t="shared" si="2"/>
        <v>1615.5729501631481</v>
      </c>
      <c r="CK5" s="205">
        <f t="shared" si="2"/>
        <v>1615.5729501631481</v>
      </c>
      <c r="CL5" s="205">
        <f t="shared" si="2"/>
        <v>1615.5729501631481</v>
      </c>
      <c r="CM5" s="205">
        <f t="shared" si="2"/>
        <v>1615.5729501631481</v>
      </c>
      <c r="CN5" s="205">
        <f t="shared" si="2"/>
        <v>1615.5729501631481</v>
      </c>
      <c r="CO5" s="205">
        <f t="shared" si="2"/>
        <v>1615.5729501631481</v>
      </c>
      <c r="CP5" s="205">
        <f t="shared" si="2"/>
        <v>1615.5729501631481</v>
      </c>
      <c r="CQ5" s="205">
        <f t="shared" si="2"/>
        <v>1615.5729501631481</v>
      </c>
      <c r="CR5" s="205">
        <f t="shared" si="2"/>
        <v>1615.5729501631481</v>
      </c>
      <c r="CS5" s="205">
        <f t="shared" si="3"/>
        <v>1615.5729501631481</v>
      </c>
      <c r="CT5" s="205">
        <f t="shared" si="3"/>
        <v>1615.5729501631481</v>
      </c>
      <c r="CU5" s="205">
        <f t="shared" si="3"/>
        <v>1615.5729501631481</v>
      </c>
      <c r="CV5" s="205">
        <f t="shared" si="3"/>
        <v>1615.5729501631481</v>
      </c>
      <c r="CW5" s="205">
        <f t="shared" si="3"/>
        <v>1615.5729501631481</v>
      </c>
      <c r="CX5" s="205">
        <f t="shared" si="3"/>
        <v>1615.5729501631481</v>
      </c>
      <c r="CY5" s="205">
        <f t="shared" si="3"/>
        <v>1615.5729501631481</v>
      </c>
      <c r="CZ5" s="205">
        <f t="shared" si="3"/>
        <v>1615.5729501631481</v>
      </c>
      <c r="DA5" s="205">
        <f t="shared" si="3"/>
        <v>1615.5729501631481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6300</v>
      </c>
      <c r="C7" s="204">
        <f>Income!C76</f>
        <v>9900</v>
      </c>
      <c r="D7" s="204">
        <f>Income!D76</f>
        <v>14742.857142857141</v>
      </c>
      <c r="E7" s="204">
        <f>Income!E76</f>
        <v>0</v>
      </c>
      <c r="F7" s="205">
        <f t="shared" si="4"/>
        <v>6300</v>
      </c>
      <c r="G7" s="205">
        <f t="shared" si="0"/>
        <v>6300</v>
      </c>
      <c r="H7" s="205">
        <f t="shared" si="0"/>
        <v>6300</v>
      </c>
      <c r="I7" s="205">
        <f t="shared" si="0"/>
        <v>6300</v>
      </c>
      <c r="J7" s="205">
        <f t="shared" si="0"/>
        <v>6300</v>
      </c>
      <c r="K7" s="205">
        <f t="shared" si="0"/>
        <v>6300</v>
      </c>
      <c r="L7" s="205">
        <f t="shared" si="0"/>
        <v>6300</v>
      </c>
      <c r="M7" s="205">
        <f t="shared" si="0"/>
        <v>6300</v>
      </c>
      <c r="N7" s="205">
        <f t="shared" si="0"/>
        <v>6300</v>
      </c>
      <c r="O7" s="205">
        <f t="shared" si="0"/>
        <v>6300</v>
      </c>
      <c r="P7" s="205">
        <f t="shared" si="0"/>
        <v>6300</v>
      </c>
      <c r="Q7" s="205">
        <f t="shared" si="0"/>
        <v>6300</v>
      </c>
      <c r="R7" s="205">
        <f t="shared" si="0"/>
        <v>6300</v>
      </c>
      <c r="S7" s="205">
        <f t="shared" si="0"/>
        <v>6300</v>
      </c>
      <c r="T7" s="205">
        <f t="shared" si="0"/>
        <v>6300</v>
      </c>
      <c r="U7" s="205">
        <f t="shared" si="0"/>
        <v>6300</v>
      </c>
      <c r="V7" s="205">
        <f t="shared" si="0"/>
        <v>6300</v>
      </c>
      <c r="W7" s="205">
        <f t="shared" si="0"/>
        <v>6300</v>
      </c>
      <c r="X7" s="205">
        <f t="shared" si="0"/>
        <v>6300</v>
      </c>
      <c r="Y7" s="205">
        <f t="shared" si="0"/>
        <v>6300</v>
      </c>
      <c r="Z7" s="205">
        <f t="shared" si="0"/>
        <v>6300</v>
      </c>
      <c r="AA7" s="205">
        <f t="shared" si="0"/>
        <v>6300</v>
      </c>
      <c r="AB7" s="205">
        <f t="shared" si="0"/>
        <v>6300</v>
      </c>
      <c r="AC7" s="205">
        <f t="shared" si="0"/>
        <v>6300</v>
      </c>
      <c r="AD7" s="205">
        <f t="shared" si="0"/>
        <v>6300</v>
      </c>
      <c r="AE7" s="205">
        <f t="shared" si="0"/>
        <v>6300</v>
      </c>
      <c r="AF7" s="205">
        <f t="shared" si="0"/>
        <v>6300</v>
      </c>
      <c r="AG7" s="205">
        <f t="shared" si="0"/>
        <v>6300</v>
      </c>
      <c r="AH7" s="205">
        <f t="shared" si="0"/>
        <v>6300</v>
      </c>
      <c r="AI7" s="205">
        <f t="shared" si="0"/>
        <v>6300</v>
      </c>
      <c r="AJ7" s="205">
        <f t="shared" si="0"/>
        <v>6300</v>
      </c>
      <c r="AK7" s="205">
        <f t="shared" si="0"/>
        <v>6300</v>
      </c>
      <c r="AL7" s="205">
        <f t="shared" si="0"/>
        <v>6300</v>
      </c>
      <c r="AM7" s="205">
        <f t="shared" si="0"/>
        <v>6300</v>
      </c>
      <c r="AN7" s="205">
        <f t="shared" si="0"/>
        <v>6300</v>
      </c>
      <c r="AO7" s="205">
        <f t="shared" si="0"/>
        <v>6300</v>
      </c>
      <c r="AP7" s="205">
        <f t="shared" si="0"/>
        <v>6300</v>
      </c>
      <c r="AQ7" s="205">
        <f t="shared" si="0"/>
        <v>6300</v>
      </c>
      <c r="AR7" s="205">
        <f t="shared" si="0"/>
        <v>6300</v>
      </c>
      <c r="AS7" s="205">
        <f t="shared" si="0"/>
        <v>6300</v>
      </c>
      <c r="AT7" s="205">
        <f t="shared" si="0"/>
        <v>9900</v>
      </c>
      <c r="AU7" s="205">
        <f t="shared" ref="AU7:BJ8" si="5">IF(AU$2&lt;=($B$2+$C$2+$D$2),IF(AU$2&lt;=($B$2+$C$2),IF(AU$2&lt;=$B$2,$B7,$C7),$D7),$E7)</f>
        <v>9900</v>
      </c>
      <c r="AV7" s="205">
        <f t="shared" si="5"/>
        <v>9900</v>
      </c>
      <c r="AW7" s="205">
        <f t="shared" si="5"/>
        <v>9900</v>
      </c>
      <c r="AX7" s="205">
        <f t="shared" si="5"/>
        <v>9900</v>
      </c>
      <c r="AY7" s="205">
        <f t="shared" si="5"/>
        <v>9900</v>
      </c>
      <c r="AZ7" s="205">
        <f t="shared" si="5"/>
        <v>9900</v>
      </c>
      <c r="BA7" s="205">
        <f t="shared" si="5"/>
        <v>9900</v>
      </c>
      <c r="BB7" s="205">
        <f t="shared" si="5"/>
        <v>9900</v>
      </c>
      <c r="BC7" s="205">
        <f t="shared" si="5"/>
        <v>9900</v>
      </c>
      <c r="BD7" s="205">
        <f t="shared" si="5"/>
        <v>9900</v>
      </c>
      <c r="BE7" s="205">
        <f t="shared" si="5"/>
        <v>9900</v>
      </c>
      <c r="BF7" s="205">
        <f t="shared" si="5"/>
        <v>9900</v>
      </c>
      <c r="BG7" s="205">
        <f t="shared" si="5"/>
        <v>9900</v>
      </c>
      <c r="BH7" s="205">
        <f t="shared" si="5"/>
        <v>9900</v>
      </c>
      <c r="BI7" s="205">
        <f t="shared" si="5"/>
        <v>9900</v>
      </c>
      <c r="BJ7" s="205">
        <f t="shared" si="5"/>
        <v>9900</v>
      </c>
      <c r="BK7" s="205">
        <f t="shared" si="1"/>
        <v>9900</v>
      </c>
      <c r="BL7" s="205">
        <f t="shared" si="1"/>
        <v>9900</v>
      </c>
      <c r="BM7" s="205">
        <f t="shared" si="1"/>
        <v>9900</v>
      </c>
      <c r="BN7" s="205">
        <f t="shared" si="1"/>
        <v>9900</v>
      </c>
      <c r="BO7" s="205">
        <f t="shared" si="1"/>
        <v>9900</v>
      </c>
      <c r="BP7" s="205">
        <f t="shared" si="1"/>
        <v>9900</v>
      </c>
      <c r="BQ7" s="205">
        <f t="shared" si="1"/>
        <v>9900</v>
      </c>
      <c r="BR7" s="205">
        <f t="shared" si="1"/>
        <v>9900</v>
      </c>
      <c r="BS7" s="205">
        <f t="shared" si="1"/>
        <v>9900</v>
      </c>
      <c r="BT7" s="205">
        <f t="shared" si="1"/>
        <v>9900</v>
      </c>
      <c r="BU7" s="205">
        <f t="shared" si="1"/>
        <v>9900</v>
      </c>
      <c r="BV7" s="205">
        <f t="shared" si="1"/>
        <v>9900</v>
      </c>
      <c r="BW7" s="205">
        <f t="shared" si="1"/>
        <v>9900</v>
      </c>
      <c r="BX7" s="205">
        <f t="shared" si="1"/>
        <v>9900</v>
      </c>
      <c r="BY7" s="205">
        <f t="shared" si="1"/>
        <v>9900</v>
      </c>
      <c r="BZ7" s="205">
        <f t="shared" si="1"/>
        <v>9900</v>
      </c>
      <c r="CA7" s="205">
        <f t="shared" si="2"/>
        <v>9900</v>
      </c>
      <c r="CB7" s="205">
        <f t="shared" si="2"/>
        <v>9900</v>
      </c>
      <c r="CC7" s="205">
        <f t="shared" si="2"/>
        <v>9900</v>
      </c>
      <c r="CD7" s="205">
        <f t="shared" si="2"/>
        <v>9900</v>
      </c>
      <c r="CE7" s="205">
        <f t="shared" si="2"/>
        <v>9900</v>
      </c>
      <c r="CF7" s="205">
        <f t="shared" si="2"/>
        <v>9900</v>
      </c>
      <c r="CG7" s="205">
        <f t="shared" si="2"/>
        <v>14742.857142857141</v>
      </c>
      <c r="CH7" s="205">
        <f t="shared" si="2"/>
        <v>14742.857142857141</v>
      </c>
      <c r="CI7" s="205">
        <f t="shared" si="2"/>
        <v>14742.857142857141</v>
      </c>
      <c r="CJ7" s="205">
        <f t="shared" si="2"/>
        <v>14742.857142857141</v>
      </c>
      <c r="CK7" s="205">
        <f t="shared" si="2"/>
        <v>14742.857142857141</v>
      </c>
      <c r="CL7" s="205">
        <f t="shared" si="2"/>
        <v>14742.857142857141</v>
      </c>
      <c r="CM7" s="205">
        <f t="shared" si="2"/>
        <v>14742.857142857141</v>
      </c>
      <c r="CN7" s="205">
        <f t="shared" si="2"/>
        <v>14742.857142857141</v>
      </c>
      <c r="CO7" s="205">
        <f t="shared" si="2"/>
        <v>14742.857142857141</v>
      </c>
      <c r="CP7" s="205">
        <f t="shared" si="2"/>
        <v>14742.857142857141</v>
      </c>
      <c r="CQ7" s="205">
        <f t="shared" si="2"/>
        <v>14742.857142857141</v>
      </c>
      <c r="CR7" s="205">
        <f t="shared" si="2"/>
        <v>14742.857142857141</v>
      </c>
      <c r="CS7" s="205">
        <f t="shared" si="3"/>
        <v>14742.857142857141</v>
      </c>
      <c r="CT7" s="205">
        <f t="shared" si="3"/>
        <v>14742.857142857141</v>
      </c>
      <c r="CU7" s="205">
        <f t="shared" si="3"/>
        <v>14742.857142857141</v>
      </c>
      <c r="CV7" s="205">
        <f t="shared" si="3"/>
        <v>14742.857142857141</v>
      </c>
      <c r="CW7" s="205">
        <f t="shared" si="3"/>
        <v>14742.857142857141</v>
      </c>
      <c r="CX7" s="205">
        <f t="shared" si="3"/>
        <v>14742.857142857141</v>
      </c>
      <c r="CY7" s="205">
        <f t="shared" si="3"/>
        <v>14742.857142857141</v>
      </c>
      <c r="CZ7" s="205">
        <f t="shared" si="3"/>
        <v>14742.857142857141</v>
      </c>
      <c r="DA7" s="205">
        <f t="shared" si="3"/>
        <v>14742.857142857141</v>
      </c>
      <c r="DB7" s="205"/>
    </row>
    <row r="8" spans="1:106">
      <c r="A8" s="202" t="str">
        <f>Income!A77</f>
        <v>Wild foods consumed and sold</v>
      </c>
      <c r="B8" s="204">
        <f>Income!B77</f>
        <v>91.16733845330333</v>
      </c>
      <c r="C8" s="204">
        <f>Income!C77</f>
        <v>91.16733845330333</v>
      </c>
      <c r="D8" s="204">
        <f>Income!D77</f>
        <v>138.92165859550985</v>
      </c>
      <c r="E8" s="204">
        <f>Income!E77</f>
        <v>0</v>
      </c>
      <c r="F8" s="205">
        <f t="shared" si="4"/>
        <v>91.16733845330333</v>
      </c>
      <c r="G8" s="205">
        <f t="shared" si="4"/>
        <v>91.16733845330333</v>
      </c>
      <c r="H8" s="205">
        <f t="shared" si="4"/>
        <v>91.16733845330333</v>
      </c>
      <c r="I8" s="205">
        <f t="shared" si="4"/>
        <v>91.16733845330333</v>
      </c>
      <c r="J8" s="205">
        <f t="shared" si="4"/>
        <v>91.16733845330333</v>
      </c>
      <c r="K8" s="205">
        <f t="shared" si="4"/>
        <v>91.16733845330333</v>
      </c>
      <c r="L8" s="205">
        <f t="shared" si="4"/>
        <v>91.16733845330333</v>
      </c>
      <c r="M8" s="205">
        <f t="shared" si="4"/>
        <v>91.16733845330333</v>
      </c>
      <c r="N8" s="205">
        <f t="shared" si="4"/>
        <v>91.16733845330333</v>
      </c>
      <c r="O8" s="205">
        <f t="shared" si="4"/>
        <v>91.16733845330333</v>
      </c>
      <c r="P8" s="205">
        <f t="shared" si="4"/>
        <v>91.16733845330333</v>
      </c>
      <c r="Q8" s="205">
        <f t="shared" si="4"/>
        <v>91.16733845330333</v>
      </c>
      <c r="R8" s="205">
        <f t="shared" si="4"/>
        <v>91.16733845330333</v>
      </c>
      <c r="S8" s="205">
        <f t="shared" si="4"/>
        <v>91.16733845330333</v>
      </c>
      <c r="T8" s="205">
        <f t="shared" si="4"/>
        <v>91.16733845330333</v>
      </c>
      <c r="U8" s="205">
        <f t="shared" si="4"/>
        <v>91.16733845330333</v>
      </c>
      <c r="V8" s="205">
        <f t="shared" ref="V8:AK18" si="6">IF(V$2&lt;=($B$2+$C$2+$D$2),IF(V$2&lt;=($B$2+$C$2),IF(V$2&lt;=$B$2,$B8,$C8),$D8),$E8)</f>
        <v>91.16733845330333</v>
      </c>
      <c r="W8" s="205">
        <f t="shared" si="6"/>
        <v>91.16733845330333</v>
      </c>
      <c r="X8" s="205">
        <f t="shared" si="6"/>
        <v>91.16733845330333</v>
      </c>
      <c r="Y8" s="205">
        <f t="shared" si="6"/>
        <v>91.16733845330333</v>
      </c>
      <c r="Z8" s="205">
        <f t="shared" si="6"/>
        <v>91.16733845330333</v>
      </c>
      <c r="AA8" s="205">
        <f t="shared" si="6"/>
        <v>91.16733845330333</v>
      </c>
      <c r="AB8" s="205">
        <f t="shared" si="6"/>
        <v>91.16733845330333</v>
      </c>
      <c r="AC8" s="205">
        <f t="shared" si="6"/>
        <v>91.16733845330333</v>
      </c>
      <c r="AD8" s="205">
        <f t="shared" si="6"/>
        <v>91.16733845330333</v>
      </c>
      <c r="AE8" s="205">
        <f t="shared" si="6"/>
        <v>91.16733845330333</v>
      </c>
      <c r="AF8" s="205">
        <f t="shared" si="6"/>
        <v>91.16733845330333</v>
      </c>
      <c r="AG8" s="205">
        <f t="shared" si="6"/>
        <v>91.16733845330333</v>
      </c>
      <c r="AH8" s="205">
        <f t="shared" si="6"/>
        <v>91.16733845330333</v>
      </c>
      <c r="AI8" s="205">
        <f t="shared" si="6"/>
        <v>91.16733845330333</v>
      </c>
      <c r="AJ8" s="205">
        <f t="shared" si="6"/>
        <v>91.16733845330333</v>
      </c>
      <c r="AK8" s="205">
        <f t="shared" si="6"/>
        <v>91.16733845330333</v>
      </c>
      <c r="AL8" s="205">
        <f t="shared" ref="AL8:BA18" si="7">IF(AL$2&lt;=($B$2+$C$2+$D$2),IF(AL$2&lt;=($B$2+$C$2),IF(AL$2&lt;=$B$2,$B8,$C8),$D8),$E8)</f>
        <v>91.16733845330333</v>
      </c>
      <c r="AM8" s="205">
        <f t="shared" si="7"/>
        <v>91.16733845330333</v>
      </c>
      <c r="AN8" s="205">
        <f t="shared" si="7"/>
        <v>91.16733845330333</v>
      </c>
      <c r="AO8" s="205">
        <f t="shared" si="7"/>
        <v>91.16733845330333</v>
      </c>
      <c r="AP8" s="205">
        <f t="shared" si="7"/>
        <v>91.16733845330333</v>
      </c>
      <c r="AQ8" s="205">
        <f t="shared" si="7"/>
        <v>91.16733845330333</v>
      </c>
      <c r="AR8" s="205">
        <f t="shared" si="7"/>
        <v>91.16733845330333</v>
      </c>
      <c r="AS8" s="205">
        <f t="shared" si="7"/>
        <v>91.16733845330333</v>
      </c>
      <c r="AT8" s="205">
        <f t="shared" si="7"/>
        <v>91.16733845330333</v>
      </c>
      <c r="AU8" s="205">
        <f t="shared" si="7"/>
        <v>91.16733845330333</v>
      </c>
      <c r="AV8" s="205">
        <f t="shared" si="7"/>
        <v>91.16733845330333</v>
      </c>
      <c r="AW8" s="205">
        <f t="shared" si="7"/>
        <v>91.16733845330333</v>
      </c>
      <c r="AX8" s="205">
        <f t="shared" si="7"/>
        <v>91.16733845330333</v>
      </c>
      <c r="AY8" s="205">
        <f t="shared" si="7"/>
        <v>91.16733845330333</v>
      </c>
      <c r="AZ8" s="205">
        <f t="shared" si="7"/>
        <v>91.16733845330333</v>
      </c>
      <c r="BA8" s="205">
        <f t="shared" si="7"/>
        <v>91.16733845330333</v>
      </c>
      <c r="BB8" s="205">
        <f t="shared" si="5"/>
        <v>91.16733845330333</v>
      </c>
      <c r="BC8" s="205">
        <f t="shared" si="5"/>
        <v>91.16733845330333</v>
      </c>
      <c r="BD8" s="205">
        <f t="shared" si="5"/>
        <v>91.16733845330333</v>
      </c>
      <c r="BE8" s="205">
        <f t="shared" si="5"/>
        <v>91.16733845330333</v>
      </c>
      <c r="BF8" s="205">
        <f t="shared" si="5"/>
        <v>91.16733845330333</v>
      </c>
      <c r="BG8" s="205">
        <f t="shared" si="5"/>
        <v>91.16733845330333</v>
      </c>
      <c r="BH8" s="205">
        <f t="shared" si="5"/>
        <v>91.16733845330333</v>
      </c>
      <c r="BI8" s="205">
        <f t="shared" si="5"/>
        <v>91.16733845330333</v>
      </c>
      <c r="BJ8" s="205">
        <f t="shared" si="5"/>
        <v>91.16733845330333</v>
      </c>
      <c r="BK8" s="205">
        <f t="shared" si="1"/>
        <v>91.16733845330333</v>
      </c>
      <c r="BL8" s="205">
        <f t="shared" si="1"/>
        <v>91.16733845330333</v>
      </c>
      <c r="BM8" s="205">
        <f t="shared" si="1"/>
        <v>91.16733845330333</v>
      </c>
      <c r="BN8" s="205">
        <f t="shared" si="1"/>
        <v>91.16733845330333</v>
      </c>
      <c r="BO8" s="205">
        <f t="shared" si="1"/>
        <v>91.16733845330333</v>
      </c>
      <c r="BP8" s="205">
        <f t="shared" si="1"/>
        <v>91.16733845330333</v>
      </c>
      <c r="BQ8" s="205">
        <f t="shared" si="1"/>
        <v>91.16733845330333</v>
      </c>
      <c r="BR8" s="205">
        <f t="shared" si="1"/>
        <v>91.16733845330333</v>
      </c>
      <c r="BS8" s="205">
        <f t="shared" si="1"/>
        <v>91.16733845330333</v>
      </c>
      <c r="BT8" s="205">
        <f t="shared" si="1"/>
        <v>91.16733845330333</v>
      </c>
      <c r="BU8" s="205">
        <f t="shared" si="1"/>
        <v>91.16733845330333</v>
      </c>
      <c r="BV8" s="205">
        <f t="shared" si="1"/>
        <v>91.16733845330333</v>
      </c>
      <c r="BW8" s="205">
        <f t="shared" si="1"/>
        <v>91.16733845330333</v>
      </c>
      <c r="BX8" s="205">
        <f t="shared" si="1"/>
        <v>91.16733845330333</v>
      </c>
      <c r="BY8" s="205">
        <f t="shared" si="1"/>
        <v>91.16733845330333</v>
      </c>
      <c r="BZ8" s="205">
        <f t="shared" si="1"/>
        <v>91.16733845330333</v>
      </c>
      <c r="CA8" s="205">
        <f t="shared" si="2"/>
        <v>91.16733845330333</v>
      </c>
      <c r="CB8" s="205">
        <f t="shared" si="2"/>
        <v>91.16733845330333</v>
      </c>
      <c r="CC8" s="205">
        <f t="shared" si="2"/>
        <v>91.16733845330333</v>
      </c>
      <c r="CD8" s="205">
        <f t="shared" si="2"/>
        <v>91.16733845330333</v>
      </c>
      <c r="CE8" s="205">
        <f t="shared" si="2"/>
        <v>91.16733845330333</v>
      </c>
      <c r="CF8" s="205">
        <f t="shared" si="2"/>
        <v>91.16733845330333</v>
      </c>
      <c r="CG8" s="205">
        <f t="shared" si="2"/>
        <v>138.92165859550985</v>
      </c>
      <c r="CH8" s="205">
        <f t="shared" si="2"/>
        <v>138.92165859550985</v>
      </c>
      <c r="CI8" s="205">
        <f t="shared" si="2"/>
        <v>138.92165859550985</v>
      </c>
      <c r="CJ8" s="205">
        <f t="shared" si="2"/>
        <v>138.92165859550985</v>
      </c>
      <c r="CK8" s="205">
        <f t="shared" si="2"/>
        <v>138.92165859550985</v>
      </c>
      <c r="CL8" s="205">
        <f t="shared" si="2"/>
        <v>138.92165859550985</v>
      </c>
      <c r="CM8" s="205">
        <f t="shared" si="2"/>
        <v>138.92165859550985</v>
      </c>
      <c r="CN8" s="205">
        <f t="shared" si="2"/>
        <v>138.92165859550985</v>
      </c>
      <c r="CO8" s="205">
        <f t="shared" si="2"/>
        <v>138.92165859550985</v>
      </c>
      <c r="CP8" s="205">
        <f t="shared" si="2"/>
        <v>138.92165859550985</v>
      </c>
      <c r="CQ8" s="205">
        <f t="shared" si="2"/>
        <v>138.92165859550985</v>
      </c>
      <c r="CR8" s="205">
        <f t="shared" si="2"/>
        <v>138.92165859550985</v>
      </c>
      <c r="CS8" s="205">
        <f t="shared" si="3"/>
        <v>138.92165859550985</v>
      </c>
      <c r="CT8" s="205">
        <f t="shared" si="3"/>
        <v>138.92165859550985</v>
      </c>
      <c r="CU8" s="205">
        <f t="shared" si="3"/>
        <v>138.92165859550985</v>
      </c>
      <c r="CV8" s="205">
        <f t="shared" si="3"/>
        <v>138.92165859550985</v>
      </c>
      <c r="CW8" s="205">
        <f t="shared" si="3"/>
        <v>138.92165859550985</v>
      </c>
      <c r="CX8" s="205">
        <f t="shared" si="3"/>
        <v>138.92165859550985</v>
      </c>
      <c r="CY8" s="205">
        <f t="shared" si="3"/>
        <v>138.92165859550985</v>
      </c>
      <c r="CZ8" s="205">
        <f t="shared" si="3"/>
        <v>138.92165859550985</v>
      </c>
      <c r="DA8" s="205">
        <f t="shared" si="3"/>
        <v>138.92165859550985</v>
      </c>
      <c r="DB8" s="205"/>
    </row>
    <row r="9" spans="1:106">
      <c r="A9" s="202" t="str">
        <f>Income!A78</f>
        <v>Labour - casual</v>
      </c>
      <c r="B9" s="204">
        <f>Income!B78</f>
        <v>1620</v>
      </c>
      <c r="C9" s="204">
        <f>Income!C78</f>
        <v>1080</v>
      </c>
      <c r="D9" s="204">
        <f>Income!D78</f>
        <v>0</v>
      </c>
      <c r="E9" s="204">
        <f>Income!E78</f>
        <v>0</v>
      </c>
      <c r="F9" s="205">
        <f t="shared" si="4"/>
        <v>1620</v>
      </c>
      <c r="G9" s="205">
        <f t="shared" si="4"/>
        <v>1620</v>
      </c>
      <c r="H9" s="205">
        <f t="shared" si="4"/>
        <v>1620</v>
      </c>
      <c r="I9" s="205">
        <f t="shared" si="4"/>
        <v>1620</v>
      </c>
      <c r="J9" s="205">
        <f t="shared" si="4"/>
        <v>1620</v>
      </c>
      <c r="K9" s="205">
        <f t="shared" si="4"/>
        <v>1620</v>
      </c>
      <c r="L9" s="205">
        <f t="shared" si="4"/>
        <v>1620</v>
      </c>
      <c r="M9" s="205">
        <f t="shared" si="4"/>
        <v>1620</v>
      </c>
      <c r="N9" s="205">
        <f t="shared" si="4"/>
        <v>1620</v>
      </c>
      <c r="O9" s="205">
        <f t="shared" si="4"/>
        <v>1620</v>
      </c>
      <c r="P9" s="205">
        <f t="shared" si="4"/>
        <v>1620</v>
      </c>
      <c r="Q9" s="205">
        <f t="shared" si="4"/>
        <v>1620</v>
      </c>
      <c r="R9" s="205">
        <f t="shared" si="4"/>
        <v>1620</v>
      </c>
      <c r="S9" s="205">
        <f t="shared" si="4"/>
        <v>1620</v>
      </c>
      <c r="T9" s="205">
        <f t="shared" si="4"/>
        <v>1620</v>
      </c>
      <c r="U9" s="205">
        <f t="shared" si="4"/>
        <v>1620</v>
      </c>
      <c r="V9" s="205">
        <f t="shared" si="6"/>
        <v>1620</v>
      </c>
      <c r="W9" s="205">
        <f t="shared" si="6"/>
        <v>1620</v>
      </c>
      <c r="X9" s="205">
        <f t="shared" si="6"/>
        <v>1620</v>
      </c>
      <c r="Y9" s="205">
        <f t="shared" si="6"/>
        <v>1620</v>
      </c>
      <c r="Z9" s="205">
        <f t="shared" si="6"/>
        <v>1620</v>
      </c>
      <c r="AA9" s="205">
        <f t="shared" si="6"/>
        <v>1620</v>
      </c>
      <c r="AB9" s="205">
        <f t="shared" si="6"/>
        <v>1620</v>
      </c>
      <c r="AC9" s="205">
        <f t="shared" si="6"/>
        <v>1620</v>
      </c>
      <c r="AD9" s="205">
        <f t="shared" si="6"/>
        <v>1620</v>
      </c>
      <c r="AE9" s="205">
        <f t="shared" si="6"/>
        <v>1620</v>
      </c>
      <c r="AF9" s="205">
        <f t="shared" si="6"/>
        <v>1620</v>
      </c>
      <c r="AG9" s="205">
        <f t="shared" si="6"/>
        <v>1620</v>
      </c>
      <c r="AH9" s="205">
        <f t="shared" si="6"/>
        <v>1620</v>
      </c>
      <c r="AI9" s="205">
        <f t="shared" si="6"/>
        <v>1620</v>
      </c>
      <c r="AJ9" s="205">
        <f t="shared" si="6"/>
        <v>1620</v>
      </c>
      <c r="AK9" s="205">
        <f t="shared" si="6"/>
        <v>1620</v>
      </c>
      <c r="AL9" s="205">
        <f t="shared" si="7"/>
        <v>1620</v>
      </c>
      <c r="AM9" s="205">
        <f t="shared" si="7"/>
        <v>1620</v>
      </c>
      <c r="AN9" s="205">
        <f t="shared" si="7"/>
        <v>1620</v>
      </c>
      <c r="AO9" s="205">
        <f t="shared" si="7"/>
        <v>1620</v>
      </c>
      <c r="AP9" s="205">
        <f t="shared" si="7"/>
        <v>1620</v>
      </c>
      <c r="AQ9" s="205">
        <f t="shared" si="7"/>
        <v>1620</v>
      </c>
      <c r="AR9" s="205">
        <f t="shared" si="7"/>
        <v>1620</v>
      </c>
      <c r="AS9" s="205">
        <f t="shared" si="7"/>
        <v>1620</v>
      </c>
      <c r="AT9" s="205">
        <f t="shared" si="7"/>
        <v>1080</v>
      </c>
      <c r="AU9" s="205">
        <f t="shared" si="7"/>
        <v>1080</v>
      </c>
      <c r="AV9" s="205">
        <f t="shared" si="7"/>
        <v>1080</v>
      </c>
      <c r="AW9" s="205">
        <f t="shared" si="7"/>
        <v>1080</v>
      </c>
      <c r="AX9" s="205">
        <f t="shared" si="1"/>
        <v>1080</v>
      </c>
      <c r="AY9" s="205">
        <f t="shared" si="1"/>
        <v>1080</v>
      </c>
      <c r="AZ9" s="205">
        <f t="shared" si="1"/>
        <v>1080</v>
      </c>
      <c r="BA9" s="205">
        <f t="shared" si="1"/>
        <v>1080</v>
      </c>
      <c r="BB9" s="205">
        <f t="shared" si="1"/>
        <v>1080</v>
      </c>
      <c r="BC9" s="205">
        <f t="shared" si="1"/>
        <v>1080</v>
      </c>
      <c r="BD9" s="205">
        <f t="shared" si="1"/>
        <v>1080</v>
      </c>
      <c r="BE9" s="205">
        <f t="shared" si="1"/>
        <v>1080</v>
      </c>
      <c r="BF9" s="205">
        <f t="shared" si="1"/>
        <v>1080</v>
      </c>
      <c r="BG9" s="205">
        <f t="shared" si="1"/>
        <v>1080</v>
      </c>
      <c r="BH9" s="205">
        <f t="shared" si="1"/>
        <v>1080</v>
      </c>
      <c r="BI9" s="205">
        <f t="shared" si="1"/>
        <v>1080</v>
      </c>
      <c r="BJ9" s="205">
        <f t="shared" si="1"/>
        <v>1080</v>
      </c>
      <c r="BK9" s="205">
        <f t="shared" si="1"/>
        <v>1080</v>
      </c>
      <c r="BL9" s="205">
        <f t="shared" si="1"/>
        <v>1080</v>
      </c>
      <c r="BM9" s="205">
        <f t="shared" si="1"/>
        <v>1080</v>
      </c>
      <c r="BN9" s="205">
        <f t="shared" si="1"/>
        <v>1080</v>
      </c>
      <c r="BO9" s="205">
        <f t="shared" si="1"/>
        <v>1080</v>
      </c>
      <c r="BP9" s="205">
        <f t="shared" si="1"/>
        <v>1080</v>
      </c>
      <c r="BQ9" s="205">
        <f t="shared" si="1"/>
        <v>1080</v>
      </c>
      <c r="BR9" s="205">
        <f t="shared" si="1"/>
        <v>1080</v>
      </c>
      <c r="BS9" s="205">
        <f t="shared" si="1"/>
        <v>1080</v>
      </c>
      <c r="BT9" s="205">
        <f t="shared" si="1"/>
        <v>1080</v>
      </c>
      <c r="BU9" s="205">
        <f t="shared" si="1"/>
        <v>1080</v>
      </c>
      <c r="BV9" s="205">
        <f t="shared" si="1"/>
        <v>1080</v>
      </c>
      <c r="BW9" s="205">
        <f t="shared" si="1"/>
        <v>1080</v>
      </c>
      <c r="BX9" s="205">
        <f t="shared" si="1"/>
        <v>1080</v>
      </c>
      <c r="BY9" s="205">
        <f t="shared" si="1"/>
        <v>1080</v>
      </c>
      <c r="BZ9" s="205">
        <f t="shared" si="1"/>
        <v>1080</v>
      </c>
      <c r="CA9" s="205">
        <f t="shared" si="2"/>
        <v>1080</v>
      </c>
      <c r="CB9" s="205">
        <f t="shared" si="2"/>
        <v>1080</v>
      </c>
      <c r="CC9" s="205">
        <f t="shared" si="2"/>
        <v>1080</v>
      </c>
      <c r="CD9" s="205">
        <f t="shared" si="2"/>
        <v>1080</v>
      </c>
      <c r="CE9" s="205">
        <f t="shared" si="2"/>
        <v>1080</v>
      </c>
      <c r="CF9" s="205">
        <f t="shared" si="2"/>
        <v>1080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50468.571428571428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50468.571428571428</v>
      </c>
      <c r="CH10" s="205">
        <f t="shared" si="2"/>
        <v>50468.571428571428</v>
      </c>
      <c r="CI10" s="205">
        <f t="shared" si="2"/>
        <v>50468.571428571428</v>
      </c>
      <c r="CJ10" s="205">
        <f t="shared" si="2"/>
        <v>50468.571428571428</v>
      </c>
      <c r="CK10" s="205">
        <f t="shared" si="2"/>
        <v>50468.571428571428</v>
      </c>
      <c r="CL10" s="205">
        <f t="shared" si="2"/>
        <v>50468.571428571428</v>
      </c>
      <c r="CM10" s="205">
        <f t="shared" si="2"/>
        <v>50468.571428571428</v>
      </c>
      <c r="CN10" s="205">
        <f t="shared" si="2"/>
        <v>50468.571428571428</v>
      </c>
      <c r="CO10" s="205">
        <f t="shared" si="2"/>
        <v>50468.571428571428</v>
      </c>
      <c r="CP10" s="205">
        <f t="shared" si="2"/>
        <v>50468.571428571428</v>
      </c>
      <c r="CQ10" s="205">
        <f t="shared" si="2"/>
        <v>50468.571428571428</v>
      </c>
      <c r="CR10" s="205">
        <f t="shared" si="2"/>
        <v>50468.571428571428</v>
      </c>
      <c r="CS10" s="205">
        <f t="shared" si="3"/>
        <v>50468.571428571428</v>
      </c>
      <c r="CT10" s="205">
        <f t="shared" si="3"/>
        <v>50468.571428571428</v>
      </c>
      <c r="CU10" s="205">
        <f t="shared" si="3"/>
        <v>50468.571428571428</v>
      </c>
      <c r="CV10" s="205">
        <f t="shared" si="3"/>
        <v>50468.571428571428</v>
      </c>
      <c r="CW10" s="205">
        <f t="shared" si="3"/>
        <v>50468.571428571428</v>
      </c>
      <c r="CX10" s="205">
        <f t="shared" si="3"/>
        <v>50468.571428571428</v>
      </c>
      <c r="CY10" s="205">
        <f t="shared" si="3"/>
        <v>50468.571428571428</v>
      </c>
      <c r="CZ10" s="205">
        <f t="shared" si="3"/>
        <v>50468.571428571428</v>
      </c>
      <c r="DA10" s="205">
        <f t="shared" si="3"/>
        <v>50468.571428571428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2800</v>
      </c>
      <c r="D12" s="204">
        <f>Income!D82</f>
        <v>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2800</v>
      </c>
      <c r="AU12" s="205">
        <f t="shared" si="7"/>
        <v>2800</v>
      </c>
      <c r="AV12" s="205">
        <f t="shared" si="7"/>
        <v>2800</v>
      </c>
      <c r="AW12" s="205">
        <f t="shared" si="7"/>
        <v>2800</v>
      </c>
      <c r="AX12" s="205">
        <f t="shared" si="8"/>
        <v>2800</v>
      </c>
      <c r="AY12" s="205">
        <f t="shared" si="8"/>
        <v>2800</v>
      </c>
      <c r="AZ12" s="205">
        <f t="shared" si="8"/>
        <v>2800</v>
      </c>
      <c r="BA12" s="205">
        <f t="shared" si="8"/>
        <v>2800</v>
      </c>
      <c r="BB12" s="205">
        <f t="shared" si="8"/>
        <v>2800</v>
      </c>
      <c r="BC12" s="205">
        <f t="shared" si="8"/>
        <v>2800</v>
      </c>
      <c r="BD12" s="205">
        <f t="shared" si="8"/>
        <v>2800</v>
      </c>
      <c r="BE12" s="205">
        <f t="shared" si="8"/>
        <v>2800</v>
      </c>
      <c r="BF12" s="205">
        <f t="shared" si="8"/>
        <v>2800</v>
      </c>
      <c r="BG12" s="205">
        <f t="shared" si="8"/>
        <v>2800</v>
      </c>
      <c r="BH12" s="205">
        <f t="shared" si="8"/>
        <v>2800</v>
      </c>
      <c r="BI12" s="205">
        <f t="shared" si="8"/>
        <v>2800</v>
      </c>
      <c r="BJ12" s="205">
        <f t="shared" si="8"/>
        <v>2800</v>
      </c>
      <c r="BK12" s="205">
        <f t="shared" si="8"/>
        <v>2800</v>
      </c>
      <c r="BL12" s="205">
        <f t="shared" si="8"/>
        <v>2800</v>
      </c>
      <c r="BM12" s="205">
        <f t="shared" si="8"/>
        <v>2800</v>
      </c>
      <c r="BN12" s="205">
        <f t="shared" si="8"/>
        <v>2800</v>
      </c>
      <c r="BO12" s="205">
        <f t="shared" si="8"/>
        <v>2800</v>
      </c>
      <c r="BP12" s="205">
        <f t="shared" si="8"/>
        <v>2800</v>
      </c>
      <c r="BQ12" s="205">
        <f t="shared" si="8"/>
        <v>2800</v>
      </c>
      <c r="BR12" s="205">
        <f t="shared" si="8"/>
        <v>2800</v>
      </c>
      <c r="BS12" s="205">
        <f t="shared" si="8"/>
        <v>2800</v>
      </c>
      <c r="BT12" s="205">
        <f t="shared" si="8"/>
        <v>2800</v>
      </c>
      <c r="BU12" s="205">
        <f t="shared" si="8"/>
        <v>2800</v>
      </c>
      <c r="BV12" s="205">
        <f t="shared" si="8"/>
        <v>2800</v>
      </c>
      <c r="BW12" s="205">
        <f t="shared" si="8"/>
        <v>2800</v>
      </c>
      <c r="BX12" s="205">
        <f t="shared" si="8"/>
        <v>2800</v>
      </c>
      <c r="BY12" s="205">
        <f t="shared" si="8"/>
        <v>2800</v>
      </c>
      <c r="BZ12" s="205">
        <f t="shared" si="8"/>
        <v>2800</v>
      </c>
      <c r="CA12" s="205">
        <f t="shared" si="2"/>
        <v>2800</v>
      </c>
      <c r="CB12" s="205">
        <f t="shared" si="2"/>
        <v>2800</v>
      </c>
      <c r="CC12" s="205">
        <f t="shared" si="2"/>
        <v>2800</v>
      </c>
      <c r="CD12" s="205">
        <f t="shared" si="2"/>
        <v>2800</v>
      </c>
      <c r="CE12" s="205">
        <f t="shared" si="2"/>
        <v>2800</v>
      </c>
      <c r="CF12" s="205">
        <f t="shared" si="2"/>
        <v>2800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1373.5482152801712</v>
      </c>
      <c r="C13" s="204">
        <f>Income!C83</f>
        <v>1373.5482152801712</v>
      </c>
      <c r="D13" s="204">
        <f>Income!D83</f>
        <v>1255.8155111132994</v>
      </c>
      <c r="E13" s="204">
        <f>Income!E83</f>
        <v>0</v>
      </c>
      <c r="F13" s="205">
        <f t="shared" si="4"/>
        <v>1373.5482152801712</v>
      </c>
      <c r="G13" s="205">
        <f t="shared" si="4"/>
        <v>1373.5482152801712</v>
      </c>
      <c r="H13" s="205">
        <f t="shared" si="4"/>
        <v>1373.5482152801712</v>
      </c>
      <c r="I13" s="205">
        <f t="shared" si="4"/>
        <v>1373.5482152801712</v>
      </c>
      <c r="J13" s="205">
        <f t="shared" si="4"/>
        <v>1373.5482152801712</v>
      </c>
      <c r="K13" s="205">
        <f t="shared" si="4"/>
        <v>1373.5482152801712</v>
      </c>
      <c r="L13" s="205">
        <f t="shared" si="4"/>
        <v>1373.5482152801712</v>
      </c>
      <c r="M13" s="205">
        <f t="shared" si="4"/>
        <v>1373.5482152801712</v>
      </c>
      <c r="N13" s="205">
        <f t="shared" si="4"/>
        <v>1373.5482152801712</v>
      </c>
      <c r="O13" s="205">
        <f t="shared" si="4"/>
        <v>1373.5482152801712</v>
      </c>
      <c r="P13" s="205">
        <f t="shared" si="4"/>
        <v>1373.5482152801712</v>
      </c>
      <c r="Q13" s="205">
        <f t="shared" si="4"/>
        <v>1373.5482152801712</v>
      </c>
      <c r="R13" s="205">
        <f t="shared" si="4"/>
        <v>1373.5482152801712</v>
      </c>
      <c r="S13" s="205">
        <f t="shared" si="4"/>
        <v>1373.5482152801712</v>
      </c>
      <c r="T13" s="205">
        <f t="shared" si="4"/>
        <v>1373.5482152801712</v>
      </c>
      <c r="U13" s="205">
        <f t="shared" si="4"/>
        <v>1373.5482152801712</v>
      </c>
      <c r="V13" s="205">
        <f t="shared" si="6"/>
        <v>1373.5482152801712</v>
      </c>
      <c r="W13" s="205">
        <f t="shared" si="6"/>
        <v>1373.5482152801712</v>
      </c>
      <c r="X13" s="205">
        <f t="shared" si="6"/>
        <v>1373.5482152801712</v>
      </c>
      <c r="Y13" s="205">
        <f t="shared" si="6"/>
        <v>1373.5482152801712</v>
      </c>
      <c r="Z13" s="205">
        <f t="shared" si="6"/>
        <v>1373.5482152801712</v>
      </c>
      <c r="AA13" s="205">
        <f t="shared" si="6"/>
        <v>1373.5482152801712</v>
      </c>
      <c r="AB13" s="205">
        <f t="shared" si="6"/>
        <v>1373.5482152801712</v>
      </c>
      <c r="AC13" s="205">
        <f t="shared" si="6"/>
        <v>1373.5482152801712</v>
      </c>
      <c r="AD13" s="205">
        <f t="shared" si="6"/>
        <v>1373.5482152801712</v>
      </c>
      <c r="AE13" s="205">
        <f t="shared" si="6"/>
        <v>1373.5482152801712</v>
      </c>
      <c r="AF13" s="205">
        <f t="shared" si="6"/>
        <v>1373.5482152801712</v>
      </c>
      <c r="AG13" s="205">
        <f t="shared" si="6"/>
        <v>1373.5482152801712</v>
      </c>
      <c r="AH13" s="205">
        <f t="shared" si="6"/>
        <v>1373.5482152801712</v>
      </c>
      <c r="AI13" s="205">
        <f t="shared" si="6"/>
        <v>1373.5482152801712</v>
      </c>
      <c r="AJ13" s="205">
        <f t="shared" si="6"/>
        <v>1373.5482152801712</v>
      </c>
      <c r="AK13" s="205">
        <f t="shared" si="6"/>
        <v>1373.5482152801712</v>
      </c>
      <c r="AL13" s="205">
        <f t="shared" si="7"/>
        <v>1373.5482152801712</v>
      </c>
      <c r="AM13" s="205">
        <f t="shared" si="7"/>
        <v>1373.5482152801712</v>
      </c>
      <c r="AN13" s="205">
        <f t="shared" si="7"/>
        <v>1373.5482152801712</v>
      </c>
      <c r="AO13" s="205">
        <f t="shared" si="7"/>
        <v>1373.5482152801712</v>
      </c>
      <c r="AP13" s="205">
        <f t="shared" si="7"/>
        <v>1373.5482152801712</v>
      </c>
      <c r="AQ13" s="205">
        <f t="shared" si="7"/>
        <v>1373.5482152801712</v>
      </c>
      <c r="AR13" s="205">
        <f t="shared" si="7"/>
        <v>1373.5482152801712</v>
      </c>
      <c r="AS13" s="205">
        <f t="shared" si="7"/>
        <v>1373.5482152801712</v>
      </c>
      <c r="AT13" s="205">
        <f t="shared" si="7"/>
        <v>1373.5482152801712</v>
      </c>
      <c r="AU13" s="205">
        <f t="shared" si="7"/>
        <v>1373.5482152801712</v>
      </c>
      <c r="AV13" s="205">
        <f t="shared" si="7"/>
        <v>1373.5482152801712</v>
      </c>
      <c r="AW13" s="205">
        <f t="shared" si="7"/>
        <v>1373.5482152801712</v>
      </c>
      <c r="AX13" s="205">
        <f t="shared" si="8"/>
        <v>1373.5482152801712</v>
      </c>
      <c r="AY13" s="205">
        <f t="shared" si="8"/>
        <v>1373.5482152801712</v>
      </c>
      <c r="AZ13" s="205">
        <f t="shared" si="8"/>
        <v>1373.5482152801712</v>
      </c>
      <c r="BA13" s="205">
        <f t="shared" si="8"/>
        <v>1373.5482152801712</v>
      </c>
      <c r="BB13" s="205">
        <f t="shared" si="8"/>
        <v>1373.5482152801712</v>
      </c>
      <c r="BC13" s="205">
        <f t="shared" si="8"/>
        <v>1373.5482152801712</v>
      </c>
      <c r="BD13" s="205">
        <f t="shared" si="8"/>
        <v>1373.5482152801712</v>
      </c>
      <c r="BE13" s="205">
        <f t="shared" si="8"/>
        <v>1373.5482152801712</v>
      </c>
      <c r="BF13" s="205">
        <f t="shared" si="8"/>
        <v>1373.5482152801712</v>
      </c>
      <c r="BG13" s="205">
        <f t="shared" si="8"/>
        <v>1373.5482152801712</v>
      </c>
      <c r="BH13" s="205">
        <f t="shared" si="8"/>
        <v>1373.5482152801712</v>
      </c>
      <c r="BI13" s="205">
        <f t="shared" si="8"/>
        <v>1373.5482152801712</v>
      </c>
      <c r="BJ13" s="205">
        <f t="shared" si="8"/>
        <v>1373.5482152801712</v>
      </c>
      <c r="BK13" s="205">
        <f t="shared" si="8"/>
        <v>1373.5482152801712</v>
      </c>
      <c r="BL13" s="205">
        <f t="shared" si="8"/>
        <v>1373.5482152801712</v>
      </c>
      <c r="BM13" s="205">
        <f t="shared" si="8"/>
        <v>1373.5482152801712</v>
      </c>
      <c r="BN13" s="205">
        <f t="shared" si="8"/>
        <v>1373.5482152801712</v>
      </c>
      <c r="BO13" s="205">
        <f t="shared" si="8"/>
        <v>1373.5482152801712</v>
      </c>
      <c r="BP13" s="205">
        <f t="shared" si="8"/>
        <v>1373.5482152801712</v>
      </c>
      <c r="BQ13" s="205">
        <f t="shared" si="8"/>
        <v>1373.5482152801712</v>
      </c>
      <c r="BR13" s="205">
        <f t="shared" si="8"/>
        <v>1373.5482152801712</v>
      </c>
      <c r="BS13" s="205">
        <f t="shared" si="8"/>
        <v>1373.5482152801712</v>
      </c>
      <c r="BT13" s="205">
        <f t="shared" si="8"/>
        <v>1373.5482152801712</v>
      </c>
      <c r="BU13" s="205">
        <f t="shared" si="8"/>
        <v>1373.5482152801712</v>
      </c>
      <c r="BV13" s="205">
        <f t="shared" si="8"/>
        <v>1373.5482152801712</v>
      </c>
      <c r="BW13" s="205">
        <f t="shared" si="8"/>
        <v>1373.5482152801712</v>
      </c>
      <c r="BX13" s="205">
        <f t="shared" si="8"/>
        <v>1373.5482152801712</v>
      </c>
      <c r="BY13" s="205">
        <f t="shared" si="8"/>
        <v>1373.5482152801712</v>
      </c>
      <c r="BZ13" s="205">
        <f t="shared" si="8"/>
        <v>1373.5482152801712</v>
      </c>
      <c r="CA13" s="205">
        <f t="shared" si="2"/>
        <v>1373.5482152801712</v>
      </c>
      <c r="CB13" s="205">
        <f t="shared" si="2"/>
        <v>1373.5482152801712</v>
      </c>
      <c r="CC13" s="205">
        <f t="shared" si="2"/>
        <v>1373.5482152801712</v>
      </c>
      <c r="CD13" s="205">
        <f t="shared" si="2"/>
        <v>1373.5482152801712</v>
      </c>
      <c r="CE13" s="205">
        <f t="shared" si="2"/>
        <v>1373.5482152801712</v>
      </c>
      <c r="CF13" s="205">
        <f t="shared" si="2"/>
        <v>1373.5482152801712</v>
      </c>
      <c r="CG13" s="205">
        <f t="shared" si="2"/>
        <v>1255.8155111132994</v>
      </c>
      <c r="CH13" s="205">
        <f t="shared" si="2"/>
        <v>1255.8155111132994</v>
      </c>
      <c r="CI13" s="205">
        <f t="shared" si="2"/>
        <v>1255.8155111132994</v>
      </c>
      <c r="CJ13" s="205">
        <f t="shared" si="2"/>
        <v>1255.8155111132994</v>
      </c>
      <c r="CK13" s="205">
        <f t="shared" si="2"/>
        <v>1255.8155111132994</v>
      </c>
      <c r="CL13" s="205">
        <f t="shared" si="2"/>
        <v>1255.8155111132994</v>
      </c>
      <c r="CM13" s="205">
        <f t="shared" si="2"/>
        <v>1255.8155111132994</v>
      </c>
      <c r="CN13" s="205">
        <f t="shared" si="2"/>
        <v>1255.8155111132994</v>
      </c>
      <c r="CO13" s="205">
        <f t="shared" si="2"/>
        <v>1255.8155111132994</v>
      </c>
      <c r="CP13" s="205">
        <f t="shared" si="2"/>
        <v>1255.8155111132994</v>
      </c>
      <c r="CQ13" s="205">
        <f t="shared" si="2"/>
        <v>1255.8155111132994</v>
      </c>
      <c r="CR13" s="205">
        <f t="shared" si="2"/>
        <v>1255.8155111132994</v>
      </c>
      <c r="CS13" s="205">
        <f t="shared" si="3"/>
        <v>1255.8155111132994</v>
      </c>
      <c r="CT13" s="205">
        <f t="shared" si="3"/>
        <v>1255.8155111132994</v>
      </c>
      <c r="CU13" s="205">
        <f t="shared" si="3"/>
        <v>1255.8155111132994</v>
      </c>
      <c r="CV13" s="205">
        <f t="shared" si="3"/>
        <v>1255.8155111132994</v>
      </c>
      <c r="CW13" s="205">
        <f t="shared" si="3"/>
        <v>1255.8155111132994</v>
      </c>
      <c r="CX13" s="205">
        <f t="shared" si="3"/>
        <v>1255.8155111132994</v>
      </c>
      <c r="CY13" s="205">
        <f t="shared" si="3"/>
        <v>1255.8155111132994</v>
      </c>
      <c r="CZ13" s="205">
        <f t="shared" si="3"/>
        <v>1255.8155111132994</v>
      </c>
      <c r="DA13" s="205">
        <f t="shared" si="3"/>
        <v>1255.8155111132994</v>
      </c>
      <c r="DB13" s="205"/>
    </row>
    <row r="14" spans="1:106">
      <c r="A14" s="202" t="str">
        <f>Income!A85</f>
        <v>Cash transfer - official</v>
      </c>
      <c r="B14" s="204">
        <f>Income!B85</f>
        <v>21444</v>
      </c>
      <c r="C14" s="204">
        <f>Income!C85</f>
        <v>21582</v>
      </c>
      <c r="D14" s="204">
        <f>Income!D85</f>
        <v>22779.428571428572</v>
      </c>
      <c r="E14" s="204">
        <f>Income!E85</f>
        <v>0</v>
      </c>
      <c r="F14" s="205">
        <f t="shared" si="4"/>
        <v>21444</v>
      </c>
      <c r="G14" s="205">
        <f t="shared" si="4"/>
        <v>21444</v>
      </c>
      <c r="H14" s="205">
        <f t="shared" si="4"/>
        <v>21444</v>
      </c>
      <c r="I14" s="205">
        <f t="shared" si="4"/>
        <v>21444</v>
      </c>
      <c r="J14" s="205">
        <f t="shared" si="4"/>
        <v>21444</v>
      </c>
      <c r="K14" s="205">
        <f t="shared" si="4"/>
        <v>21444</v>
      </c>
      <c r="L14" s="205">
        <f t="shared" si="4"/>
        <v>21444</v>
      </c>
      <c r="M14" s="205">
        <f t="shared" si="4"/>
        <v>21444</v>
      </c>
      <c r="N14" s="205">
        <f t="shared" si="4"/>
        <v>21444</v>
      </c>
      <c r="O14" s="205">
        <f t="shared" si="4"/>
        <v>21444</v>
      </c>
      <c r="P14" s="205">
        <f t="shared" si="4"/>
        <v>21444</v>
      </c>
      <c r="Q14" s="205">
        <f t="shared" si="4"/>
        <v>21444</v>
      </c>
      <c r="R14" s="205">
        <f t="shared" si="4"/>
        <v>21444</v>
      </c>
      <c r="S14" s="205">
        <f t="shared" si="4"/>
        <v>21444</v>
      </c>
      <c r="T14" s="205">
        <f t="shared" si="4"/>
        <v>21444</v>
      </c>
      <c r="U14" s="205">
        <f t="shared" si="4"/>
        <v>21444</v>
      </c>
      <c r="V14" s="205">
        <f t="shared" si="6"/>
        <v>21444</v>
      </c>
      <c r="W14" s="205">
        <f t="shared" si="6"/>
        <v>21444</v>
      </c>
      <c r="X14" s="205">
        <f t="shared" si="6"/>
        <v>21444</v>
      </c>
      <c r="Y14" s="205">
        <f t="shared" si="6"/>
        <v>21444</v>
      </c>
      <c r="Z14" s="205">
        <f t="shared" si="6"/>
        <v>21444</v>
      </c>
      <c r="AA14" s="205">
        <f t="shared" si="6"/>
        <v>21444</v>
      </c>
      <c r="AB14" s="205">
        <f t="shared" si="6"/>
        <v>21444</v>
      </c>
      <c r="AC14" s="205">
        <f t="shared" si="6"/>
        <v>21444</v>
      </c>
      <c r="AD14" s="205">
        <f t="shared" si="6"/>
        <v>21444</v>
      </c>
      <c r="AE14" s="205">
        <f t="shared" si="6"/>
        <v>21444</v>
      </c>
      <c r="AF14" s="205">
        <f t="shared" si="6"/>
        <v>21444</v>
      </c>
      <c r="AG14" s="205">
        <f t="shared" si="6"/>
        <v>21444</v>
      </c>
      <c r="AH14" s="205">
        <f t="shared" si="6"/>
        <v>21444</v>
      </c>
      <c r="AI14" s="205">
        <f t="shared" si="6"/>
        <v>21444</v>
      </c>
      <c r="AJ14" s="205">
        <f t="shared" si="6"/>
        <v>21444</v>
      </c>
      <c r="AK14" s="205">
        <f t="shared" si="6"/>
        <v>21444</v>
      </c>
      <c r="AL14" s="205">
        <f t="shared" si="7"/>
        <v>21444</v>
      </c>
      <c r="AM14" s="205">
        <f t="shared" si="7"/>
        <v>21444</v>
      </c>
      <c r="AN14" s="205">
        <f t="shared" si="7"/>
        <v>21444</v>
      </c>
      <c r="AO14" s="205">
        <f t="shared" si="7"/>
        <v>21444</v>
      </c>
      <c r="AP14" s="205">
        <f t="shared" si="7"/>
        <v>21444</v>
      </c>
      <c r="AQ14" s="205">
        <f t="shared" si="7"/>
        <v>21444</v>
      </c>
      <c r="AR14" s="205">
        <f t="shared" si="7"/>
        <v>21444</v>
      </c>
      <c r="AS14" s="205">
        <f t="shared" si="7"/>
        <v>21444</v>
      </c>
      <c r="AT14" s="205">
        <f t="shared" si="7"/>
        <v>21582</v>
      </c>
      <c r="AU14" s="205">
        <f t="shared" si="7"/>
        <v>21582</v>
      </c>
      <c r="AV14" s="205">
        <f t="shared" si="7"/>
        <v>21582</v>
      </c>
      <c r="AW14" s="205">
        <f t="shared" si="7"/>
        <v>21582</v>
      </c>
      <c r="AX14" s="205">
        <f t="shared" si="7"/>
        <v>21582</v>
      </c>
      <c r="AY14" s="205">
        <f t="shared" si="7"/>
        <v>21582</v>
      </c>
      <c r="AZ14" s="205">
        <f t="shared" si="7"/>
        <v>21582</v>
      </c>
      <c r="BA14" s="205">
        <f t="shared" si="7"/>
        <v>21582</v>
      </c>
      <c r="BB14" s="205">
        <f t="shared" si="8"/>
        <v>21582</v>
      </c>
      <c r="BC14" s="205">
        <f t="shared" si="8"/>
        <v>21582</v>
      </c>
      <c r="BD14" s="205">
        <f t="shared" si="8"/>
        <v>21582</v>
      </c>
      <c r="BE14" s="205">
        <f t="shared" si="8"/>
        <v>21582</v>
      </c>
      <c r="BF14" s="205">
        <f t="shared" si="8"/>
        <v>21582</v>
      </c>
      <c r="BG14" s="205">
        <f t="shared" si="8"/>
        <v>21582</v>
      </c>
      <c r="BH14" s="205">
        <f t="shared" si="8"/>
        <v>21582</v>
      </c>
      <c r="BI14" s="205">
        <f t="shared" si="8"/>
        <v>21582</v>
      </c>
      <c r="BJ14" s="205">
        <f t="shared" si="8"/>
        <v>21582</v>
      </c>
      <c r="BK14" s="205">
        <f t="shared" si="8"/>
        <v>21582</v>
      </c>
      <c r="BL14" s="205">
        <f t="shared" si="8"/>
        <v>21582</v>
      </c>
      <c r="BM14" s="205">
        <f t="shared" si="8"/>
        <v>21582</v>
      </c>
      <c r="BN14" s="205">
        <f t="shared" si="8"/>
        <v>21582</v>
      </c>
      <c r="BO14" s="205">
        <f t="shared" si="8"/>
        <v>21582</v>
      </c>
      <c r="BP14" s="205">
        <f t="shared" si="8"/>
        <v>21582</v>
      </c>
      <c r="BQ14" s="205">
        <f t="shared" si="8"/>
        <v>21582</v>
      </c>
      <c r="BR14" s="205">
        <f t="shared" si="8"/>
        <v>21582</v>
      </c>
      <c r="BS14" s="205">
        <f t="shared" si="8"/>
        <v>21582</v>
      </c>
      <c r="BT14" s="205">
        <f t="shared" si="8"/>
        <v>21582</v>
      </c>
      <c r="BU14" s="205">
        <f t="shared" si="8"/>
        <v>21582</v>
      </c>
      <c r="BV14" s="205">
        <f t="shared" si="8"/>
        <v>21582</v>
      </c>
      <c r="BW14" s="205">
        <f t="shared" si="8"/>
        <v>21582</v>
      </c>
      <c r="BX14" s="205">
        <f t="shared" si="8"/>
        <v>21582</v>
      </c>
      <c r="BY14" s="205">
        <f t="shared" si="8"/>
        <v>21582</v>
      </c>
      <c r="BZ14" s="205">
        <f t="shared" si="8"/>
        <v>21582</v>
      </c>
      <c r="CA14" s="205">
        <f t="shared" si="2"/>
        <v>21582</v>
      </c>
      <c r="CB14" s="205">
        <f t="shared" si="2"/>
        <v>21582</v>
      </c>
      <c r="CC14" s="205">
        <f t="shared" si="2"/>
        <v>21582</v>
      </c>
      <c r="CD14" s="205">
        <f t="shared" si="2"/>
        <v>21582</v>
      </c>
      <c r="CE14" s="205">
        <f t="shared" si="2"/>
        <v>21582</v>
      </c>
      <c r="CF14" s="205">
        <f t="shared" si="2"/>
        <v>21582</v>
      </c>
      <c r="CG14" s="205">
        <f t="shared" si="2"/>
        <v>22779.428571428572</v>
      </c>
      <c r="CH14" s="205">
        <f t="shared" si="2"/>
        <v>22779.428571428572</v>
      </c>
      <c r="CI14" s="205">
        <f t="shared" si="2"/>
        <v>22779.428571428572</v>
      </c>
      <c r="CJ14" s="205">
        <f t="shared" si="2"/>
        <v>22779.428571428572</v>
      </c>
      <c r="CK14" s="205">
        <f t="shared" si="2"/>
        <v>22779.428571428572</v>
      </c>
      <c r="CL14" s="205">
        <f t="shared" si="2"/>
        <v>22779.428571428572</v>
      </c>
      <c r="CM14" s="205">
        <f t="shared" si="2"/>
        <v>22779.428571428572</v>
      </c>
      <c r="CN14" s="205">
        <f t="shared" si="2"/>
        <v>22779.428571428572</v>
      </c>
      <c r="CO14" s="205">
        <f t="shared" si="2"/>
        <v>22779.428571428572</v>
      </c>
      <c r="CP14" s="205">
        <f t="shared" si="2"/>
        <v>22779.428571428572</v>
      </c>
      <c r="CQ14" s="205">
        <f t="shared" si="2"/>
        <v>22779.428571428572</v>
      </c>
      <c r="CR14" s="205">
        <f t="shared" si="2"/>
        <v>22779.428571428572</v>
      </c>
      <c r="CS14" s="205">
        <f t="shared" si="3"/>
        <v>22779.428571428572</v>
      </c>
      <c r="CT14" s="205">
        <f t="shared" si="3"/>
        <v>22779.428571428572</v>
      </c>
      <c r="CU14" s="205">
        <f t="shared" si="3"/>
        <v>22779.428571428572</v>
      </c>
      <c r="CV14" s="205">
        <f t="shared" si="3"/>
        <v>22779.428571428572</v>
      </c>
      <c r="CW14" s="205">
        <f t="shared" si="3"/>
        <v>22779.428571428572</v>
      </c>
      <c r="CX14" s="205">
        <f t="shared" si="3"/>
        <v>22779.428571428572</v>
      </c>
      <c r="CY14" s="205">
        <f t="shared" si="3"/>
        <v>22779.428571428572</v>
      </c>
      <c r="CZ14" s="205">
        <f t="shared" si="3"/>
        <v>22779.428571428572</v>
      </c>
      <c r="DA14" s="205">
        <f t="shared" si="3"/>
        <v>22779.428571428572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38090.166511090181</v>
      </c>
      <c r="C16" s="204">
        <f>Income!C88</f>
        <v>47616.556209575188</v>
      </c>
      <c r="D16" s="204">
        <f>Income!D88</f>
        <v>93185.40810422285</v>
      </c>
      <c r="E16" s="204">
        <f>Income!E88</f>
        <v>0</v>
      </c>
      <c r="F16" s="205">
        <f t="shared" si="4"/>
        <v>38090.166511090181</v>
      </c>
      <c r="G16" s="205">
        <f t="shared" si="4"/>
        <v>38090.166511090181</v>
      </c>
      <c r="H16" s="205">
        <f t="shared" si="4"/>
        <v>38090.166511090181</v>
      </c>
      <c r="I16" s="205">
        <f t="shared" si="4"/>
        <v>38090.166511090181</v>
      </c>
      <c r="J16" s="205">
        <f t="shared" si="4"/>
        <v>38090.166511090181</v>
      </c>
      <c r="K16" s="205">
        <f t="shared" si="4"/>
        <v>38090.166511090181</v>
      </c>
      <c r="L16" s="205">
        <f t="shared" si="4"/>
        <v>38090.166511090181</v>
      </c>
      <c r="M16" s="205">
        <f t="shared" si="4"/>
        <v>38090.166511090181</v>
      </c>
      <c r="N16" s="205">
        <f t="shared" si="4"/>
        <v>38090.166511090181</v>
      </c>
      <c r="O16" s="205">
        <f t="shared" si="4"/>
        <v>38090.166511090181</v>
      </c>
      <c r="P16" s="205">
        <f t="shared" si="4"/>
        <v>38090.166511090181</v>
      </c>
      <c r="Q16" s="205">
        <f t="shared" si="4"/>
        <v>38090.166511090181</v>
      </c>
      <c r="R16" s="205">
        <f t="shared" si="4"/>
        <v>38090.166511090181</v>
      </c>
      <c r="S16" s="205">
        <f t="shared" si="4"/>
        <v>38090.166511090181</v>
      </c>
      <c r="T16" s="205">
        <f t="shared" si="4"/>
        <v>38090.166511090181</v>
      </c>
      <c r="U16" s="205">
        <f t="shared" si="4"/>
        <v>38090.166511090181</v>
      </c>
      <c r="V16" s="205">
        <f t="shared" si="6"/>
        <v>38090.166511090181</v>
      </c>
      <c r="W16" s="205">
        <f t="shared" si="6"/>
        <v>38090.166511090181</v>
      </c>
      <c r="X16" s="205">
        <f t="shared" si="6"/>
        <v>38090.166511090181</v>
      </c>
      <c r="Y16" s="205">
        <f t="shared" si="6"/>
        <v>38090.166511090181</v>
      </c>
      <c r="Z16" s="205">
        <f t="shared" si="6"/>
        <v>38090.166511090181</v>
      </c>
      <c r="AA16" s="205">
        <f t="shared" si="6"/>
        <v>38090.166511090181</v>
      </c>
      <c r="AB16" s="205">
        <f t="shared" si="6"/>
        <v>38090.166511090181</v>
      </c>
      <c r="AC16" s="205">
        <f t="shared" si="6"/>
        <v>38090.166511090181</v>
      </c>
      <c r="AD16" s="205">
        <f t="shared" si="6"/>
        <v>38090.166511090181</v>
      </c>
      <c r="AE16" s="205">
        <f>IF(AE$2&lt;=($B$2+$C$2+$D$2),IF(AE$2&lt;=($B$2+$C$2),IF(AE$2&lt;=$B$2,$B16,$C16),$D16),$E16)</f>
        <v>38090.166511090181</v>
      </c>
      <c r="AF16" s="205">
        <f t="shared" si="6"/>
        <v>38090.166511090181</v>
      </c>
      <c r="AG16" s="205">
        <f t="shared" si="6"/>
        <v>38090.166511090181</v>
      </c>
      <c r="AH16" s="205">
        <f t="shared" si="6"/>
        <v>38090.166511090181</v>
      </c>
      <c r="AI16" s="205">
        <f t="shared" si="6"/>
        <v>38090.166511090181</v>
      </c>
      <c r="AJ16" s="205">
        <f t="shared" si="6"/>
        <v>38090.166511090181</v>
      </c>
      <c r="AK16" s="205">
        <f t="shared" si="6"/>
        <v>38090.166511090181</v>
      </c>
      <c r="AL16" s="205">
        <f t="shared" si="7"/>
        <v>38090.166511090181</v>
      </c>
      <c r="AM16" s="205">
        <f t="shared" si="7"/>
        <v>38090.166511090181</v>
      </c>
      <c r="AN16" s="205">
        <f t="shared" si="7"/>
        <v>38090.166511090181</v>
      </c>
      <c r="AO16" s="205">
        <f t="shared" si="7"/>
        <v>38090.166511090181</v>
      </c>
      <c r="AP16" s="205">
        <f t="shared" si="7"/>
        <v>38090.166511090181</v>
      </c>
      <c r="AQ16" s="205">
        <f t="shared" si="7"/>
        <v>38090.166511090181</v>
      </c>
      <c r="AR16" s="205">
        <f t="shared" si="7"/>
        <v>38090.166511090181</v>
      </c>
      <c r="AS16" s="205">
        <f t="shared" si="7"/>
        <v>38090.166511090181</v>
      </c>
      <c r="AT16" s="205">
        <f t="shared" si="7"/>
        <v>47616.556209575188</v>
      </c>
      <c r="AU16" s="205">
        <f t="shared" si="7"/>
        <v>47616.556209575188</v>
      </c>
      <c r="AV16" s="205">
        <f t="shared" si="7"/>
        <v>47616.556209575188</v>
      </c>
      <c r="AW16" s="205">
        <f t="shared" si="7"/>
        <v>47616.556209575188</v>
      </c>
      <c r="AX16" s="205">
        <f t="shared" si="8"/>
        <v>47616.556209575188</v>
      </c>
      <c r="AY16" s="205">
        <f t="shared" si="8"/>
        <v>47616.556209575188</v>
      </c>
      <c r="AZ16" s="205">
        <f t="shared" si="8"/>
        <v>47616.556209575188</v>
      </c>
      <c r="BA16" s="205">
        <f t="shared" si="8"/>
        <v>47616.556209575188</v>
      </c>
      <c r="BB16" s="205">
        <f t="shared" si="8"/>
        <v>47616.556209575188</v>
      </c>
      <c r="BC16" s="205">
        <f t="shared" si="8"/>
        <v>47616.556209575188</v>
      </c>
      <c r="BD16" s="205">
        <f t="shared" si="8"/>
        <v>47616.556209575188</v>
      </c>
      <c r="BE16" s="205">
        <f t="shared" si="8"/>
        <v>47616.556209575188</v>
      </c>
      <c r="BF16" s="205">
        <f t="shared" si="8"/>
        <v>47616.556209575188</v>
      </c>
      <c r="BG16" s="205">
        <f t="shared" si="8"/>
        <v>47616.556209575188</v>
      </c>
      <c r="BH16" s="205">
        <f t="shared" si="8"/>
        <v>47616.556209575188</v>
      </c>
      <c r="BI16" s="205">
        <f t="shared" si="8"/>
        <v>47616.556209575188</v>
      </c>
      <c r="BJ16" s="205">
        <f t="shared" si="8"/>
        <v>47616.556209575188</v>
      </c>
      <c r="BK16" s="205">
        <f t="shared" si="8"/>
        <v>47616.556209575188</v>
      </c>
      <c r="BL16" s="205">
        <f t="shared" si="8"/>
        <v>47616.556209575188</v>
      </c>
      <c r="BM16" s="205">
        <f t="shared" si="8"/>
        <v>47616.556209575188</v>
      </c>
      <c r="BN16" s="205">
        <f t="shared" si="8"/>
        <v>47616.556209575188</v>
      </c>
      <c r="BO16" s="205">
        <f t="shared" si="8"/>
        <v>47616.556209575188</v>
      </c>
      <c r="BP16" s="205">
        <f t="shared" si="8"/>
        <v>47616.556209575188</v>
      </c>
      <c r="BQ16" s="205">
        <f t="shared" si="8"/>
        <v>47616.556209575188</v>
      </c>
      <c r="BR16" s="205">
        <f t="shared" si="8"/>
        <v>47616.556209575188</v>
      </c>
      <c r="BS16" s="205">
        <f t="shared" si="8"/>
        <v>47616.556209575188</v>
      </c>
      <c r="BT16" s="205">
        <f t="shared" si="8"/>
        <v>47616.556209575188</v>
      </c>
      <c r="BU16" s="205">
        <f t="shared" si="8"/>
        <v>47616.556209575188</v>
      </c>
      <c r="BV16" s="205">
        <f t="shared" si="8"/>
        <v>47616.556209575188</v>
      </c>
      <c r="BW16" s="205">
        <f t="shared" si="8"/>
        <v>47616.556209575188</v>
      </c>
      <c r="BX16" s="205">
        <f t="shared" si="8"/>
        <v>47616.556209575188</v>
      </c>
      <c r="BY16" s="205">
        <f t="shared" si="8"/>
        <v>47616.556209575188</v>
      </c>
      <c r="BZ16" s="205">
        <f t="shared" si="8"/>
        <v>47616.556209575188</v>
      </c>
      <c r="CA16" s="205">
        <f t="shared" ref="CA16:CB18" si="10">IF(CA$2&lt;=($B$2+$C$2+$D$2),IF(CA$2&lt;=($B$2+$C$2),IF(CA$2&lt;=$B$2,$B16,$C16),$D16),$E16)</f>
        <v>47616.556209575188</v>
      </c>
      <c r="CB16" s="205">
        <f t="shared" si="10"/>
        <v>47616.556209575188</v>
      </c>
      <c r="CC16" s="205">
        <f t="shared" si="9"/>
        <v>47616.556209575188</v>
      </c>
      <c r="CD16" s="205">
        <f t="shared" si="9"/>
        <v>47616.556209575188</v>
      </c>
      <c r="CE16" s="205">
        <f t="shared" si="9"/>
        <v>47616.556209575188</v>
      </c>
      <c r="CF16" s="205">
        <f t="shared" si="9"/>
        <v>47616.556209575188</v>
      </c>
      <c r="CG16" s="205">
        <f t="shared" si="9"/>
        <v>93185.40810422285</v>
      </c>
      <c r="CH16" s="205">
        <f t="shared" si="9"/>
        <v>93185.40810422285</v>
      </c>
      <c r="CI16" s="205">
        <f t="shared" si="9"/>
        <v>93185.40810422285</v>
      </c>
      <c r="CJ16" s="205">
        <f t="shared" si="9"/>
        <v>93185.40810422285</v>
      </c>
      <c r="CK16" s="205">
        <f t="shared" si="9"/>
        <v>93185.40810422285</v>
      </c>
      <c r="CL16" s="205">
        <f t="shared" si="9"/>
        <v>93185.40810422285</v>
      </c>
      <c r="CM16" s="205">
        <f t="shared" si="9"/>
        <v>93185.40810422285</v>
      </c>
      <c r="CN16" s="205">
        <f t="shared" si="9"/>
        <v>93185.40810422285</v>
      </c>
      <c r="CO16" s="205">
        <f t="shared" si="9"/>
        <v>93185.40810422285</v>
      </c>
      <c r="CP16" s="205">
        <f t="shared" si="9"/>
        <v>93185.40810422285</v>
      </c>
      <c r="CQ16" s="205">
        <f t="shared" si="9"/>
        <v>93185.40810422285</v>
      </c>
      <c r="CR16" s="205">
        <f t="shared" si="9"/>
        <v>93185.40810422285</v>
      </c>
      <c r="CS16" s="205">
        <f t="shared" ref="CS16:DA18" si="11">IF(CS$2&lt;=($B$2+$C$2+$D$2),IF(CS$2&lt;=($B$2+$C$2),IF(CS$2&lt;=$B$2,$B16,$C16),$D16),$E16)</f>
        <v>93185.40810422285</v>
      </c>
      <c r="CT16" s="205">
        <f t="shared" si="11"/>
        <v>93185.40810422285</v>
      </c>
      <c r="CU16" s="205">
        <f t="shared" si="11"/>
        <v>93185.40810422285</v>
      </c>
      <c r="CV16" s="205">
        <f t="shared" si="11"/>
        <v>93185.40810422285</v>
      </c>
      <c r="CW16" s="205">
        <f t="shared" si="11"/>
        <v>93185.40810422285</v>
      </c>
      <c r="CX16" s="205">
        <f t="shared" si="11"/>
        <v>93185.40810422285</v>
      </c>
      <c r="CY16" s="205">
        <f t="shared" si="11"/>
        <v>93185.40810422285</v>
      </c>
      <c r="CZ16" s="205">
        <f t="shared" si="11"/>
        <v>93185.40810422285</v>
      </c>
      <c r="DA16" s="205">
        <f t="shared" si="11"/>
        <v>93185.40810422285</v>
      </c>
      <c r="DB16" s="205"/>
    </row>
    <row r="17" spans="1:105">
      <c r="A17" s="202" t="s">
        <v>101</v>
      </c>
      <c r="B17" s="204">
        <f>Income!B89</f>
        <v>22640.263668802021</v>
      </c>
      <c r="C17" s="204">
        <f>Income!C89</f>
        <v>22640.263668802021</v>
      </c>
      <c r="D17" s="204">
        <f>Income!D89</f>
        <v>22640.263668802021</v>
      </c>
      <c r="E17" s="204">
        <f>Income!E89</f>
        <v>0</v>
      </c>
      <c r="F17" s="205">
        <f t="shared" si="4"/>
        <v>22640.263668802021</v>
      </c>
      <c r="G17" s="205">
        <f t="shared" si="4"/>
        <v>22640.263668802021</v>
      </c>
      <c r="H17" s="205">
        <f t="shared" si="4"/>
        <v>22640.263668802021</v>
      </c>
      <c r="I17" s="205">
        <f t="shared" si="4"/>
        <v>22640.263668802021</v>
      </c>
      <c r="J17" s="205">
        <f t="shared" si="4"/>
        <v>22640.263668802021</v>
      </c>
      <c r="K17" s="205">
        <f t="shared" si="4"/>
        <v>22640.263668802021</v>
      </c>
      <c r="L17" s="205">
        <f t="shared" si="4"/>
        <v>22640.263668802021</v>
      </c>
      <c r="M17" s="205">
        <f t="shared" si="4"/>
        <v>22640.263668802021</v>
      </c>
      <c r="N17" s="205">
        <f t="shared" si="4"/>
        <v>22640.263668802021</v>
      </c>
      <c r="O17" s="205">
        <f t="shared" si="4"/>
        <v>22640.263668802021</v>
      </c>
      <c r="P17" s="205">
        <f t="shared" si="4"/>
        <v>22640.263668802021</v>
      </c>
      <c r="Q17" s="205">
        <f t="shared" si="4"/>
        <v>22640.263668802021</v>
      </c>
      <c r="R17" s="205">
        <f t="shared" si="4"/>
        <v>22640.263668802021</v>
      </c>
      <c r="S17" s="205">
        <f t="shared" si="4"/>
        <v>22640.263668802021</v>
      </c>
      <c r="T17" s="205">
        <f t="shared" si="4"/>
        <v>22640.263668802021</v>
      </c>
      <c r="U17" s="205">
        <f t="shared" si="4"/>
        <v>22640.263668802021</v>
      </c>
      <c r="V17" s="205">
        <f t="shared" si="6"/>
        <v>22640.263668802021</v>
      </c>
      <c r="W17" s="205">
        <f t="shared" si="6"/>
        <v>22640.263668802021</v>
      </c>
      <c r="X17" s="205">
        <f t="shared" si="6"/>
        <v>22640.263668802021</v>
      </c>
      <c r="Y17" s="205">
        <f t="shared" si="6"/>
        <v>22640.263668802021</v>
      </c>
      <c r="Z17" s="205">
        <f t="shared" si="6"/>
        <v>22640.263668802021</v>
      </c>
      <c r="AA17" s="205">
        <f t="shared" si="6"/>
        <v>22640.263668802021</v>
      </c>
      <c r="AB17" s="205">
        <f t="shared" si="6"/>
        <v>22640.263668802021</v>
      </c>
      <c r="AC17" s="205">
        <f t="shared" si="6"/>
        <v>22640.263668802021</v>
      </c>
      <c r="AD17" s="205">
        <f t="shared" si="6"/>
        <v>22640.263668802021</v>
      </c>
      <c r="AE17" s="205">
        <f t="shared" si="6"/>
        <v>22640.263668802021</v>
      </c>
      <c r="AF17" s="205">
        <f t="shared" si="6"/>
        <v>22640.263668802021</v>
      </c>
      <c r="AG17" s="205">
        <f t="shared" si="6"/>
        <v>22640.263668802021</v>
      </c>
      <c r="AH17" s="205">
        <f t="shared" si="6"/>
        <v>22640.263668802021</v>
      </c>
      <c r="AI17" s="205">
        <f t="shared" si="6"/>
        <v>22640.263668802021</v>
      </c>
      <c r="AJ17" s="205">
        <f t="shared" si="6"/>
        <v>22640.263668802021</v>
      </c>
      <c r="AK17" s="205">
        <f t="shared" si="6"/>
        <v>22640.263668802021</v>
      </c>
      <c r="AL17" s="205">
        <f t="shared" si="7"/>
        <v>22640.263668802021</v>
      </c>
      <c r="AM17" s="205">
        <f t="shared" si="7"/>
        <v>22640.263668802021</v>
      </c>
      <c r="AN17" s="205">
        <f t="shared" si="7"/>
        <v>22640.263668802021</v>
      </c>
      <c r="AO17" s="205">
        <f t="shared" si="7"/>
        <v>22640.263668802021</v>
      </c>
      <c r="AP17" s="205">
        <f t="shared" si="7"/>
        <v>22640.263668802021</v>
      </c>
      <c r="AQ17" s="205">
        <f t="shared" si="7"/>
        <v>22640.263668802021</v>
      </c>
      <c r="AR17" s="205">
        <f t="shared" si="7"/>
        <v>22640.263668802021</v>
      </c>
      <c r="AS17" s="205">
        <f t="shared" si="7"/>
        <v>22640.263668802021</v>
      </c>
      <c r="AT17" s="205">
        <f t="shared" si="7"/>
        <v>22640.263668802021</v>
      </c>
      <c r="AU17" s="205">
        <f t="shared" si="7"/>
        <v>22640.263668802021</v>
      </c>
      <c r="AV17" s="205">
        <f t="shared" si="7"/>
        <v>22640.263668802021</v>
      </c>
      <c r="AW17" s="205">
        <f t="shared" si="7"/>
        <v>22640.263668802021</v>
      </c>
      <c r="AX17" s="205">
        <f t="shared" si="8"/>
        <v>22640.263668802021</v>
      </c>
      <c r="AY17" s="205">
        <f t="shared" si="8"/>
        <v>22640.263668802021</v>
      </c>
      <c r="AZ17" s="205">
        <f t="shared" si="8"/>
        <v>22640.263668802021</v>
      </c>
      <c r="BA17" s="205">
        <f t="shared" si="8"/>
        <v>22640.263668802021</v>
      </c>
      <c r="BB17" s="205">
        <f t="shared" si="8"/>
        <v>22640.263668802021</v>
      </c>
      <c r="BC17" s="205">
        <f t="shared" si="8"/>
        <v>22640.263668802021</v>
      </c>
      <c r="BD17" s="205">
        <f t="shared" si="8"/>
        <v>22640.263668802021</v>
      </c>
      <c r="BE17" s="205">
        <f t="shared" si="8"/>
        <v>22640.263668802021</v>
      </c>
      <c r="BF17" s="205">
        <f t="shared" si="8"/>
        <v>22640.263668802021</v>
      </c>
      <c r="BG17" s="205">
        <f t="shared" si="8"/>
        <v>22640.263668802021</v>
      </c>
      <c r="BH17" s="205">
        <f t="shared" si="8"/>
        <v>22640.263668802021</v>
      </c>
      <c r="BI17" s="205">
        <f t="shared" si="8"/>
        <v>22640.263668802021</v>
      </c>
      <c r="BJ17" s="205">
        <f t="shared" si="8"/>
        <v>22640.263668802021</v>
      </c>
      <c r="BK17" s="205">
        <f t="shared" si="8"/>
        <v>22640.263668802021</v>
      </c>
      <c r="BL17" s="205">
        <f t="shared" si="8"/>
        <v>22640.263668802021</v>
      </c>
      <c r="BM17" s="205">
        <f t="shared" si="8"/>
        <v>22640.263668802021</v>
      </c>
      <c r="BN17" s="205">
        <f t="shared" si="8"/>
        <v>22640.263668802021</v>
      </c>
      <c r="BO17" s="205">
        <f t="shared" si="8"/>
        <v>22640.263668802021</v>
      </c>
      <c r="BP17" s="205">
        <f t="shared" si="8"/>
        <v>22640.263668802021</v>
      </c>
      <c r="BQ17" s="205">
        <f t="shared" si="8"/>
        <v>22640.263668802021</v>
      </c>
      <c r="BR17" s="205">
        <f t="shared" si="8"/>
        <v>22640.263668802021</v>
      </c>
      <c r="BS17" s="205">
        <f t="shared" si="8"/>
        <v>22640.263668802021</v>
      </c>
      <c r="BT17" s="205">
        <f t="shared" si="8"/>
        <v>22640.263668802021</v>
      </c>
      <c r="BU17" s="205">
        <f t="shared" si="8"/>
        <v>22640.263668802021</v>
      </c>
      <c r="BV17" s="205">
        <f t="shared" si="8"/>
        <v>22640.263668802021</v>
      </c>
      <c r="BW17" s="205">
        <f t="shared" si="8"/>
        <v>22640.263668802021</v>
      </c>
      <c r="BX17" s="205">
        <f t="shared" si="8"/>
        <v>22640.263668802021</v>
      </c>
      <c r="BY17" s="205">
        <f t="shared" si="8"/>
        <v>22640.263668802021</v>
      </c>
      <c r="BZ17" s="205">
        <f t="shared" si="8"/>
        <v>22640.263668802021</v>
      </c>
      <c r="CA17" s="205">
        <f t="shared" si="10"/>
        <v>22640.263668802021</v>
      </c>
      <c r="CB17" s="205">
        <f t="shared" si="10"/>
        <v>22640.263668802021</v>
      </c>
      <c r="CC17" s="205">
        <f t="shared" si="9"/>
        <v>22640.263668802021</v>
      </c>
      <c r="CD17" s="205">
        <f t="shared" si="9"/>
        <v>22640.263668802021</v>
      </c>
      <c r="CE17" s="205">
        <f t="shared" si="9"/>
        <v>22640.263668802021</v>
      </c>
      <c r="CF17" s="205">
        <f t="shared" si="9"/>
        <v>22640.263668802021</v>
      </c>
      <c r="CG17" s="205">
        <f t="shared" si="9"/>
        <v>22640.263668802021</v>
      </c>
      <c r="CH17" s="205">
        <f t="shared" si="9"/>
        <v>22640.263668802021</v>
      </c>
      <c r="CI17" s="205">
        <f t="shared" si="9"/>
        <v>22640.263668802021</v>
      </c>
      <c r="CJ17" s="205">
        <f t="shared" si="9"/>
        <v>22640.263668802021</v>
      </c>
      <c r="CK17" s="205">
        <f t="shared" si="9"/>
        <v>22640.263668802021</v>
      </c>
      <c r="CL17" s="205">
        <f t="shared" si="9"/>
        <v>22640.263668802021</v>
      </c>
      <c r="CM17" s="205">
        <f t="shared" si="9"/>
        <v>22640.263668802021</v>
      </c>
      <c r="CN17" s="205">
        <f t="shared" si="9"/>
        <v>22640.263668802021</v>
      </c>
      <c r="CO17" s="205">
        <f t="shared" si="9"/>
        <v>22640.263668802021</v>
      </c>
      <c r="CP17" s="205">
        <f t="shared" si="9"/>
        <v>22640.263668802021</v>
      </c>
      <c r="CQ17" s="205">
        <f t="shared" si="9"/>
        <v>22640.263668802021</v>
      </c>
      <c r="CR17" s="205">
        <f t="shared" si="9"/>
        <v>22640.263668802021</v>
      </c>
      <c r="CS17" s="205">
        <f t="shared" si="11"/>
        <v>22640.263668802021</v>
      </c>
      <c r="CT17" s="205">
        <f t="shared" si="11"/>
        <v>22640.263668802021</v>
      </c>
      <c r="CU17" s="205">
        <f t="shared" si="11"/>
        <v>22640.263668802021</v>
      </c>
      <c r="CV17" s="205">
        <f t="shared" si="11"/>
        <v>22640.263668802021</v>
      </c>
      <c r="CW17" s="205">
        <f t="shared" si="11"/>
        <v>22640.263668802021</v>
      </c>
      <c r="CX17" s="205">
        <f t="shared" si="11"/>
        <v>22640.263668802021</v>
      </c>
      <c r="CY17" s="205">
        <f t="shared" si="11"/>
        <v>22640.263668802021</v>
      </c>
      <c r="CZ17" s="205">
        <f t="shared" si="11"/>
        <v>22640.263668802021</v>
      </c>
      <c r="DA17" s="205">
        <f t="shared" si="11"/>
        <v>22640.263668802021</v>
      </c>
    </row>
    <row r="18" spans="1:105">
      <c r="A18" s="202" t="s">
        <v>85</v>
      </c>
      <c r="B18" s="204">
        <f>Income!B90</f>
        <v>38218.930335468693</v>
      </c>
      <c r="C18" s="204">
        <f>Income!C90</f>
        <v>38218.930335468685</v>
      </c>
      <c r="D18" s="204">
        <f>Income!D90</f>
        <v>38218.930335468685</v>
      </c>
      <c r="E18" s="204">
        <f>Income!E90</f>
        <v>0</v>
      </c>
      <c r="F18" s="205">
        <f t="shared" ref="F18:U18" si="12">IF(F$2&lt;=($B$2+$C$2+$D$2),IF(F$2&lt;=($B$2+$C$2),IF(F$2&lt;=$B$2,$B18,$C18),$D18),$E18)</f>
        <v>38218.930335468693</v>
      </c>
      <c r="G18" s="205">
        <f t="shared" si="12"/>
        <v>38218.930335468693</v>
      </c>
      <c r="H18" s="205">
        <f t="shared" si="12"/>
        <v>38218.930335468693</v>
      </c>
      <c r="I18" s="205">
        <f t="shared" si="12"/>
        <v>38218.930335468693</v>
      </c>
      <c r="J18" s="205">
        <f t="shared" si="12"/>
        <v>38218.930335468693</v>
      </c>
      <c r="K18" s="205">
        <f t="shared" si="12"/>
        <v>38218.930335468693</v>
      </c>
      <c r="L18" s="205">
        <f t="shared" si="12"/>
        <v>38218.930335468693</v>
      </c>
      <c r="M18" s="205">
        <f t="shared" si="12"/>
        <v>38218.930335468693</v>
      </c>
      <c r="N18" s="205">
        <f t="shared" si="12"/>
        <v>38218.930335468693</v>
      </c>
      <c r="O18" s="205">
        <f t="shared" si="12"/>
        <v>38218.930335468693</v>
      </c>
      <c r="P18" s="205">
        <f t="shared" si="12"/>
        <v>38218.930335468693</v>
      </c>
      <c r="Q18" s="205">
        <f t="shared" si="12"/>
        <v>38218.930335468693</v>
      </c>
      <c r="R18" s="205">
        <f t="shared" si="12"/>
        <v>38218.930335468693</v>
      </c>
      <c r="S18" s="205">
        <f t="shared" si="12"/>
        <v>38218.930335468693</v>
      </c>
      <c r="T18" s="205">
        <f t="shared" si="12"/>
        <v>38218.930335468693</v>
      </c>
      <c r="U18" s="205">
        <f t="shared" si="12"/>
        <v>38218.930335468693</v>
      </c>
      <c r="V18" s="205">
        <f t="shared" si="6"/>
        <v>38218.930335468693</v>
      </c>
      <c r="W18" s="205">
        <f t="shared" si="6"/>
        <v>38218.930335468693</v>
      </c>
      <c r="X18" s="205">
        <f t="shared" si="6"/>
        <v>38218.930335468693</v>
      </c>
      <c r="Y18" s="205">
        <f t="shared" si="6"/>
        <v>38218.930335468693</v>
      </c>
      <c r="Z18" s="205">
        <f t="shared" si="6"/>
        <v>38218.930335468693</v>
      </c>
      <c r="AA18" s="205">
        <f t="shared" si="6"/>
        <v>38218.930335468693</v>
      </c>
      <c r="AB18" s="205">
        <f t="shared" si="6"/>
        <v>38218.930335468693</v>
      </c>
      <c r="AC18" s="205">
        <f t="shared" si="6"/>
        <v>38218.930335468693</v>
      </c>
      <c r="AD18" s="205">
        <f t="shared" si="6"/>
        <v>38218.930335468693</v>
      </c>
      <c r="AE18" s="205">
        <f t="shared" si="6"/>
        <v>38218.930335468693</v>
      </c>
      <c r="AF18" s="205">
        <f t="shared" si="6"/>
        <v>38218.930335468693</v>
      </c>
      <c r="AG18" s="205">
        <f t="shared" si="6"/>
        <v>38218.930335468693</v>
      </c>
      <c r="AH18" s="205">
        <f t="shared" si="6"/>
        <v>38218.930335468693</v>
      </c>
      <c r="AI18" s="205">
        <f t="shared" si="6"/>
        <v>38218.930335468693</v>
      </c>
      <c r="AJ18" s="205">
        <f t="shared" si="6"/>
        <v>38218.930335468693</v>
      </c>
      <c r="AK18" s="205">
        <f t="shared" si="6"/>
        <v>38218.930335468693</v>
      </c>
      <c r="AL18" s="205">
        <f t="shared" si="7"/>
        <v>38218.930335468693</v>
      </c>
      <c r="AM18" s="205">
        <f t="shared" si="7"/>
        <v>38218.930335468693</v>
      </c>
      <c r="AN18" s="205">
        <f t="shared" si="7"/>
        <v>38218.930335468693</v>
      </c>
      <c r="AO18" s="205">
        <f t="shared" si="7"/>
        <v>38218.930335468693</v>
      </c>
      <c r="AP18" s="205">
        <f t="shared" si="7"/>
        <v>38218.930335468693</v>
      </c>
      <c r="AQ18" s="205">
        <f t="shared" si="7"/>
        <v>38218.930335468693</v>
      </c>
      <c r="AR18" s="205">
        <f t="shared" si="7"/>
        <v>38218.930335468693</v>
      </c>
      <c r="AS18" s="205">
        <f t="shared" si="7"/>
        <v>38218.930335468693</v>
      </c>
      <c r="AT18" s="205">
        <f t="shared" si="7"/>
        <v>38218.930335468685</v>
      </c>
      <c r="AU18" s="205">
        <f t="shared" si="7"/>
        <v>38218.930335468685</v>
      </c>
      <c r="AV18" s="205">
        <f t="shared" si="7"/>
        <v>38218.930335468685</v>
      </c>
      <c r="AW18" s="205">
        <f t="shared" si="7"/>
        <v>38218.930335468685</v>
      </c>
      <c r="AX18" s="205">
        <f t="shared" si="8"/>
        <v>38218.930335468685</v>
      </c>
      <c r="AY18" s="205">
        <f t="shared" si="8"/>
        <v>38218.930335468685</v>
      </c>
      <c r="AZ18" s="205">
        <f t="shared" si="8"/>
        <v>38218.930335468685</v>
      </c>
      <c r="BA18" s="205">
        <f t="shared" si="8"/>
        <v>38218.930335468685</v>
      </c>
      <c r="BB18" s="205">
        <f t="shared" si="8"/>
        <v>38218.930335468685</v>
      </c>
      <c r="BC18" s="205">
        <f t="shared" si="8"/>
        <v>38218.930335468685</v>
      </c>
      <c r="BD18" s="205">
        <f t="shared" si="8"/>
        <v>38218.930335468685</v>
      </c>
      <c r="BE18" s="205">
        <f t="shared" si="8"/>
        <v>38218.930335468685</v>
      </c>
      <c r="BF18" s="205">
        <f t="shared" si="8"/>
        <v>38218.930335468685</v>
      </c>
      <c r="BG18" s="205">
        <f t="shared" si="8"/>
        <v>38218.930335468685</v>
      </c>
      <c r="BH18" s="205">
        <f t="shared" si="8"/>
        <v>38218.930335468685</v>
      </c>
      <c r="BI18" s="205">
        <f t="shared" si="8"/>
        <v>38218.930335468685</v>
      </c>
      <c r="BJ18" s="205">
        <f t="shared" si="8"/>
        <v>38218.930335468685</v>
      </c>
      <c r="BK18" s="205">
        <f t="shared" si="8"/>
        <v>38218.930335468685</v>
      </c>
      <c r="BL18" s="205">
        <f t="shared" ref="BL18:BZ18" si="13">IF(BL$2&lt;=($B$2+$C$2+$D$2),IF(BL$2&lt;=($B$2+$C$2),IF(BL$2&lt;=$B$2,$B18,$C18),$D18),$E18)</f>
        <v>38218.930335468685</v>
      </c>
      <c r="BM18" s="205">
        <f t="shared" si="13"/>
        <v>38218.930335468685</v>
      </c>
      <c r="BN18" s="205">
        <f t="shared" si="13"/>
        <v>38218.930335468685</v>
      </c>
      <c r="BO18" s="205">
        <f t="shared" si="13"/>
        <v>38218.930335468685</v>
      </c>
      <c r="BP18" s="205">
        <f t="shared" si="13"/>
        <v>38218.930335468685</v>
      </c>
      <c r="BQ18" s="205">
        <f t="shared" si="13"/>
        <v>38218.930335468685</v>
      </c>
      <c r="BR18" s="205">
        <f t="shared" si="13"/>
        <v>38218.930335468685</v>
      </c>
      <c r="BS18" s="205">
        <f t="shared" si="13"/>
        <v>38218.930335468685</v>
      </c>
      <c r="BT18" s="205">
        <f t="shared" si="13"/>
        <v>38218.930335468685</v>
      </c>
      <c r="BU18" s="205">
        <f t="shared" si="13"/>
        <v>38218.930335468685</v>
      </c>
      <c r="BV18" s="205">
        <f t="shared" si="13"/>
        <v>38218.930335468685</v>
      </c>
      <c r="BW18" s="205">
        <f t="shared" si="13"/>
        <v>38218.930335468685</v>
      </c>
      <c r="BX18" s="205">
        <f t="shared" si="13"/>
        <v>38218.930335468685</v>
      </c>
      <c r="BY18" s="205">
        <f t="shared" si="13"/>
        <v>38218.930335468685</v>
      </c>
      <c r="BZ18" s="205">
        <f t="shared" si="13"/>
        <v>38218.930335468685</v>
      </c>
      <c r="CA18" s="205">
        <f t="shared" si="10"/>
        <v>38218.930335468685</v>
      </c>
      <c r="CB18" s="205">
        <f t="shared" si="10"/>
        <v>38218.930335468685</v>
      </c>
      <c r="CC18" s="205">
        <f t="shared" si="9"/>
        <v>38218.930335468685</v>
      </c>
      <c r="CD18" s="205">
        <f t="shared" si="9"/>
        <v>38218.930335468685</v>
      </c>
      <c r="CE18" s="205">
        <f t="shared" si="9"/>
        <v>38218.930335468685</v>
      </c>
      <c r="CF18" s="205">
        <f t="shared" si="9"/>
        <v>38218.930335468685</v>
      </c>
      <c r="CG18" s="205">
        <f t="shared" si="9"/>
        <v>38218.930335468685</v>
      </c>
      <c r="CH18" s="205">
        <f t="shared" si="9"/>
        <v>38218.930335468685</v>
      </c>
      <c r="CI18" s="205">
        <f t="shared" si="9"/>
        <v>38218.930335468685</v>
      </c>
      <c r="CJ18" s="205">
        <f t="shared" si="9"/>
        <v>38218.930335468685</v>
      </c>
      <c r="CK18" s="205">
        <f t="shared" si="9"/>
        <v>38218.930335468685</v>
      </c>
      <c r="CL18" s="205">
        <f t="shared" si="9"/>
        <v>38218.930335468685</v>
      </c>
      <c r="CM18" s="205">
        <f t="shared" si="9"/>
        <v>38218.930335468685</v>
      </c>
      <c r="CN18" s="205">
        <f t="shared" si="9"/>
        <v>38218.930335468685</v>
      </c>
      <c r="CO18" s="205">
        <f t="shared" si="9"/>
        <v>38218.930335468685</v>
      </c>
      <c r="CP18" s="205">
        <f t="shared" si="9"/>
        <v>38218.930335468685</v>
      </c>
      <c r="CQ18" s="205">
        <f t="shared" si="9"/>
        <v>38218.930335468685</v>
      </c>
      <c r="CR18" s="205">
        <f t="shared" si="9"/>
        <v>38218.930335468685</v>
      </c>
      <c r="CS18" s="205">
        <f t="shared" si="11"/>
        <v>38218.930335468685</v>
      </c>
      <c r="CT18" s="205">
        <f t="shared" si="11"/>
        <v>38218.930335468685</v>
      </c>
      <c r="CU18" s="205">
        <f t="shared" si="11"/>
        <v>38218.930335468685</v>
      </c>
      <c r="CV18" s="205">
        <f t="shared" si="11"/>
        <v>38218.930335468685</v>
      </c>
      <c r="CW18" s="205">
        <f t="shared" si="11"/>
        <v>38218.930335468685</v>
      </c>
      <c r="CX18" s="205">
        <f t="shared" si="11"/>
        <v>38218.930335468685</v>
      </c>
      <c r="CY18" s="205">
        <f t="shared" si="11"/>
        <v>38218.930335468685</v>
      </c>
      <c r="CZ18" s="205">
        <f t="shared" si="11"/>
        <v>38218.930335468685</v>
      </c>
      <c r="DA18" s="205">
        <f t="shared" si="11"/>
        <v>38218.930335468685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38090.166511090181</v>
      </c>
      <c r="AA19" s="202">
        <f t="shared" si="14"/>
        <v>38331.34093383664</v>
      </c>
      <c r="AB19" s="202">
        <f t="shared" si="14"/>
        <v>38572.515356583091</v>
      </c>
      <c r="AC19" s="202">
        <f t="shared" si="14"/>
        <v>38813.68977932955</v>
      </c>
      <c r="AD19" s="202">
        <f t="shared" si="14"/>
        <v>39054.864202076002</v>
      </c>
      <c r="AE19" s="202">
        <f t="shared" si="14"/>
        <v>39296.03862482246</v>
      </c>
      <c r="AF19" s="202">
        <f t="shared" si="14"/>
        <v>39537.213047568919</v>
      </c>
      <c r="AG19" s="202">
        <f t="shared" si="14"/>
        <v>39778.387470315371</v>
      </c>
      <c r="AH19" s="202">
        <f t="shared" si="14"/>
        <v>40019.561893061829</v>
      </c>
      <c r="AI19" s="202">
        <f t="shared" si="14"/>
        <v>40260.736315808288</v>
      </c>
      <c r="AJ19" s="202">
        <f t="shared" si="14"/>
        <v>40501.91073855474</v>
      </c>
      <c r="AK19" s="202">
        <f t="shared" si="14"/>
        <v>40743.085161301198</v>
      </c>
      <c r="AL19" s="202">
        <f t="shared" si="14"/>
        <v>40984.25958404765</v>
      </c>
      <c r="AM19" s="202">
        <f t="shared" si="14"/>
        <v>41225.434006794108</v>
      </c>
      <c r="AN19" s="202">
        <f t="shared" si="14"/>
        <v>41466.60842954056</v>
      </c>
      <c r="AO19" s="202">
        <f t="shared" si="14"/>
        <v>41707.782852287019</v>
      </c>
      <c r="AP19" s="202">
        <f t="shared" si="14"/>
        <v>41948.957275033477</v>
      </c>
      <c r="AQ19" s="202">
        <f t="shared" si="14"/>
        <v>42190.131697779929</v>
      </c>
      <c r="AR19" s="202">
        <f t="shared" si="14"/>
        <v>42431.306120526388</v>
      </c>
      <c r="AS19" s="202">
        <f t="shared" si="14"/>
        <v>42672.480543272846</v>
      </c>
      <c r="AT19" s="202">
        <f t="shared" si="14"/>
        <v>42913.654966019298</v>
      </c>
      <c r="AU19" s="202">
        <f t="shared" si="14"/>
        <v>43154.829388765756</v>
      </c>
      <c r="AV19" s="202">
        <f t="shared" si="14"/>
        <v>43396.003811512208</v>
      </c>
      <c r="AW19" s="202">
        <f t="shared" si="14"/>
        <v>43637.178234258667</v>
      </c>
      <c r="AX19" s="202">
        <f t="shared" si="14"/>
        <v>43878.352657005125</v>
      </c>
      <c r="AY19" s="202">
        <f t="shared" si="14"/>
        <v>44119.527079751577</v>
      </c>
      <c r="AZ19" s="202">
        <f t="shared" si="14"/>
        <v>44360.701502498036</v>
      </c>
      <c r="BA19" s="202">
        <f t="shared" si="14"/>
        <v>44601.875925244487</v>
      </c>
      <c r="BB19" s="202">
        <f t="shared" si="14"/>
        <v>44843.050347990946</v>
      </c>
      <c r="BC19" s="202">
        <f t="shared" si="14"/>
        <v>45084.224770737404</v>
      </c>
      <c r="BD19" s="202">
        <f t="shared" si="14"/>
        <v>45325.399193483856</v>
      </c>
      <c r="BE19" s="202">
        <f t="shared" si="14"/>
        <v>45566.573616230315</v>
      </c>
      <c r="BF19" s="202">
        <f t="shared" si="14"/>
        <v>45807.748038976773</v>
      </c>
      <c r="BG19" s="202">
        <f t="shared" si="14"/>
        <v>46048.922461723225</v>
      </c>
      <c r="BH19" s="202">
        <f t="shared" si="14"/>
        <v>46290.096884469684</v>
      </c>
      <c r="BI19" s="202">
        <f t="shared" si="14"/>
        <v>46531.271307216135</v>
      </c>
      <c r="BJ19" s="202">
        <f t="shared" si="14"/>
        <v>46772.445729962594</v>
      </c>
      <c r="BK19" s="202">
        <f t="shared" si="14"/>
        <v>47013.620152709045</v>
      </c>
      <c r="BL19" s="202">
        <f t="shared" si="14"/>
        <v>47254.794575455504</v>
      </c>
      <c r="BM19" s="202">
        <f t="shared" si="14"/>
        <v>47495.968998201963</v>
      </c>
      <c r="BN19" s="202">
        <f t="shared" si="14"/>
        <v>48376.037074485983</v>
      </c>
      <c r="BO19" s="202">
        <f t="shared" si="14"/>
        <v>49894.998804307572</v>
      </c>
      <c r="BP19" s="202">
        <f t="shared" si="14"/>
        <v>51413.960534129161</v>
      </c>
      <c r="BQ19" s="202">
        <f t="shared" si="14"/>
        <v>52932.92226395075</v>
      </c>
      <c r="BR19" s="202">
        <f t="shared" si="14"/>
        <v>54451.883993772339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55970.845723593928</v>
      </c>
      <c r="BT19" s="202">
        <f t="shared" si="15"/>
        <v>57489.807453415517</v>
      </c>
      <c r="BU19" s="202">
        <f t="shared" si="15"/>
        <v>59008.769183237106</v>
      </c>
      <c r="BV19" s="202">
        <f t="shared" si="15"/>
        <v>60527.730913058695</v>
      </c>
      <c r="BW19" s="202">
        <f t="shared" si="15"/>
        <v>62046.692642880284</v>
      </c>
      <c r="BX19" s="202">
        <f t="shared" si="15"/>
        <v>63565.654372701872</v>
      </c>
      <c r="BY19" s="202">
        <f t="shared" si="15"/>
        <v>65084.616102523461</v>
      </c>
      <c r="BZ19" s="202">
        <f t="shared" si="15"/>
        <v>66603.57783234505</v>
      </c>
      <c r="CA19" s="202">
        <f t="shared" si="15"/>
        <v>68122.539562166639</v>
      </c>
      <c r="CB19" s="202">
        <f t="shared" si="15"/>
        <v>69641.501291988228</v>
      </c>
      <c r="CC19" s="202">
        <f t="shared" si="15"/>
        <v>71160.463021809817</v>
      </c>
      <c r="CD19" s="202">
        <f t="shared" si="15"/>
        <v>72679.424751631406</v>
      </c>
      <c r="CE19" s="202">
        <f t="shared" si="15"/>
        <v>74198.386481452995</v>
      </c>
      <c r="CF19" s="202">
        <f t="shared" si="15"/>
        <v>75717.348211274584</v>
      </c>
      <c r="CG19" s="202">
        <f t="shared" si="15"/>
        <v>77236.309941096173</v>
      </c>
      <c r="CH19" s="202">
        <f t="shared" si="15"/>
        <v>78755.271670917762</v>
      </c>
      <c r="CI19" s="202">
        <f t="shared" si="15"/>
        <v>80274.233400739351</v>
      </c>
      <c r="CJ19" s="202">
        <f t="shared" si="15"/>
        <v>81793.195130560925</v>
      </c>
      <c r="CK19" s="202">
        <f t="shared" si="15"/>
        <v>83312.156860382529</v>
      </c>
      <c r="CL19" s="202">
        <f t="shared" si="15"/>
        <v>84831.118590204103</v>
      </c>
      <c r="CM19" s="202">
        <f t="shared" si="15"/>
        <v>86350.080320025707</v>
      </c>
      <c r="CN19" s="202">
        <f t="shared" si="15"/>
        <v>87869.042049847281</v>
      </c>
      <c r="CO19" s="202">
        <f t="shared" si="15"/>
        <v>89388.003779668885</v>
      </c>
      <c r="CP19" s="202">
        <f t="shared" si="15"/>
        <v>90906.965509490459</v>
      </c>
      <c r="CQ19" s="202">
        <f t="shared" si="15"/>
        <v>92425.927239312063</v>
      </c>
      <c r="CR19" s="202">
        <f t="shared" si="15"/>
        <v>88748.007718307475</v>
      </c>
      <c r="CS19" s="202">
        <f t="shared" si="15"/>
        <v>79873.206946476726</v>
      </c>
      <c r="CT19" s="202">
        <f t="shared" si="15"/>
        <v>70998.406174645977</v>
      </c>
      <c r="CU19" s="202">
        <f t="shared" si="15"/>
        <v>62123.605402815236</v>
      </c>
      <c r="CV19" s="202">
        <f t="shared" si="15"/>
        <v>53248.804630984487</v>
      </c>
      <c r="CW19" s="202">
        <f t="shared" si="15"/>
        <v>44374.003859153738</v>
      </c>
      <c r="CX19" s="202">
        <f t="shared" si="15"/>
        <v>35499.203087322996</v>
      </c>
      <c r="CY19" s="202">
        <f t="shared" si="15"/>
        <v>26624.402315492247</v>
      </c>
      <c r="CZ19" s="202">
        <f t="shared" si="15"/>
        <v>17749.601543661498</v>
      </c>
      <c r="DA19" s="202">
        <f t="shared" si="15"/>
        <v>8874.800771830749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1672.8914257647446</v>
      </c>
      <c r="C25" s="204">
        <f>Income!C72</f>
        <v>2276.0947756055798</v>
      </c>
      <c r="D25" s="204">
        <f>Income!D72</f>
        <v>2035.6694129223301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1672.8914257647446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1672.8914257647446</v>
      </c>
      <c r="H25" s="211">
        <f t="shared" si="16"/>
        <v>1672.8914257647446</v>
      </c>
      <c r="I25" s="211">
        <f t="shared" si="16"/>
        <v>1672.8914257647446</v>
      </c>
      <c r="J25" s="211">
        <f t="shared" si="16"/>
        <v>1672.8914257647446</v>
      </c>
      <c r="K25" s="211">
        <f t="shared" si="16"/>
        <v>1672.8914257647446</v>
      </c>
      <c r="L25" s="211">
        <f t="shared" si="16"/>
        <v>1672.8914257647446</v>
      </c>
      <c r="M25" s="211">
        <f t="shared" si="16"/>
        <v>1672.8914257647446</v>
      </c>
      <c r="N25" s="211">
        <f t="shared" si="16"/>
        <v>1672.8914257647446</v>
      </c>
      <c r="O25" s="211">
        <f t="shared" si="16"/>
        <v>1672.8914257647446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1672.8914257647446</v>
      </c>
      <c r="Q25" s="211">
        <f t="shared" si="17"/>
        <v>1672.8914257647446</v>
      </c>
      <c r="R25" s="211">
        <f t="shared" si="17"/>
        <v>1672.8914257647446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1672.8914257647446</v>
      </c>
      <c r="T25" s="211">
        <f t="shared" si="17"/>
        <v>1672.8914257647446</v>
      </c>
      <c r="U25" s="211">
        <f t="shared" si="17"/>
        <v>1672.8914257647446</v>
      </c>
      <c r="V25" s="211">
        <f t="shared" si="17"/>
        <v>1672.8914257647446</v>
      </c>
      <c r="W25" s="211">
        <f t="shared" si="17"/>
        <v>1672.8914257647446</v>
      </c>
      <c r="X25" s="211">
        <f t="shared" si="17"/>
        <v>1672.8914257647446</v>
      </c>
      <c r="Y25" s="211">
        <f t="shared" si="17"/>
        <v>1672.8914257647446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1672.8914257647446</v>
      </c>
      <c r="AA25" s="211">
        <f t="shared" si="18"/>
        <v>1688.162396646791</v>
      </c>
      <c r="AB25" s="211">
        <f t="shared" si="18"/>
        <v>1703.4333675288374</v>
      </c>
      <c r="AC25" s="211">
        <f t="shared" si="18"/>
        <v>1718.704338410884</v>
      </c>
      <c r="AD25" s="211">
        <f t="shared" si="18"/>
        <v>1733.9753092929304</v>
      </c>
      <c r="AE25" s="211">
        <f t="shared" si="18"/>
        <v>1749.2462801749768</v>
      </c>
      <c r="AF25" s="211">
        <f t="shared" si="18"/>
        <v>1764.5172510570233</v>
      </c>
      <c r="AG25" s="211">
        <f t="shared" si="18"/>
        <v>1779.7882219390699</v>
      </c>
      <c r="AH25" s="211">
        <f t="shared" si="18"/>
        <v>1795.0591928211163</v>
      </c>
      <c r="AI25" s="211">
        <f t="shared" si="18"/>
        <v>1810.3301637031627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1825.6011345852091</v>
      </c>
      <c r="AK25" s="211">
        <f t="shared" si="19"/>
        <v>1840.8721054672556</v>
      </c>
      <c r="AL25" s="211">
        <f t="shared" si="19"/>
        <v>1856.1430763493022</v>
      </c>
      <c r="AM25" s="211">
        <f t="shared" si="19"/>
        <v>1871.4140472313486</v>
      </c>
      <c r="AN25" s="211">
        <f t="shared" si="19"/>
        <v>1886.685018113395</v>
      </c>
      <c r="AO25" s="211">
        <f t="shared" si="19"/>
        <v>1901.9559889954414</v>
      </c>
      <c r="AP25" s="211">
        <f t="shared" si="19"/>
        <v>1917.2269598774878</v>
      </c>
      <c r="AQ25" s="211">
        <f t="shared" si="19"/>
        <v>1932.4979307595345</v>
      </c>
      <c r="AR25" s="211">
        <f t="shared" si="19"/>
        <v>1947.7689016415809</v>
      </c>
      <c r="AS25" s="211">
        <f t="shared" si="19"/>
        <v>1963.0398725236273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1978.3108434056739</v>
      </c>
      <c r="AU25" s="211">
        <f t="shared" si="20"/>
        <v>1993.5818142877201</v>
      </c>
      <c r="AV25" s="211">
        <f t="shared" si="20"/>
        <v>2008.8527851697668</v>
      </c>
      <c r="AW25" s="211">
        <f t="shared" si="20"/>
        <v>2024.1237560518132</v>
      </c>
      <c r="AX25" s="211">
        <f t="shared" si="20"/>
        <v>2039.3947269338596</v>
      </c>
      <c r="AY25" s="211">
        <f t="shared" si="20"/>
        <v>2054.6656978159062</v>
      </c>
      <c r="AZ25" s="211">
        <f t="shared" si="20"/>
        <v>2069.9366686979524</v>
      </c>
      <c r="BA25" s="211">
        <f t="shared" si="20"/>
        <v>2085.2076395799991</v>
      </c>
      <c r="BB25" s="211">
        <f t="shared" si="20"/>
        <v>2100.4786104620453</v>
      </c>
      <c r="BC25" s="211">
        <f t="shared" si="20"/>
        <v>2115.7495813440919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2131.0205522261385</v>
      </c>
      <c r="BE25" s="211">
        <f t="shared" si="21"/>
        <v>2146.2915231081847</v>
      </c>
      <c r="BF25" s="211">
        <f t="shared" si="21"/>
        <v>2161.5624939902314</v>
      </c>
      <c r="BG25" s="211">
        <f t="shared" si="21"/>
        <v>2176.8334648722775</v>
      </c>
      <c r="BH25" s="211">
        <f t="shared" si="21"/>
        <v>2192.1044357543242</v>
      </c>
      <c r="BI25" s="211">
        <f t="shared" si="21"/>
        <v>2207.3754066363708</v>
      </c>
      <c r="BJ25" s="211">
        <f t="shared" si="21"/>
        <v>2222.6463775184175</v>
      </c>
      <c r="BK25" s="211">
        <f t="shared" si="21"/>
        <v>2237.9173484004637</v>
      </c>
      <c r="BL25" s="211">
        <f t="shared" si="21"/>
        <v>2253.1883192825098</v>
      </c>
      <c r="BM25" s="211">
        <f t="shared" si="21"/>
        <v>2268.4592901645565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2272.0876862275254</v>
      </c>
      <c r="BO25" s="211">
        <f t="shared" si="22"/>
        <v>2264.0735074714175</v>
      </c>
      <c r="BP25" s="211">
        <f t="shared" si="22"/>
        <v>2256.0593287153088</v>
      </c>
      <c r="BQ25" s="211">
        <f t="shared" si="22"/>
        <v>2248.0451499592009</v>
      </c>
      <c r="BR25" s="211">
        <f t="shared" si="22"/>
        <v>2240.0309712030921</v>
      </c>
      <c r="BS25" s="211">
        <f t="shared" si="22"/>
        <v>2232.0167924469843</v>
      </c>
      <c r="BT25" s="211">
        <f t="shared" si="22"/>
        <v>2224.0026136908755</v>
      </c>
      <c r="BU25" s="211">
        <f t="shared" si="22"/>
        <v>2215.9884349347676</v>
      </c>
      <c r="BV25" s="211">
        <f t="shared" si="22"/>
        <v>2207.9742561786588</v>
      </c>
      <c r="BW25" s="211">
        <f t="shared" si="22"/>
        <v>2199.960077422551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2191.9458986664422</v>
      </c>
      <c r="BY25" s="211">
        <f t="shared" si="23"/>
        <v>2183.9317199103343</v>
      </c>
      <c r="BZ25" s="211">
        <f t="shared" si="23"/>
        <v>2175.9175411542255</v>
      </c>
      <c r="CA25" s="211">
        <f t="shared" si="23"/>
        <v>2167.9033623981177</v>
      </c>
      <c r="CB25" s="211">
        <f t="shared" si="23"/>
        <v>2159.8891836420089</v>
      </c>
      <c r="CC25" s="211">
        <f t="shared" si="23"/>
        <v>2151.875004885901</v>
      </c>
      <c r="CD25" s="211">
        <f t="shared" si="23"/>
        <v>2143.8608261297923</v>
      </c>
      <c r="CE25" s="211">
        <f t="shared" si="23"/>
        <v>2135.8466473736844</v>
      </c>
      <c r="CF25" s="211">
        <f t="shared" si="23"/>
        <v>2127.8324686175756</v>
      </c>
      <c r="CG25" s="211">
        <f t="shared" si="23"/>
        <v>2119.8182898614677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2111.804111105359</v>
      </c>
      <c r="CI25" s="211">
        <f t="shared" si="24"/>
        <v>2103.7899323492511</v>
      </c>
      <c r="CJ25" s="211">
        <f t="shared" si="24"/>
        <v>2095.7757535931423</v>
      </c>
      <c r="CK25" s="211">
        <f t="shared" si="24"/>
        <v>2087.7615748370345</v>
      </c>
      <c r="CL25" s="211">
        <f t="shared" si="24"/>
        <v>2079.7473960809257</v>
      </c>
      <c r="CM25" s="211">
        <f t="shared" si="24"/>
        <v>2071.7332173248178</v>
      </c>
      <c r="CN25" s="211">
        <f t="shared" si="24"/>
        <v>2063.719038568709</v>
      </c>
      <c r="CO25" s="211">
        <f t="shared" si="24"/>
        <v>2055.7048598126012</v>
      </c>
      <c r="CP25" s="211">
        <f t="shared" si="24"/>
        <v>2047.6906810564926</v>
      </c>
      <c r="CQ25" s="211">
        <f t="shared" si="24"/>
        <v>2039.6765023003843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1938.7327742117429</v>
      </c>
      <c r="CS25" s="211">
        <f t="shared" si="25"/>
        <v>1744.8594967905688</v>
      </c>
      <c r="CT25" s="211">
        <f t="shared" si="25"/>
        <v>1550.9862193693943</v>
      </c>
      <c r="CU25" s="211">
        <f t="shared" si="25"/>
        <v>1357.1129419482202</v>
      </c>
      <c r="CV25" s="211">
        <f t="shared" si="25"/>
        <v>1163.239664527046</v>
      </c>
      <c r="CW25" s="211">
        <f t="shared" si="25"/>
        <v>969.36638710587158</v>
      </c>
      <c r="CX25" s="211">
        <f t="shared" si="25"/>
        <v>775.49310968469717</v>
      </c>
      <c r="CY25" s="211">
        <f t="shared" si="25"/>
        <v>581.61983226352277</v>
      </c>
      <c r="CZ25" s="211">
        <f t="shared" si="25"/>
        <v>387.74655484234859</v>
      </c>
      <c r="DA25" s="211">
        <f t="shared" si="25"/>
        <v>193.87327742117441</v>
      </c>
    </row>
    <row r="26" spans="1:105">
      <c r="A26" s="202" t="str">
        <f>Income!A73</f>
        <v>Own crops sold</v>
      </c>
      <c r="B26" s="204">
        <f>Income!B73</f>
        <v>15</v>
      </c>
      <c r="C26" s="204">
        <f>Income!C73</f>
        <v>160</v>
      </c>
      <c r="D26" s="204">
        <f>Income!D73</f>
        <v>148.57142857142858</v>
      </c>
      <c r="E26" s="204">
        <f>Income!E73</f>
        <v>0</v>
      </c>
      <c r="F26" s="211">
        <f t="shared" si="16"/>
        <v>15</v>
      </c>
      <c r="G26" s="211">
        <f t="shared" si="16"/>
        <v>15</v>
      </c>
      <c r="H26" s="211">
        <f t="shared" si="16"/>
        <v>15</v>
      </c>
      <c r="I26" s="211">
        <f t="shared" si="16"/>
        <v>15</v>
      </c>
      <c r="J26" s="211">
        <f t="shared" si="16"/>
        <v>15</v>
      </c>
      <c r="K26" s="211">
        <f t="shared" si="16"/>
        <v>15</v>
      </c>
      <c r="L26" s="211">
        <f t="shared" si="16"/>
        <v>15</v>
      </c>
      <c r="M26" s="211">
        <f t="shared" si="16"/>
        <v>15</v>
      </c>
      <c r="N26" s="211">
        <f t="shared" si="16"/>
        <v>15</v>
      </c>
      <c r="O26" s="211">
        <f t="shared" si="16"/>
        <v>15</v>
      </c>
      <c r="P26" s="211">
        <f t="shared" si="17"/>
        <v>15</v>
      </c>
      <c r="Q26" s="211">
        <f t="shared" si="17"/>
        <v>15</v>
      </c>
      <c r="R26" s="211">
        <f t="shared" si="17"/>
        <v>15</v>
      </c>
      <c r="S26" s="211">
        <f t="shared" si="17"/>
        <v>15</v>
      </c>
      <c r="T26" s="211">
        <f t="shared" si="17"/>
        <v>15</v>
      </c>
      <c r="U26" s="211">
        <f t="shared" si="17"/>
        <v>15</v>
      </c>
      <c r="V26" s="211">
        <f t="shared" si="17"/>
        <v>15</v>
      </c>
      <c r="W26" s="211">
        <f t="shared" si="17"/>
        <v>15</v>
      </c>
      <c r="X26" s="211">
        <f t="shared" si="17"/>
        <v>15</v>
      </c>
      <c r="Y26" s="211">
        <f t="shared" si="17"/>
        <v>15</v>
      </c>
      <c r="Z26" s="211">
        <f t="shared" si="18"/>
        <v>15</v>
      </c>
      <c r="AA26" s="211">
        <f t="shared" si="18"/>
        <v>18.670886075949369</v>
      </c>
      <c r="AB26" s="211">
        <f t="shared" si="18"/>
        <v>22.341772151898734</v>
      </c>
      <c r="AC26" s="211">
        <f t="shared" si="18"/>
        <v>26.0126582278481</v>
      </c>
      <c r="AD26" s="211">
        <f t="shared" si="18"/>
        <v>29.683544303797468</v>
      </c>
      <c r="AE26" s="211">
        <f t="shared" si="18"/>
        <v>33.35443037974683</v>
      </c>
      <c r="AF26" s="211">
        <f t="shared" si="18"/>
        <v>37.025316455696199</v>
      </c>
      <c r="AG26" s="211">
        <f t="shared" si="18"/>
        <v>40.696202531645568</v>
      </c>
      <c r="AH26" s="211">
        <f t="shared" si="18"/>
        <v>44.367088607594937</v>
      </c>
      <c r="AI26" s="211">
        <f t="shared" si="18"/>
        <v>48.037974683544306</v>
      </c>
      <c r="AJ26" s="211">
        <f t="shared" si="19"/>
        <v>51.708860759493668</v>
      </c>
      <c r="AK26" s="211">
        <f t="shared" si="19"/>
        <v>55.379746835443036</v>
      </c>
      <c r="AL26" s="211">
        <f t="shared" si="19"/>
        <v>59.050632911392405</v>
      </c>
      <c r="AM26" s="211">
        <f t="shared" si="19"/>
        <v>62.721518987341774</v>
      </c>
      <c r="AN26" s="211">
        <f t="shared" si="19"/>
        <v>66.392405063291136</v>
      </c>
      <c r="AO26" s="211">
        <f t="shared" si="19"/>
        <v>70.063291139240505</v>
      </c>
      <c r="AP26" s="211">
        <f t="shared" si="19"/>
        <v>73.734177215189874</v>
      </c>
      <c r="AQ26" s="211">
        <f t="shared" si="19"/>
        <v>77.405063291139243</v>
      </c>
      <c r="AR26" s="211">
        <f t="shared" si="19"/>
        <v>81.075949367088612</v>
      </c>
      <c r="AS26" s="211">
        <f t="shared" si="19"/>
        <v>84.74683544303798</v>
      </c>
      <c r="AT26" s="211">
        <f t="shared" si="20"/>
        <v>88.417721518987335</v>
      </c>
      <c r="AU26" s="211">
        <f t="shared" si="20"/>
        <v>92.088607594936704</v>
      </c>
      <c r="AV26" s="211">
        <f t="shared" si="20"/>
        <v>95.759493670886073</v>
      </c>
      <c r="AW26" s="211">
        <f t="shared" si="20"/>
        <v>99.430379746835442</v>
      </c>
      <c r="AX26" s="211">
        <f t="shared" si="20"/>
        <v>103.10126582278481</v>
      </c>
      <c r="AY26" s="211">
        <f t="shared" si="20"/>
        <v>106.77215189873418</v>
      </c>
      <c r="AZ26" s="211">
        <f t="shared" si="20"/>
        <v>110.44303797468355</v>
      </c>
      <c r="BA26" s="211">
        <f t="shared" si="20"/>
        <v>114.11392405063292</v>
      </c>
      <c r="BB26" s="211">
        <f t="shared" si="20"/>
        <v>117.78481012658227</v>
      </c>
      <c r="BC26" s="211">
        <f t="shared" si="20"/>
        <v>121.45569620253164</v>
      </c>
      <c r="BD26" s="211">
        <f t="shared" si="21"/>
        <v>125.12658227848101</v>
      </c>
      <c r="BE26" s="211">
        <f t="shared" si="21"/>
        <v>128.79746835443038</v>
      </c>
      <c r="BF26" s="211">
        <f t="shared" si="21"/>
        <v>132.46835443037975</v>
      </c>
      <c r="BG26" s="211">
        <f t="shared" si="21"/>
        <v>136.13924050632912</v>
      </c>
      <c r="BH26" s="211">
        <f t="shared" si="21"/>
        <v>139.81012658227849</v>
      </c>
      <c r="BI26" s="211">
        <f t="shared" si="21"/>
        <v>143.48101265822785</v>
      </c>
      <c r="BJ26" s="211">
        <f t="shared" si="21"/>
        <v>147.15189873417722</v>
      </c>
      <c r="BK26" s="211">
        <f t="shared" si="21"/>
        <v>150.82278481012659</v>
      </c>
      <c r="BL26" s="211">
        <f t="shared" si="21"/>
        <v>154.49367088607596</v>
      </c>
      <c r="BM26" s="211">
        <f t="shared" si="21"/>
        <v>158.16455696202533</v>
      </c>
      <c r="BN26" s="211">
        <f t="shared" si="22"/>
        <v>159.8095238095238</v>
      </c>
      <c r="BO26" s="211">
        <f t="shared" si="22"/>
        <v>159.42857142857142</v>
      </c>
      <c r="BP26" s="211">
        <f t="shared" si="22"/>
        <v>159.04761904761904</v>
      </c>
      <c r="BQ26" s="211">
        <f t="shared" si="22"/>
        <v>158.66666666666666</v>
      </c>
      <c r="BR26" s="211">
        <f t="shared" si="22"/>
        <v>158.28571428571428</v>
      </c>
      <c r="BS26" s="211">
        <f t="shared" si="22"/>
        <v>157.9047619047619</v>
      </c>
      <c r="BT26" s="211">
        <f t="shared" si="22"/>
        <v>157.52380952380952</v>
      </c>
      <c r="BU26" s="211">
        <f t="shared" si="22"/>
        <v>157.14285714285714</v>
      </c>
      <c r="BV26" s="211">
        <f t="shared" si="22"/>
        <v>156.76190476190476</v>
      </c>
      <c r="BW26" s="211">
        <f t="shared" si="22"/>
        <v>156.38095238095238</v>
      </c>
      <c r="BX26" s="211">
        <f t="shared" si="23"/>
        <v>156</v>
      </c>
      <c r="BY26" s="211">
        <f t="shared" si="23"/>
        <v>155.61904761904762</v>
      </c>
      <c r="BZ26" s="211">
        <f t="shared" si="23"/>
        <v>155.23809523809524</v>
      </c>
      <c r="CA26" s="211">
        <f t="shared" si="23"/>
        <v>154.85714285714286</v>
      </c>
      <c r="CB26" s="211">
        <f t="shared" si="23"/>
        <v>154.47619047619048</v>
      </c>
      <c r="CC26" s="211">
        <f t="shared" si="23"/>
        <v>154.0952380952381</v>
      </c>
      <c r="CD26" s="211">
        <f t="shared" si="23"/>
        <v>153.71428571428572</v>
      </c>
      <c r="CE26" s="211">
        <f t="shared" si="23"/>
        <v>153.33333333333334</v>
      </c>
      <c r="CF26" s="211">
        <f t="shared" si="23"/>
        <v>152.95238095238096</v>
      </c>
      <c r="CG26" s="211">
        <f t="shared" si="23"/>
        <v>152.57142857142858</v>
      </c>
      <c r="CH26" s="211">
        <f t="shared" si="24"/>
        <v>152.1904761904762</v>
      </c>
      <c r="CI26" s="211">
        <f t="shared" si="24"/>
        <v>151.80952380952382</v>
      </c>
      <c r="CJ26" s="211">
        <f t="shared" si="24"/>
        <v>151.42857142857144</v>
      </c>
      <c r="CK26" s="211">
        <f t="shared" si="24"/>
        <v>151.04761904761907</v>
      </c>
      <c r="CL26" s="211">
        <f t="shared" si="24"/>
        <v>150.66666666666669</v>
      </c>
      <c r="CM26" s="211">
        <f t="shared" si="24"/>
        <v>150.28571428571431</v>
      </c>
      <c r="CN26" s="211">
        <f t="shared" si="24"/>
        <v>149.90476190476193</v>
      </c>
      <c r="CO26" s="211">
        <f t="shared" si="24"/>
        <v>149.52380952380955</v>
      </c>
      <c r="CP26" s="211">
        <f t="shared" si="24"/>
        <v>149.14285714285717</v>
      </c>
      <c r="CQ26" s="211">
        <f t="shared" si="24"/>
        <v>148.76190476190479</v>
      </c>
      <c r="CR26" s="211">
        <f t="shared" si="25"/>
        <v>141.49659863945578</v>
      </c>
      <c r="CS26" s="211">
        <f t="shared" si="25"/>
        <v>127.34693877551021</v>
      </c>
      <c r="CT26" s="211">
        <f t="shared" si="25"/>
        <v>113.19727891156464</v>
      </c>
      <c r="CU26" s="211">
        <f t="shared" si="25"/>
        <v>99.047619047619065</v>
      </c>
      <c r="CV26" s="211">
        <f t="shared" si="25"/>
        <v>84.897959183673464</v>
      </c>
      <c r="CW26" s="211">
        <f t="shared" si="25"/>
        <v>70.748299319727892</v>
      </c>
      <c r="CX26" s="211">
        <f t="shared" si="25"/>
        <v>56.598639455782319</v>
      </c>
      <c r="CY26" s="211">
        <f t="shared" si="25"/>
        <v>42.448979591836732</v>
      </c>
      <c r="CZ26" s="211">
        <f t="shared" si="25"/>
        <v>28.299319727891159</v>
      </c>
      <c r="DA26" s="211">
        <f t="shared" si="25"/>
        <v>14.149659863945573</v>
      </c>
    </row>
    <row r="27" spans="1:105">
      <c r="A27" s="202" t="str">
        <f>Income!A74</f>
        <v>Animal products consumed</v>
      </c>
      <c r="B27" s="204">
        <f>Income!B74</f>
        <v>533.5595315919619</v>
      </c>
      <c r="C27" s="204">
        <f>Income!C74</f>
        <v>1153.7458802361314</v>
      </c>
      <c r="D27" s="204">
        <f>Income!D74</f>
        <v>1615.5729501631481</v>
      </c>
      <c r="E27" s="204">
        <f>Income!E74</f>
        <v>0</v>
      </c>
      <c r="F27" s="211">
        <f t="shared" si="16"/>
        <v>533.5595315919619</v>
      </c>
      <c r="G27" s="211">
        <f t="shared" si="16"/>
        <v>533.5595315919619</v>
      </c>
      <c r="H27" s="211">
        <f t="shared" si="16"/>
        <v>533.5595315919619</v>
      </c>
      <c r="I27" s="211">
        <f t="shared" si="16"/>
        <v>533.5595315919619</v>
      </c>
      <c r="J27" s="211">
        <f t="shared" si="16"/>
        <v>533.5595315919619</v>
      </c>
      <c r="K27" s="211">
        <f t="shared" si="16"/>
        <v>533.5595315919619</v>
      </c>
      <c r="L27" s="211">
        <f t="shared" si="16"/>
        <v>533.5595315919619</v>
      </c>
      <c r="M27" s="211">
        <f t="shared" si="16"/>
        <v>533.5595315919619</v>
      </c>
      <c r="N27" s="211">
        <f t="shared" si="16"/>
        <v>533.5595315919619</v>
      </c>
      <c r="O27" s="211">
        <f t="shared" si="16"/>
        <v>533.5595315919619</v>
      </c>
      <c r="P27" s="211">
        <f t="shared" si="17"/>
        <v>533.5595315919619</v>
      </c>
      <c r="Q27" s="211">
        <f t="shared" si="17"/>
        <v>533.5595315919619</v>
      </c>
      <c r="R27" s="211">
        <f t="shared" si="17"/>
        <v>533.5595315919619</v>
      </c>
      <c r="S27" s="211">
        <f t="shared" si="17"/>
        <v>533.5595315919619</v>
      </c>
      <c r="T27" s="211">
        <f t="shared" si="17"/>
        <v>533.5595315919619</v>
      </c>
      <c r="U27" s="211">
        <f t="shared" si="17"/>
        <v>533.5595315919619</v>
      </c>
      <c r="V27" s="211">
        <f t="shared" si="17"/>
        <v>533.5595315919619</v>
      </c>
      <c r="W27" s="211">
        <f t="shared" si="17"/>
        <v>533.5595315919619</v>
      </c>
      <c r="X27" s="211">
        <f t="shared" si="17"/>
        <v>533.5595315919619</v>
      </c>
      <c r="Y27" s="211">
        <f t="shared" si="17"/>
        <v>533.5595315919619</v>
      </c>
      <c r="Z27" s="211">
        <f t="shared" si="18"/>
        <v>533.5595315919619</v>
      </c>
      <c r="AA27" s="211">
        <f t="shared" si="18"/>
        <v>549.26045181080167</v>
      </c>
      <c r="AB27" s="211">
        <f t="shared" si="18"/>
        <v>564.96137202964132</v>
      </c>
      <c r="AC27" s="211">
        <f t="shared" si="18"/>
        <v>580.66229224848109</v>
      </c>
      <c r="AD27" s="211">
        <f t="shared" si="18"/>
        <v>596.36321246732086</v>
      </c>
      <c r="AE27" s="211">
        <f t="shared" si="18"/>
        <v>612.06413268616052</v>
      </c>
      <c r="AF27" s="211">
        <f t="shared" si="18"/>
        <v>627.76505290500029</v>
      </c>
      <c r="AG27" s="211">
        <f t="shared" si="18"/>
        <v>643.46597312384006</v>
      </c>
      <c r="AH27" s="211">
        <f t="shared" si="18"/>
        <v>659.16689334267971</v>
      </c>
      <c r="AI27" s="211">
        <f t="shared" si="18"/>
        <v>674.86781356151948</v>
      </c>
      <c r="AJ27" s="211">
        <f t="shared" si="19"/>
        <v>690.56873378035925</v>
      </c>
      <c r="AK27" s="211">
        <f t="shared" si="19"/>
        <v>706.26965399919891</v>
      </c>
      <c r="AL27" s="211">
        <f t="shared" si="19"/>
        <v>721.97057421803868</v>
      </c>
      <c r="AM27" s="211">
        <f t="shared" si="19"/>
        <v>737.67149443687845</v>
      </c>
      <c r="AN27" s="211">
        <f t="shared" si="19"/>
        <v>753.3724146557181</v>
      </c>
      <c r="AO27" s="211">
        <f t="shared" si="19"/>
        <v>769.07333487455799</v>
      </c>
      <c r="AP27" s="211">
        <f t="shared" si="19"/>
        <v>784.77425509339764</v>
      </c>
      <c r="AQ27" s="211">
        <f t="shared" si="19"/>
        <v>800.4751753122373</v>
      </c>
      <c r="AR27" s="211">
        <f t="shared" si="19"/>
        <v>816.17609553107718</v>
      </c>
      <c r="AS27" s="211">
        <f t="shared" si="19"/>
        <v>831.87701574991684</v>
      </c>
      <c r="AT27" s="211">
        <f t="shared" si="20"/>
        <v>847.57793596875649</v>
      </c>
      <c r="AU27" s="211">
        <f t="shared" si="20"/>
        <v>863.27885618759638</v>
      </c>
      <c r="AV27" s="211">
        <f t="shared" si="20"/>
        <v>878.97977640643603</v>
      </c>
      <c r="AW27" s="211">
        <f t="shared" si="20"/>
        <v>894.68069662527569</v>
      </c>
      <c r="AX27" s="211">
        <f t="shared" si="20"/>
        <v>910.38161684411557</v>
      </c>
      <c r="AY27" s="211">
        <f t="shared" si="20"/>
        <v>926.08253706295523</v>
      </c>
      <c r="AZ27" s="211">
        <f t="shared" si="20"/>
        <v>941.78345728179488</v>
      </c>
      <c r="BA27" s="211">
        <f t="shared" si="20"/>
        <v>957.48437750063476</v>
      </c>
      <c r="BB27" s="211">
        <f t="shared" si="20"/>
        <v>973.18529771947442</v>
      </c>
      <c r="BC27" s="211">
        <f t="shared" si="20"/>
        <v>988.88621793831419</v>
      </c>
      <c r="BD27" s="211">
        <f t="shared" si="21"/>
        <v>1004.587138157154</v>
      </c>
      <c r="BE27" s="211">
        <f t="shared" si="21"/>
        <v>1020.2880583759936</v>
      </c>
      <c r="BF27" s="211">
        <f t="shared" si="21"/>
        <v>1035.9889785948335</v>
      </c>
      <c r="BG27" s="211">
        <f t="shared" si="21"/>
        <v>1051.6898988136732</v>
      </c>
      <c r="BH27" s="211">
        <f t="shared" si="21"/>
        <v>1067.3908190325128</v>
      </c>
      <c r="BI27" s="211">
        <f t="shared" si="21"/>
        <v>1083.0917392513525</v>
      </c>
      <c r="BJ27" s="211">
        <f t="shared" si="21"/>
        <v>1098.7926594701923</v>
      </c>
      <c r="BK27" s="211">
        <f t="shared" si="21"/>
        <v>1114.493579689032</v>
      </c>
      <c r="BL27" s="211">
        <f t="shared" si="21"/>
        <v>1130.1944999078719</v>
      </c>
      <c r="BM27" s="211">
        <f t="shared" si="21"/>
        <v>1145.8954201267115</v>
      </c>
      <c r="BN27" s="211">
        <f t="shared" si="22"/>
        <v>1161.4429980682482</v>
      </c>
      <c r="BO27" s="211">
        <f t="shared" si="22"/>
        <v>1176.8372337324822</v>
      </c>
      <c r="BP27" s="211">
        <f t="shared" si="22"/>
        <v>1192.2314693967162</v>
      </c>
      <c r="BQ27" s="211">
        <f t="shared" si="22"/>
        <v>1207.6257050609499</v>
      </c>
      <c r="BR27" s="211">
        <f t="shared" si="22"/>
        <v>1223.0199407251839</v>
      </c>
      <c r="BS27" s="211">
        <f t="shared" si="22"/>
        <v>1238.4141763894177</v>
      </c>
      <c r="BT27" s="211">
        <f t="shared" si="22"/>
        <v>1253.8084120536516</v>
      </c>
      <c r="BU27" s="211">
        <f t="shared" si="22"/>
        <v>1269.2026477178856</v>
      </c>
      <c r="BV27" s="211">
        <f t="shared" si="22"/>
        <v>1284.5968833821194</v>
      </c>
      <c r="BW27" s="211">
        <f t="shared" si="22"/>
        <v>1299.9911190463533</v>
      </c>
      <c r="BX27" s="211">
        <f t="shared" si="23"/>
        <v>1315.3853547105873</v>
      </c>
      <c r="BY27" s="211">
        <f t="shared" si="23"/>
        <v>1330.7795903748211</v>
      </c>
      <c r="BZ27" s="211">
        <f t="shared" si="23"/>
        <v>1346.173826039055</v>
      </c>
      <c r="CA27" s="211">
        <f t="shared" si="23"/>
        <v>1361.568061703289</v>
      </c>
      <c r="CB27" s="211">
        <f t="shared" si="23"/>
        <v>1376.9622973675228</v>
      </c>
      <c r="CC27" s="211">
        <f t="shared" si="23"/>
        <v>1392.3565330317567</v>
      </c>
      <c r="CD27" s="211">
        <f t="shared" si="23"/>
        <v>1407.7507686959905</v>
      </c>
      <c r="CE27" s="211">
        <f t="shared" si="23"/>
        <v>1423.1450043602244</v>
      </c>
      <c r="CF27" s="211">
        <f t="shared" si="23"/>
        <v>1438.5392400244582</v>
      </c>
      <c r="CG27" s="211">
        <f t="shared" si="23"/>
        <v>1453.9334756886924</v>
      </c>
      <c r="CH27" s="211">
        <f t="shared" si="24"/>
        <v>1469.3277113529261</v>
      </c>
      <c r="CI27" s="211">
        <f t="shared" si="24"/>
        <v>1484.7219470171601</v>
      </c>
      <c r="CJ27" s="211">
        <f t="shared" si="24"/>
        <v>1500.1161826813939</v>
      </c>
      <c r="CK27" s="211">
        <f t="shared" si="24"/>
        <v>1515.5104183456278</v>
      </c>
      <c r="CL27" s="211">
        <f t="shared" si="24"/>
        <v>1530.9046540098616</v>
      </c>
      <c r="CM27" s="211">
        <f t="shared" si="24"/>
        <v>1546.2988896740956</v>
      </c>
      <c r="CN27" s="211">
        <f t="shared" si="24"/>
        <v>1561.6931253383295</v>
      </c>
      <c r="CO27" s="211">
        <f t="shared" si="24"/>
        <v>1577.0873610025633</v>
      </c>
      <c r="CP27" s="211">
        <f t="shared" si="24"/>
        <v>1592.4815966667973</v>
      </c>
      <c r="CQ27" s="211">
        <f t="shared" si="24"/>
        <v>1607.8758323310312</v>
      </c>
      <c r="CR27" s="211">
        <f t="shared" si="25"/>
        <v>1538.6409049172839</v>
      </c>
      <c r="CS27" s="211">
        <f t="shared" si="25"/>
        <v>1384.7768144255556</v>
      </c>
      <c r="CT27" s="211">
        <f t="shared" si="25"/>
        <v>1230.9127239338272</v>
      </c>
      <c r="CU27" s="211">
        <f t="shared" si="25"/>
        <v>1077.0486334420989</v>
      </c>
      <c r="CV27" s="211">
        <f t="shared" si="25"/>
        <v>923.18454295037031</v>
      </c>
      <c r="CW27" s="211">
        <f t="shared" si="25"/>
        <v>769.32045245864197</v>
      </c>
      <c r="CX27" s="211">
        <f t="shared" si="25"/>
        <v>615.45636196691351</v>
      </c>
      <c r="CY27" s="211">
        <f t="shared" si="25"/>
        <v>461.59227147518504</v>
      </c>
      <c r="CZ27" s="211">
        <f t="shared" si="25"/>
        <v>307.72818098345692</v>
      </c>
      <c r="DA27" s="211">
        <f t="shared" si="25"/>
        <v>153.86409049172835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6300</v>
      </c>
      <c r="C29" s="204">
        <f>Income!C76</f>
        <v>9900</v>
      </c>
      <c r="D29" s="204">
        <f>Income!D76</f>
        <v>14742.857142857141</v>
      </c>
      <c r="E29" s="204">
        <f>Income!E76</f>
        <v>0</v>
      </c>
      <c r="F29" s="211">
        <f t="shared" si="16"/>
        <v>6300</v>
      </c>
      <c r="G29" s="211">
        <f t="shared" si="16"/>
        <v>6300</v>
      </c>
      <c r="H29" s="211">
        <f t="shared" si="16"/>
        <v>6300</v>
      </c>
      <c r="I29" s="211">
        <f t="shared" si="16"/>
        <v>6300</v>
      </c>
      <c r="J29" s="211">
        <f t="shared" si="16"/>
        <v>6300</v>
      </c>
      <c r="K29" s="211">
        <f t="shared" si="16"/>
        <v>6300</v>
      </c>
      <c r="L29" s="211">
        <f t="shared" si="16"/>
        <v>6300</v>
      </c>
      <c r="M29" s="211">
        <f t="shared" si="16"/>
        <v>6300</v>
      </c>
      <c r="N29" s="211">
        <f t="shared" si="16"/>
        <v>6300</v>
      </c>
      <c r="O29" s="211">
        <f t="shared" si="16"/>
        <v>6300</v>
      </c>
      <c r="P29" s="211">
        <f t="shared" si="17"/>
        <v>6300</v>
      </c>
      <c r="Q29" s="211">
        <f t="shared" si="17"/>
        <v>6300</v>
      </c>
      <c r="R29" s="211">
        <f t="shared" si="17"/>
        <v>6300</v>
      </c>
      <c r="S29" s="211">
        <f t="shared" si="17"/>
        <v>6300</v>
      </c>
      <c r="T29" s="211">
        <f t="shared" si="17"/>
        <v>6300</v>
      </c>
      <c r="U29" s="211">
        <f t="shared" si="17"/>
        <v>6300</v>
      </c>
      <c r="V29" s="211">
        <f t="shared" si="17"/>
        <v>6300</v>
      </c>
      <c r="W29" s="211">
        <f t="shared" si="17"/>
        <v>6300</v>
      </c>
      <c r="X29" s="211">
        <f t="shared" si="17"/>
        <v>6300</v>
      </c>
      <c r="Y29" s="211">
        <f t="shared" si="17"/>
        <v>6300</v>
      </c>
      <c r="Z29" s="211">
        <f t="shared" si="18"/>
        <v>6300</v>
      </c>
      <c r="AA29" s="211">
        <f t="shared" si="18"/>
        <v>6391.1392405063289</v>
      </c>
      <c r="AB29" s="211">
        <f t="shared" si="18"/>
        <v>6482.2784810126586</v>
      </c>
      <c r="AC29" s="211">
        <f t="shared" si="18"/>
        <v>6573.4177215189875</v>
      </c>
      <c r="AD29" s="211">
        <f t="shared" si="18"/>
        <v>6664.5569620253164</v>
      </c>
      <c r="AE29" s="211">
        <f t="shared" si="18"/>
        <v>6755.6962025316452</v>
      </c>
      <c r="AF29" s="211">
        <f t="shared" si="18"/>
        <v>6846.835443037975</v>
      </c>
      <c r="AG29" s="211">
        <f t="shared" si="18"/>
        <v>6937.9746835443038</v>
      </c>
      <c r="AH29" s="211">
        <f t="shared" si="18"/>
        <v>7029.1139240506327</v>
      </c>
      <c r="AI29" s="211">
        <f t="shared" si="18"/>
        <v>7120.2531645569616</v>
      </c>
      <c r="AJ29" s="211">
        <f t="shared" si="19"/>
        <v>7211.3924050632913</v>
      </c>
      <c r="AK29" s="211">
        <f t="shared" si="19"/>
        <v>7302.5316455696202</v>
      </c>
      <c r="AL29" s="211">
        <f t="shared" si="19"/>
        <v>7393.6708860759491</v>
      </c>
      <c r="AM29" s="211">
        <f t="shared" si="19"/>
        <v>7484.8101265822788</v>
      </c>
      <c r="AN29" s="211">
        <f t="shared" si="19"/>
        <v>7575.9493670886077</v>
      </c>
      <c r="AO29" s="211">
        <f t="shared" si="19"/>
        <v>7667.0886075949365</v>
      </c>
      <c r="AP29" s="211">
        <f t="shared" si="19"/>
        <v>7758.2278481012654</v>
      </c>
      <c r="AQ29" s="211">
        <f t="shared" si="19"/>
        <v>7849.3670886075952</v>
      </c>
      <c r="AR29" s="211">
        <f t="shared" si="19"/>
        <v>7940.506329113924</v>
      </c>
      <c r="AS29" s="211">
        <f t="shared" si="19"/>
        <v>8031.6455696202529</v>
      </c>
      <c r="AT29" s="211">
        <f t="shared" si="20"/>
        <v>8122.7848101265827</v>
      </c>
      <c r="AU29" s="211">
        <f t="shared" si="20"/>
        <v>8213.9240506329115</v>
      </c>
      <c r="AV29" s="211">
        <f t="shared" si="20"/>
        <v>8305.0632911392404</v>
      </c>
      <c r="AW29" s="211">
        <f t="shared" si="20"/>
        <v>8396.2025316455693</v>
      </c>
      <c r="AX29" s="211">
        <f t="shared" si="20"/>
        <v>8487.3417721518981</v>
      </c>
      <c r="AY29" s="211">
        <f t="shared" si="20"/>
        <v>8578.481012658227</v>
      </c>
      <c r="AZ29" s="211">
        <f t="shared" si="20"/>
        <v>8669.6202531645577</v>
      </c>
      <c r="BA29" s="211">
        <f t="shared" si="20"/>
        <v>8760.7594936708865</v>
      </c>
      <c r="BB29" s="211">
        <f t="shared" si="20"/>
        <v>8851.8987341772154</v>
      </c>
      <c r="BC29" s="211">
        <f t="shared" si="20"/>
        <v>8943.0379746835442</v>
      </c>
      <c r="BD29" s="211">
        <f t="shared" si="21"/>
        <v>9034.1772151898731</v>
      </c>
      <c r="BE29" s="211">
        <f t="shared" si="21"/>
        <v>9125.316455696202</v>
      </c>
      <c r="BF29" s="211">
        <f t="shared" si="21"/>
        <v>9216.4556962025308</v>
      </c>
      <c r="BG29" s="211">
        <f t="shared" si="21"/>
        <v>9307.5949367088615</v>
      </c>
      <c r="BH29" s="211">
        <f t="shared" si="21"/>
        <v>9398.7341772151904</v>
      </c>
      <c r="BI29" s="211">
        <f t="shared" si="21"/>
        <v>9489.8734177215192</v>
      </c>
      <c r="BJ29" s="211">
        <f t="shared" si="21"/>
        <v>9581.0126582278481</v>
      </c>
      <c r="BK29" s="211">
        <f t="shared" si="21"/>
        <v>9672.1518987341769</v>
      </c>
      <c r="BL29" s="211">
        <f t="shared" si="21"/>
        <v>9763.2911392405058</v>
      </c>
      <c r="BM29" s="211">
        <f t="shared" si="21"/>
        <v>9854.4303797468347</v>
      </c>
      <c r="BN29" s="211">
        <f t="shared" si="22"/>
        <v>9980.7142857142862</v>
      </c>
      <c r="BO29" s="211">
        <f t="shared" si="22"/>
        <v>10142.142857142857</v>
      </c>
      <c r="BP29" s="211">
        <f t="shared" si="22"/>
        <v>10303.571428571428</v>
      </c>
      <c r="BQ29" s="211">
        <f t="shared" si="22"/>
        <v>10465</v>
      </c>
      <c r="BR29" s="211">
        <f t="shared" si="22"/>
        <v>10626.428571428571</v>
      </c>
      <c r="BS29" s="211">
        <f t="shared" si="22"/>
        <v>10787.857142857143</v>
      </c>
      <c r="BT29" s="211">
        <f t="shared" si="22"/>
        <v>10949.285714285714</v>
      </c>
      <c r="BU29" s="211">
        <f t="shared" si="22"/>
        <v>11110.714285714286</v>
      </c>
      <c r="BV29" s="211">
        <f t="shared" si="22"/>
        <v>11272.142857142857</v>
      </c>
      <c r="BW29" s="211">
        <f t="shared" si="22"/>
        <v>11433.571428571428</v>
      </c>
      <c r="BX29" s="211">
        <f t="shared" si="23"/>
        <v>11595</v>
      </c>
      <c r="BY29" s="211">
        <f t="shared" si="23"/>
        <v>11756.428571428571</v>
      </c>
      <c r="BZ29" s="211">
        <f t="shared" si="23"/>
        <v>11917.857142857141</v>
      </c>
      <c r="CA29" s="211">
        <f t="shared" si="23"/>
        <v>12079.285714285714</v>
      </c>
      <c r="CB29" s="211">
        <f t="shared" si="23"/>
        <v>12240.714285714284</v>
      </c>
      <c r="CC29" s="211">
        <f t="shared" si="23"/>
        <v>12402.142857142857</v>
      </c>
      <c r="CD29" s="211">
        <f t="shared" si="23"/>
        <v>12563.571428571428</v>
      </c>
      <c r="CE29" s="211">
        <f t="shared" si="23"/>
        <v>12725</v>
      </c>
      <c r="CF29" s="211">
        <f t="shared" si="23"/>
        <v>12886.428571428571</v>
      </c>
      <c r="CG29" s="211">
        <f t="shared" si="23"/>
        <v>13047.857142857141</v>
      </c>
      <c r="CH29" s="211">
        <f t="shared" si="24"/>
        <v>13209.285714285714</v>
      </c>
      <c r="CI29" s="211">
        <f t="shared" si="24"/>
        <v>13370.714285714284</v>
      </c>
      <c r="CJ29" s="211">
        <f t="shared" si="24"/>
        <v>13532.142857142855</v>
      </c>
      <c r="CK29" s="211">
        <f t="shared" si="24"/>
        <v>13693.571428571428</v>
      </c>
      <c r="CL29" s="211">
        <f t="shared" si="24"/>
        <v>13854.999999999998</v>
      </c>
      <c r="CM29" s="211">
        <f t="shared" si="24"/>
        <v>14016.428571428569</v>
      </c>
      <c r="CN29" s="211">
        <f t="shared" si="24"/>
        <v>14177.857142857141</v>
      </c>
      <c r="CO29" s="211">
        <f t="shared" si="24"/>
        <v>14339.285714285714</v>
      </c>
      <c r="CP29" s="211">
        <f t="shared" si="24"/>
        <v>14500.714285714284</v>
      </c>
      <c r="CQ29" s="211">
        <f t="shared" si="24"/>
        <v>14662.142857142855</v>
      </c>
      <c r="CR29" s="211">
        <f t="shared" si="25"/>
        <v>14040.81632653061</v>
      </c>
      <c r="CS29" s="211">
        <f t="shared" si="25"/>
        <v>12636.73469387755</v>
      </c>
      <c r="CT29" s="211">
        <f t="shared" si="25"/>
        <v>11232.653061224488</v>
      </c>
      <c r="CU29" s="211">
        <f t="shared" si="25"/>
        <v>9828.5714285714275</v>
      </c>
      <c r="CV29" s="211">
        <f t="shared" si="25"/>
        <v>8424.4897959183672</v>
      </c>
      <c r="CW29" s="211">
        <f t="shared" si="25"/>
        <v>7020.4081632653051</v>
      </c>
      <c r="CX29" s="211">
        <f t="shared" si="25"/>
        <v>5616.3265306122448</v>
      </c>
      <c r="CY29" s="211">
        <f t="shared" si="25"/>
        <v>4212.2448979591827</v>
      </c>
      <c r="CZ29" s="211">
        <f t="shared" si="25"/>
        <v>2808.1632653061224</v>
      </c>
      <c r="DA29" s="211">
        <f t="shared" si="25"/>
        <v>1404.0816326530621</v>
      </c>
    </row>
    <row r="30" spans="1:105">
      <c r="A30" s="202" t="str">
        <f>Income!A77</f>
        <v>Wild foods consumed and sold</v>
      </c>
      <c r="B30" s="204">
        <f>Income!B77</f>
        <v>91.16733845330333</v>
      </c>
      <c r="C30" s="204">
        <f>Income!C77</f>
        <v>91.16733845330333</v>
      </c>
      <c r="D30" s="204">
        <f>Income!D77</f>
        <v>138.92165859550985</v>
      </c>
      <c r="E30" s="204">
        <f>Income!E77</f>
        <v>0</v>
      </c>
      <c r="F30" s="211">
        <f t="shared" si="16"/>
        <v>91.16733845330333</v>
      </c>
      <c r="G30" s="211">
        <f t="shared" si="16"/>
        <v>91.16733845330333</v>
      </c>
      <c r="H30" s="211">
        <f t="shared" si="16"/>
        <v>91.16733845330333</v>
      </c>
      <c r="I30" s="211">
        <f t="shared" si="16"/>
        <v>91.16733845330333</v>
      </c>
      <c r="J30" s="211">
        <f t="shared" si="16"/>
        <v>91.16733845330333</v>
      </c>
      <c r="K30" s="211">
        <f t="shared" si="16"/>
        <v>91.16733845330333</v>
      </c>
      <c r="L30" s="211">
        <f t="shared" si="16"/>
        <v>91.16733845330333</v>
      </c>
      <c r="M30" s="211">
        <f t="shared" si="16"/>
        <v>91.16733845330333</v>
      </c>
      <c r="N30" s="211">
        <f t="shared" si="16"/>
        <v>91.16733845330333</v>
      </c>
      <c r="O30" s="211">
        <f t="shared" si="16"/>
        <v>91.16733845330333</v>
      </c>
      <c r="P30" s="211">
        <f t="shared" si="17"/>
        <v>91.16733845330333</v>
      </c>
      <c r="Q30" s="211">
        <f t="shared" si="17"/>
        <v>91.16733845330333</v>
      </c>
      <c r="R30" s="211">
        <f t="shared" si="17"/>
        <v>91.16733845330333</v>
      </c>
      <c r="S30" s="211">
        <f t="shared" si="17"/>
        <v>91.16733845330333</v>
      </c>
      <c r="T30" s="211">
        <f t="shared" si="17"/>
        <v>91.16733845330333</v>
      </c>
      <c r="U30" s="211">
        <f t="shared" si="17"/>
        <v>91.16733845330333</v>
      </c>
      <c r="V30" s="211">
        <f t="shared" si="17"/>
        <v>91.16733845330333</v>
      </c>
      <c r="W30" s="211">
        <f t="shared" si="17"/>
        <v>91.16733845330333</v>
      </c>
      <c r="X30" s="211">
        <f t="shared" si="17"/>
        <v>91.16733845330333</v>
      </c>
      <c r="Y30" s="211">
        <f t="shared" si="17"/>
        <v>91.16733845330333</v>
      </c>
      <c r="Z30" s="211">
        <f t="shared" si="18"/>
        <v>91.16733845330333</v>
      </c>
      <c r="AA30" s="211">
        <f t="shared" si="18"/>
        <v>91.16733845330333</v>
      </c>
      <c r="AB30" s="211">
        <f t="shared" si="18"/>
        <v>91.16733845330333</v>
      </c>
      <c r="AC30" s="211">
        <f t="shared" si="18"/>
        <v>91.16733845330333</v>
      </c>
      <c r="AD30" s="211">
        <f t="shared" si="18"/>
        <v>91.16733845330333</v>
      </c>
      <c r="AE30" s="211">
        <f t="shared" si="18"/>
        <v>91.16733845330333</v>
      </c>
      <c r="AF30" s="211">
        <f t="shared" si="18"/>
        <v>91.16733845330333</v>
      </c>
      <c r="AG30" s="211">
        <f t="shared" si="18"/>
        <v>91.16733845330333</v>
      </c>
      <c r="AH30" s="211">
        <f t="shared" si="18"/>
        <v>91.16733845330333</v>
      </c>
      <c r="AI30" s="211">
        <f t="shared" si="18"/>
        <v>91.16733845330333</v>
      </c>
      <c r="AJ30" s="211">
        <f t="shared" si="19"/>
        <v>91.16733845330333</v>
      </c>
      <c r="AK30" s="211">
        <f t="shared" si="19"/>
        <v>91.16733845330333</v>
      </c>
      <c r="AL30" s="211">
        <f t="shared" si="19"/>
        <v>91.16733845330333</v>
      </c>
      <c r="AM30" s="211">
        <f t="shared" si="19"/>
        <v>91.16733845330333</v>
      </c>
      <c r="AN30" s="211">
        <f t="shared" si="19"/>
        <v>91.16733845330333</v>
      </c>
      <c r="AO30" s="211">
        <f t="shared" si="19"/>
        <v>91.16733845330333</v>
      </c>
      <c r="AP30" s="211">
        <f t="shared" si="19"/>
        <v>91.16733845330333</v>
      </c>
      <c r="AQ30" s="211">
        <f t="shared" si="19"/>
        <v>91.16733845330333</v>
      </c>
      <c r="AR30" s="211">
        <f t="shared" si="19"/>
        <v>91.16733845330333</v>
      </c>
      <c r="AS30" s="211">
        <f t="shared" si="19"/>
        <v>91.16733845330333</v>
      </c>
      <c r="AT30" s="211">
        <f t="shared" si="20"/>
        <v>91.16733845330333</v>
      </c>
      <c r="AU30" s="211">
        <f t="shared" si="20"/>
        <v>91.16733845330333</v>
      </c>
      <c r="AV30" s="211">
        <f t="shared" si="20"/>
        <v>91.16733845330333</v>
      </c>
      <c r="AW30" s="211">
        <f t="shared" si="20"/>
        <v>91.16733845330333</v>
      </c>
      <c r="AX30" s="211">
        <f t="shared" si="20"/>
        <v>91.16733845330333</v>
      </c>
      <c r="AY30" s="211">
        <f t="shared" si="20"/>
        <v>91.16733845330333</v>
      </c>
      <c r="AZ30" s="211">
        <f t="shared" si="20"/>
        <v>91.16733845330333</v>
      </c>
      <c r="BA30" s="211">
        <f t="shared" si="20"/>
        <v>91.16733845330333</v>
      </c>
      <c r="BB30" s="211">
        <f t="shared" si="20"/>
        <v>91.16733845330333</v>
      </c>
      <c r="BC30" s="211">
        <f t="shared" si="20"/>
        <v>91.16733845330333</v>
      </c>
      <c r="BD30" s="211">
        <f t="shared" si="21"/>
        <v>91.16733845330333</v>
      </c>
      <c r="BE30" s="211">
        <f t="shared" si="21"/>
        <v>91.16733845330333</v>
      </c>
      <c r="BF30" s="211">
        <f t="shared" si="21"/>
        <v>91.16733845330333</v>
      </c>
      <c r="BG30" s="211">
        <f t="shared" si="21"/>
        <v>91.16733845330333</v>
      </c>
      <c r="BH30" s="211">
        <f t="shared" si="21"/>
        <v>91.16733845330333</v>
      </c>
      <c r="BI30" s="211">
        <f t="shared" si="21"/>
        <v>91.16733845330333</v>
      </c>
      <c r="BJ30" s="211">
        <f t="shared" si="21"/>
        <v>91.16733845330333</v>
      </c>
      <c r="BK30" s="211">
        <f t="shared" si="21"/>
        <v>91.16733845330333</v>
      </c>
      <c r="BL30" s="211">
        <f t="shared" si="21"/>
        <v>91.16733845330333</v>
      </c>
      <c r="BM30" s="211">
        <f t="shared" si="21"/>
        <v>91.16733845330333</v>
      </c>
      <c r="BN30" s="211">
        <f t="shared" si="22"/>
        <v>91.963243789006768</v>
      </c>
      <c r="BO30" s="211">
        <f t="shared" si="22"/>
        <v>93.555054460413658</v>
      </c>
      <c r="BP30" s="211">
        <f t="shared" si="22"/>
        <v>95.146865131820533</v>
      </c>
      <c r="BQ30" s="211">
        <f t="shared" si="22"/>
        <v>96.738675803227423</v>
      </c>
      <c r="BR30" s="211">
        <f t="shared" si="22"/>
        <v>98.330486474634313</v>
      </c>
      <c r="BS30" s="211">
        <f t="shared" si="22"/>
        <v>99.922297146041188</v>
      </c>
      <c r="BT30" s="211">
        <f t="shared" si="22"/>
        <v>101.51410781744808</v>
      </c>
      <c r="BU30" s="211">
        <f t="shared" si="22"/>
        <v>103.10591848885497</v>
      </c>
      <c r="BV30" s="211">
        <f t="shared" si="22"/>
        <v>104.69772916026184</v>
      </c>
      <c r="BW30" s="211">
        <f t="shared" si="22"/>
        <v>106.28953983166873</v>
      </c>
      <c r="BX30" s="211">
        <f t="shared" si="23"/>
        <v>107.88135050307561</v>
      </c>
      <c r="BY30" s="211">
        <f t="shared" si="23"/>
        <v>109.4731611744825</v>
      </c>
      <c r="BZ30" s="211">
        <f t="shared" si="23"/>
        <v>111.06497184588937</v>
      </c>
      <c r="CA30" s="211">
        <f t="shared" si="23"/>
        <v>112.65678251729626</v>
      </c>
      <c r="CB30" s="211">
        <f t="shared" si="23"/>
        <v>114.24859318870315</v>
      </c>
      <c r="CC30" s="211">
        <f t="shared" si="23"/>
        <v>115.84040386011003</v>
      </c>
      <c r="CD30" s="211">
        <f t="shared" si="23"/>
        <v>117.43221453151692</v>
      </c>
      <c r="CE30" s="211">
        <f t="shared" si="23"/>
        <v>119.02402520292381</v>
      </c>
      <c r="CF30" s="211">
        <f t="shared" si="23"/>
        <v>120.61583587433068</v>
      </c>
      <c r="CG30" s="211">
        <f t="shared" si="23"/>
        <v>122.20764654573757</v>
      </c>
      <c r="CH30" s="211">
        <f t="shared" si="24"/>
        <v>123.79945721714446</v>
      </c>
      <c r="CI30" s="211">
        <f t="shared" si="24"/>
        <v>125.39126788855134</v>
      </c>
      <c r="CJ30" s="211">
        <f t="shared" si="24"/>
        <v>126.98307855995822</v>
      </c>
      <c r="CK30" s="211">
        <f t="shared" si="24"/>
        <v>128.57488923136512</v>
      </c>
      <c r="CL30" s="211">
        <f t="shared" si="24"/>
        <v>130.166699902772</v>
      </c>
      <c r="CM30" s="211">
        <f t="shared" si="24"/>
        <v>131.75851057417887</v>
      </c>
      <c r="CN30" s="211">
        <f t="shared" si="24"/>
        <v>133.35032124558575</v>
      </c>
      <c r="CO30" s="211">
        <f t="shared" si="24"/>
        <v>134.94213191699265</v>
      </c>
      <c r="CP30" s="211">
        <f t="shared" si="24"/>
        <v>136.53394258839953</v>
      </c>
      <c r="CQ30" s="211">
        <f t="shared" si="24"/>
        <v>138.1257532598064</v>
      </c>
      <c r="CR30" s="211">
        <f t="shared" si="25"/>
        <v>132.30634151953319</v>
      </c>
      <c r="CS30" s="211">
        <f t="shared" si="25"/>
        <v>119.07570736757987</v>
      </c>
      <c r="CT30" s="211">
        <f t="shared" si="25"/>
        <v>105.84507321562656</v>
      </c>
      <c r="CU30" s="211">
        <f t="shared" si="25"/>
        <v>92.614439063673231</v>
      </c>
      <c r="CV30" s="211">
        <f t="shared" si="25"/>
        <v>79.38380491171992</v>
      </c>
      <c r="CW30" s="211">
        <f t="shared" si="25"/>
        <v>66.153170759766596</v>
      </c>
      <c r="CX30" s="211">
        <f t="shared" si="25"/>
        <v>52.922536607813271</v>
      </c>
      <c r="CY30" s="211">
        <f t="shared" si="25"/>
        <v>39.691902455859974</v>
      </c>
      <c r="CZ30" s="211">
        <f t="shared" si="25"/>
        <v>26.461268303906635</v>
      </c>
      <c r="DA30" s="211">
        <f t="shared" si="25"/>
        <v>13.230634151953311</v>
      </c>
    </row>
    <row r="31" spans="1:105">
      <c r="A31" s="202" t="str">
        <f>Income!A78</f>
        <v>Labour - casual</v>
      </c>
      <c r="B31" s="204">
        <f>Income!B78</f>
        <v>1620</v>
      </c>
      <c r="C31" s="204">
        <f>Income!C78</f>
        <v>1080</v>
      </c>
      <c r="D31" s="204">
        <f>Income!D78</f>
        <v>0</v>
      </c>
      <c r="E31" s="204">
        <f>Income!E78</f>
        <v>0</v>
      </c>
      <c r="F31" s="211">
        <f t="shared" si="16"/>
        <v>1620</v>
      </c>
      <c r="G31" s="211">
        <f t="shared" si="16"/>
        <v>1620</v>
      </c>
      <c r="H31" s="211">
        <f t="shared" si="16"/>
        <v>1620</v>
      </c>
      <c r="I31" s="211">
        <f t="shared" si="16"/>
        <v>1620</v>
      </c>
      <c r="J31" s="211">
        <f t="shared" si="16"/>
        <v>1620</v>
      </c>
      <c r="K31" s="211">
        <f t="shared" si="16"/>
        <v>1620</v>
      </c>
      <c r="L31" s="211">
        <f t="shared" si="16"/>
        <v>1620</v>
      </c>
      <c r="M31" s="211">
        <f t="shared" si="16"/>
        <v>1620</v>
      </c>
      <c r="N31" s="211">
        <f t="shared" si="16"/>
        <v>1620</v>
      </c>
      <c r="O31" s="211">
        <f t="shared" si="16"/>
        <v>1620</v>
      </c>
      <c r="P31" s="211">
        <f t="shared" si="17"/>
        <v>1620</v>
      </c>
      <c r="Q31" s="211">
        <f t="shared" si="17"/>
        <v>1620</v>
      </c>
      <c r="R31" s="211">
        <f t="shared" si="17"/>
        <v>1620</v>
      </c>
      <c r="S31" s="211">
        <f t="shared" si="17"/>
        <v>1620</v>
      </c>
      <c r="T31" s="211">
        <f t="shared" si="17"/>
        <v>1620</v>
      </c>
      <c r="U31" s="211">
        <f t="shared" si="17"/>
        <v>1620</v>
      </c>
      <c r="V31" s="211">
        <f t="shared" si="17"/>
        <v>1620</v>
      </c>
      <c r="W31" s="211">
        <f t="shared" si="17"/>
        <v>1620</v>
      </c>
      <c r="X31" s="211">
        <f t="shared" si="17"/>
        <v>1620</v>
      </c>
      <c r="Y31" s="211">
        <f t="shared" si="17"/>
        <v>1620</v>
      </c>
      <c r="Z31" s="211">
        <f t="shared" si="18"/>
        <v>1620</v>
      </c>
      <c r="AA31" s="211">
        <f t="shared" si="18"/>
        <v>1606.3291139240507</v>
      </c>
      <c r="AB31" s="211">
        <f t="shared" si="18"/>
        <v>1592.6582278481012</v>
      </c>
      <c r="AC31" s="211">
        <f t="shared" si="18"/>
        <v>1578.9873417721519</v>
      </c>
      <c r="AD31" s="211">
        <f t="shared" si="18"/>
        <v>1565.3164556962026</v>
      </c>
      <c r="AE31" s="211">
        <f t="shared" si="18"/>
        <v>1551.6455696202531</v>
      </c>
      <c r="AF31" s="211">
        <f t="shared" si="18"/>
        <v>1537.9746835443038</v>
      </c>
      <c r="AG31" s="211">
        <f t="shared" si="18"/>
        <v>1524.3037974683543</v>
      </c>
      <c r="AH31" s="211">
        <f t="shared" si="18"/>
        <v>1510.632911392405</v>
      </c>
      <c r="AI31" s="211">
        <f t="shared" si="18"/>
        <v>1496.9620253164558</v>
      </c>
      <c r="AJ31" s="211">
        <f t="shared" si="19"/>
        <v>1483.2911392405063</v>
      </c>
      <c r="AK31" s="211">
        <f t="shared" si="19"/>
        <v>1469.620253164557</v>
      </c>
      <c r="AL31" s="211">
        <f t="shared" si="19"/>
        <v>1455.9493670886077</v>
      </c>
      <c r="AM31" s="211">
        <f t="shared" si="19"/>
        <v>1442.2784810126582</v>
      </c>
      <c r="AN31" s="211">
        <f t="shared" si="19"/>
        <v>1428.6075949367089</v>
      </c>
      <c r="AO31" s="211">
        <f t="shared" si="19"/>
        <v>1414.9367088607596</v>
      </c>
      <c r="AP31" s="211">
        <f t="shared" si="19"/>
        <v>1401.2658227848101</v>
      </c>
      <c r="AQ31" s="211">
        <f t="shared" si="19"/>
        <v>1387.5949367088608</v>
      </c>
      <c r="AR31" s="211">
        <f t="shared" si="19"/>
        <v>1373.9240506329113</v>
      </c>
      <c r="AS31" s="211">
        <f t="shared" si="19"/>
        <v>1360.253164556962</v>
      </c>
      <c r="AT31" s="211">
        <f t="shared" si="20"/>
        <v>1346.5822784810127</v>
      </c>
      <c r="AU31" s="211">
        <f t="shared" si="20"/>
        <v>1332.9113924050632</v>
      </c>
      <c r="AV31" s="211">
        <f t="shared" si="20"/>
        <v>1319.2405063291139</v>
      </c>
      <c r="AW31" s="211">
        <f t="shared" si="20"/>
        <v>1305.5696202531644</v>
      </c>
      <c r="AX31" s="211">
        <f t="shared" si="20"/>
        <v>1291.8987341772151</v>
      </c>
      <c r="AY31" s="211">
        <f t="shared" si="20"/>
        <v>1278.2278481012659</v>
      </c>
      <c r="AZ31" s="211">
        <f t="shared" si="20"/>
        <v>1264.5569620253164</v>
      </c>
      <c r="BA31" s="211">
        <f t="shared" si="20"/>
        <v>1250.8860759493671</v>
      </c>
      <c r="BB31" s="211">
        <f t="shared" si="20"/>
        <v>1237.2151898734178</v>
      </c>
      <c r="BC31" s="211">
        <f t="shared" si="20"/>
        <v>1223.5443037974683</v>
      </c>
      <c r="BD31" s="211">
        <f t="shared" si="21"/>
        <v>1209.873417721519</v>
      </c>
      <c r="BE31" s="211">
        <f t="shared" si="21"/>
        <v>1196.2025316455697</v>
      </c>
      <c r="BF31" s="211">
        <f t="shared" si="21"/>
        <v>1182.5316455696202</v>
      </c>
      <c r="BG31" s="211">
        <f t="shared" si="21"/>
        <v>1168.8607594936709</v>
      </c>
      <c r="BH31" s="211">
        <f t="shared" si="21"/>
        <v>1155.1898734177216</v>
      </c>
      <c r="BI31" s="211">
        <f t="shared" si="21"/>
        <v>1141.5189873417721</v>
      </c>
      <c r="BJ31" s="211">
        <f t="shared" si="21"/>
        <v>1127.8481012658228</v>
      </c>
      <c r="BK31" s="211">
        <f t="shared" si="21"/>
        <v>1114.1772151898736</v>
      </c>
      <c r="BL31" s="211">
        <f t="shared" si="21"/>
        <v>1100.506329113924</v>
      </c>
      <c r="BM31" s="211">
        <f t="shared" si="21"/>
        <v>1086.8354430379745</v>
      </c>
      <c r="BN31" s="211">
        <f t="shared" si="22"/>
        <v>1062</v>
      </c>
      <c r="BO31" s="211">
        <f t="shared" si="22"/>
        <v>1026</v>
      </c>
      <c r="BP31" s="211">
        <f t="shared" si="22"/>
        <v>990</v>
      </c>
      <c r="BQ31" s="211">
        <f t="shared" si="22"/>
        <v>954</v>
      </c>
      <c r="BR31" s="211">
        <f t="shared" si="22"/>
        <v>918</v>
      </c>
      <c r="BS31" s="211">
        <f t="shared" si="22"/>
        <v>882</v>
      </c>
      <c r="BT31" s="211">
        <f t="shared" si="22"/>
        <v>846</v>
      </c>
      <c r="BU31" s="211">
        <f t="shared" si="22"/>
        <v>810</v>
      </c>
      <c r="BV31" s="211">
        <f t="shared" si="22"/>
        <v>774</v>
      </c>
      <c r="BW31" s="211">
        <f t="shared" si="22"/>
        <v>738</v>
      </c>
      <c r="BX31" s="211">
        <f t="shared" si="23"/>
        <v>702</v>
      </c>
      <c r="BY31" s="211">
        <f t="shared" si="23"/>
        <v>666</v>
      </c>
      <c r="BZ31" s="211">
        <f t="shared" si="23"/>
        <v>630</v>
      </c>
      <c r="CA31" s="211">
        <f t="shared" si="23"/>
        <v>594</v>
      </c>
      <c r="CB31" s="211">
        <f t="shared" si="23"/>
        <v>558</v>
      </c>
      <c r="CC31" s="211">
        <f t="shared" si="23"/>
        <v>522</v>
      </c>
      <c r="CD31" s="211">
        <f t="shared" si="23"/>
        <v>486</v>
      </c>
      <c r="CE31" s="211">
        <f t="shared" si="23"/>
        <v>450</v>
      </c>
      <c r="CF31" s="211">
        <f t="shared" si="23"/>
        <v>414</v>
      </c>
      <c r="CG31" s="211">
        <f t="shared" si="23"/>
        <v>378</v>
      </c>
      <c r="CH31" s="211">
        <f t="shared" si="24"/>
        <v>342</v>
      </c>
      <c r="CI31" s="211">
        <f t="shared" si="24"/>
        <v>306</v>
      </c>
      <c r="CJ31" s="211">
        <f t="shared" si="24"/>
        <v>270</v>
      </c>
      <c r="CK31" s="211">
        <f t="shared" si="24"/>
        <v>234</v>
      </c>
      <c r="CL31" s="211">
        <f t="shared" si="24"/>
        <v>198</v>
      </c>
      <c r="CM31" s="211">
        <f t="shared" si="24"/>
        <v>162</v>
      </c>
      <c r="CN31" s="211">
        <f t="shared" si="24"/>
        <v>126</v>
      </c>
      <c r="CO31" s="211">
        <f t="shared" si="24"/>
        <v>90</v>
      </c>
      <c r="CP31" s="211">
        <f t="shared" si="24"/>
        <v>54</v>
      </c>
      <c r="CQ31" s="211">
        <f t="shared" si="24"/>
        <v>18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50468.571428571428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841.14285714285711</v>
      </c>
      <c r="BO32" s="211">
        <f t="shared" si="22"/>
        <v>2523.4285714285716</v>
      </c>
      <c r="BP32" s="211">
        <f t="shared" si="22"/>
        <v>4205.7142857142853</v>
      </c>
      <c r="BQ32" s="211">
        <f t="shared" si="22"/>
        <v>5888</v>
      </c>
      <c r="BR32" s="211">
        <f t="shared" si="22"/>
        <v>7570.2857142857138</v>
      </c>
      <c r="BS32" s="211">
        <f t="shared" si="22"/>
        <v>9252.5714285714275</v>
      </c>
      <c r="BT32" s="211">
        <f t="shared" si="22"/>
        <v>10934.857142857141</v>
      </c>
      <c r="BU32" s="211">
        <f t="shared" si="22"/>
        <v>12617.142857142857</v>
      </c>
      <c r="BV32" s="211">
        <f t="shared" si="22"/>
        <v>14299.428571428572</v>
      </c>
      <c r="BW32" s="211">
        <f t="shared" si="22"/>
        <v>15981.714285714286</v>
      </c>
      <c r="BX32" s="211">
        <f t="shared" si="23"/>
        <v>17664</v>
      </c>
      <c r="BY32" s="211">
        <f t="shared" si="23"/>
        <v>19346.285714285714</v>
      </c>
      <c r="BZ32" s="211">
        <f t="shared" si="23"/>
        <v>21028.571428571428</v>
      </c>
      <c r="CA32" s="211">
        <f t="shared" si="23"/>
        <v>22710.857142857145</v>
      </c>
      <c r="CB32" s="211">
        <f t="shared" si="23"/>
        <v>24393.142857142855</v>
      </c>
      <c r="CC32" s="211">
        <f t="shared" si="23"/>
        <v>26075.428571428572</v>
      </c>
      <c r="CD32" s="211">
        <f t="shared" si="23"/>
        <v>27757.714285714283</v>
      </c>
      <c r="CE32" s="211">
        <f t="shared" si="23"/>
        <v>29440</v>
      </c>
      <c r="CF32" s="211">
        <f t="shared" si="23"/>
        <v>31122.285714285714</v>
      </c>
      <c r="CG32" s="211">
        <f t="shared" si="23"/>
        <v>32804.571428571428</v>
      </c>
      <c r="CH32" s="211">
        <f t="shared" si="24"/>
        <v>34486.857142857145</v>
      </c>
      <c r="CI32" s="211">
        <f t="shared" si="24"/>
        <v>36169.142857142855</v>
      </c>
      <c r="CJ32" s="211">
        <f t="shared" si="24"/>
        <v>37851.428571428565</v>
      </c>
      <c r="CK32" s="211">
        <f t="shared" si="24"/>
        <v>39533.71428571429</v>
      </c>
      <c r="CL32" s="211">
        <f t="shared" si="24"/>
        <v>41216</v>
      </c>
      <c r="CM32" s="211">
        <f t="shared" si="24"/>
        <v>42898.28571428571</v>
      </c>
      <c r="CN32" s="211">
        <f t="shared" si="24"/>
        <v>44580.571428571428</v>
      </c>
      <c r="CO32" s="211">
        <f t="shared" si="24"/>
        <v>46262.857142857145</v>
      </c>
      <c r="CP32" s="211">
        <f t="shared" si="24"/>
        <v>47945.142857142855</v>
      </c>
      <c r="CQ32" s="211">
        <f t="shared" si="24"/>
        <v>49627.428571428565</v>
      </c>
      <c r="CR32" s="211">
        <f t="shared" si="25"/>
        <v>48065.306122448979</v>
      </c>
      <c r="CS32" s="211">
        <f t="shared" si="25"/>
        <v>43258.775510204083</v>
      </c>
      <c r="CT32" s="211">
        <f t="shared" si="25"/>
        <v>38452.244897959186</v>
      </c>
      <c r="CU32" s="211">
        <f t="shared" si="25"/>
        <v>33645.71428571429</v>
      </c>
      <c r="CV32" s="211">
        <f t="shared" si="25"/>
        <v>28839.183673469386</v>
      </c>
      <c r="CW32" s="211">
        <f t="shared" si="25"/>
        <v>24032.65306122449</v>
      </c>
      <c r="CX32" s="211">
        <f t="shared" si="25"/>
        <v>19226.122448979593</v>
      </c>
      <c r="CY32" s="211">
        <f t="shared" si="25"/>
        <v>14419.591836734697</v>
      </c>
      <c r="CZ32" s="211">
        <f t="shared" si="25"/>
        <v>9613.0612244897929</v>
      </c>
      <c r="DA32" s="211">
        <f t="shared" si="25"/>
        <v>4806.5306122448965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2800</v>
      </c>
      <c r="D34" s="204">
        <f>Income!D82</f>
        <v>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70.886075949367083</v>
      </c>
      <c r="AB34" s="211">
        <f t="shared" si="18"/>
        <v>141.77215189873417</v>
      </c>
      <c r="AC34" s="211">
        <f t="shared" si="18"/>
        <v>212.65822784810126</v>
      </c>
      <c r="AD34" s="211">
        <f t="shared" si="18"/>
        <v>283.54430379746833</v>
      </c>
      <c r="AE34" s="211">
        <f t="shared" si="18"/>
        <v>354.43037974683546</v>
      </c>
      <c r="AF34" s="211">
        <f t="shared" si="18"/>
        <v>425.31645569620252</v>
      </c>
      <c r="AG34" s="211">
        <f t="shared" si="18"/>
        <v>496.20253164556959</v>
      </c>
      <c r="AH34" s="211">
        <f t="shared" si="18"/>
        <v>567.08860759493666</v>
      </c>
      <c r="AI34" s="211">
        <f t="shared" si="18"/>
        <v>637.97468354430384</v>
      </c>
      <c r="AJ34" s="211">
        <f t="shared" si="19"/>
        <v>708.86075949367091</v>
      </c>
      <c r="AK34" s="211">
        <f t="shared" si="19"/>
        <v>779.74683544303798</v>
      </c>
      <c r="AL34" s="211">
        <f t="shared" si="19"/>
        <v>850.63291139240505</v>
      </c>
      <c r="AM34" s="211">
        <f t="shared" si="19"/>
        <v>921.51898734177212</v>
      </c>
      <c r="AN34" s="211">
        <f t="shared" si="19"/>
        <v>992.40506329113919</v>
      </c>
      <c r="AO34" s="211">
        <f t="shared" si="19"/>
        <v>1063.2911392405063</v>
      </c>
      <c r="AP34" s="211">
        <f t="shared" si="19"/>
        <v>1134.1772151898733</v>
      </c>
      <c r="AQ34" s="211">
        <f t="shared" si="19"/>
        <v>1205.0632911392406</v>
      </c>
      <c r="AR34" s="211">
        <f t="shared" si="19"/>
        <v>1275.9493670886077</v>
      </c>
      <c r="AS34" s="211">
        <f t="shared" si="19"/>
        <v>1346.8354430379748</v>
      </c>
      <c r="AT34" s="211">
        <f t="shared" si="20"/>
        <v>1417.7215189873418</v>
      </c>
      <c r="AU34" s="211">
        <f t="shared" si="20"/>
        <v>1488.6075949367089</v>
      </c>
      <c r="AV34" s="211">
        <f t="shared" si="20"/>
        <v>1559.493670886076</v>
      </c>
      <c r="AW34" s="211">
        <f t="shared" si="20"/>
        <v>1630.379746835443</v>
      </c>
      <c r="AX34" s="211">
        <f t="shared" si="20"/>
        <v>1701.2658227848101</v>
      </c>
      <c r="AY34" s="211">
        <f t="shared" si="20"/>
        <v>1772.1518987341772</v>
      </c>
      <c r="AZ34" s="211">
        <f t="shared" si="20"/>
        <v>1843.0379746835442</v>
      </c>
      <c r="BA34" s="211">
        <f t="shared" si="20"/>
        <v>1913.9240506329113</v>
      </c>
      <c r="BB34" s="211">
        <f t="shared" si="20"/>
        <v>1984.8101265822784</v>
      </c>
      <c r="BC34" s="211">
        <f t="shared" si="20"/>
        <v>2055.6962025316457</v>
      </c>
      <c r="BD34" s="211">
        <f t="shared" si="21"/>
        <v>2126.5822784810125</v>
      </c>
      <c r="BE34" s="211">
        <f t="shared" si="21"/>
        <v>2197.4683544303798</v>
      </c>
      <c r="BF34" s="211">
        <f t="shared" si="21"/>
        <v>2268.3544303797466</v>
      </c>
      <c r="BG34" s="211">
        <f t="shared" si="21"/>
        <v>2339.2405063291139</v>
      </c>
      <c r="BH34" s="211">
        <f t="shared" si="21"/>
        <v>2410.1265822784812</v>
      </c>
      <c r="BI34" s="211">
        <f t="shared" si="21"/>
        <v>2481.0126582278481</v>
      </c>
      <c r="BJ34" s="211">
        <f t="shared" si="21"/>
        <v>2551.8987341772154</v>
      </c>
      <c r="BK34" s="211">
        <f t="shared" si="21"/>
        <v>2622.7848101265822</v>
      </c>
      <c r="BL34" s="211">
        <f t="shared" si="21"/>
        <v>2693.6708860759495</v>
      </c>
      <c r="BM34" s="211">
        <f t="shared" si="21"/>
        <v>2764.5569620253164</v>
      </c>
      <c r="BN34" s="211">
        <f t="shared" si="22"/>
        <v>2753.3333333333335</v>
      </c>
      <c r="BO34" s="211">
        <f t="shared" si="22"/>
        <v>2660</v>
      </c>
      <c r="BP34" s="211">
        <f t="shared" si="22"/>
        <v>2566.6666666666665</v>
      </c>
      <c r="BQ34" s="211">
        <f t="shared" si="22"/>
        <v>2473.3333333333335</v>
      </c>
      <c r="BR34" s="211">
        <f t="shared" si="22"/>
        <v>2380</v>
      </c>
      <c r="BS34" s="211">
        <f t="shared" si="22"/>
        <v>2286.6666666666665</v>
      </c>
      <c r="BT34" s="211">
        <f t="shared" si="22"/>
        <v>2193.3333333333335</v>
      </c>
      <c r="BU34" s="211">
        <f t="shared" si="22"/>
        <v>2100</v>
      </c>
      <c r="BV34" s="211">
        <f t="shared" si="22"/>
        <v>2006.6666666666665</v>
      </c>
      <c r="BW34" s="211">
        <f t="shared" si="22"/>
        <v>1913.3333333333335</v>
      </c>
      <c r="BX34" s="211">
        <f t="shared" si="23"/>
        <v>1820</v>
      </c>
      <c r="BY34" s="211">
        <f t="shared" si="23"/>
        <v>1726.6666666666667</v>
      </c>
      <c r="BZ34" s="211">
        <f t="shared" si="23"/>
        <v>1633.3333333333333</v>
      </c>
      <c r="CA34" s="211">
        <f t="shared" si="23"/>
        <v>1540</v>
      </c>
      <c r="CB34" s="211">
        <f t="shared" si="23"/>
        <v>1446.6666666666667</v>
      </c>
      <c r="CC34" s="211">
        <f t="shared" si="23"/>
        <v>1353.3333333333333</v>
      </c>
      <c r="CD34" s="211">
        <f t="shared" si="23"/>
        <v>1260</v>
      </c>
      <c r="CE34" s="211">
        <f t="shared" si="23"/>
        <v>1166.6666666666667</v>
      </c>
      <c r="CF34" s="211">
        <f t="shared" si="23"/>
        <v>1073.3333333333333</v>
      </c>
      <c r="CG34" s="211">
        <f t="shared" si="23"/>
        <v>980</v>
      </c>
      <c r="CH34" s="211">
        <f t="shared" si="24"/>
        <v>886.66666666666674</v>
      </c>
      <c r="CI34" s="211">
        <f t="shared" si="24"/>
        <v>793.33333333333326</v>
      </c>
      <c r="CJ34" s="211">
        <f t="shared" si="24"/>
        <v>700</v>
      </c>
      <c r="CK34" s="211">
        <f t="shared" si="24"/>
        <v>606.66666666666652</v>
      </c>
      <c r="CL34" s="211">
        <f t="shared" si="24"/>
        <v>513.33333333333348</v>
      </c>
      <c r="CM34" s="211">
        <f t="shared" si="24"/>
        <v>420</v>
      </c>
      <c r="CN34" s="211">
        <f t="shared" si="24"/>
        <v>326.66666666666652</v>
      </c>
      <c r="CO34" s="211">
        <f t="shared" si="24"/>
        <v>233.33333333333348</v>
      </c>
      <c r="CP34" s="211">
        <f t="shared" si="24"/>
        <v>140</v>
      </c>
      <c r="CQ34" s="211">
        <f t="shared" si="24"/>
        <v>46.666666666666515</v>
      </c>
      <c r="CR34" s="211">
        <f t="shared" si="25"/>
        <v>0</v>
      </c>
      <c r="CS34" s="211">
        <f t="shared" si="25"/>
        <v>0</v>
      </c>
      <c r="CT34" s="211">
        <f t="shared" si="25"/>
        <v>0</v>
      </c>
      <c r="CU34" s="211">
        <f t="shared" si="25"/>
        <v>0</v>
      </c>
      <c r="CV34" s="211">
        <f t="shared" si="25"/>
        <v>0</v>
      </c>
      <c r="CW34" s="211">
        <f t="shared" si="25"/>
        <v>0</v>
      </c>
      <c r="CX34" s="211">
        <f t="shared" si="25"/>
        <v>0</v>
      </c>
      <c r="CY34" s="211">
        <f t="shared" si="25"/>
        <v>0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1373.5482152801712</v>
      </c>
      <c r="C35" s="204">
        <f>Income!C83</f>
        <v>1373.5482152801712</v>
      </c>
      <c r="D35" s="204">
        <f>Income!D83</f>
        <v>1255.8155111132994</v>
      </c>
      <c r="E35" s="204">
        <f>Income!E83</f>
        <v>0</v>
      </c>
      <c r="F35" s="211">
        <f t="shared" si="16"/>
        <v>1373.5482152801712</v>
      </c>
      <c r="G35" s="211">
        <f t="shared" si="16"/>
        <v>1373.5482152801712</v>
      </c>
      <c r="H35" s="211">
        <f t="shared" si="16"/>
        <v>1373.5482152801712</v>
      </c>
      <c r="I35" s="211">
        <f t="shared" si="16"/>
        <v>1373.5482152801712</v>
      </c>
      <c r="J35" s="211">
        <f t="shared" si="16"/>
        <v>1373.5482152801712</v>
      </c>
      <c r="K35" s="211">
        <f t="shared" si="16"/>
        <v>1373.5482152801712</v>
      </c>
      <c r="L35" s="211">
        <f t="shared" si="16"/>
        <v>1373.5482152801712</v>
      </c>
      <c r="M35" s="211">
        <f t="shared" si="16"/>
        <v>1373.5482152801712</v>
      </c>
      <c r="N35" s="211">
        <f t="shared" si="16"/>
        <v>1373.5482152801712</v>
      </c>
      <c r="O35" s="211">
        <f t="shared" si="16"/>
        <v>1373.5482152801712</v>
      </c>
      <c r="P35" s="211">
        <f t="shared" si="17"/>
        <v>1373.5482152801712</v>
      </c>
      <c r="Q35" s="211">
        <f t="shared" si="17"/>
        <v>1373.5482152801712</v>
      </c>
      <c r="R35" s="211">
        <f t="shared" si="17"/>
        <v>1373.5482152801712</v>
      </c>
      <c r="S35" s="211">
        <f t="shared" si="17"/>
        <v>1373.5482152801712</v>
      </c>
      <c r="T35" s="211">
        <f t="shared" si="17"/>
        <v>1373.5482152801712</v>
      </c>
      <c r="U35" s="211">
        <f t="shared" si="17"/>
        <v>1373.5482152801712</v>
      </c>
      <c r="V35" s="211">
        <f t="shared" si="17"/>
        <v>1373.5482152801712</v>
      </c>
      <c r="W35" s="211">
        <f t="shared" si="17"/>
        <v>1373.5482152801712</v>
      </c>
      <c r="X35" s="211">
        <f t="shared" si="17"/>
        <v>1373.5482152801712</v>
      </c>
      <c r="Y35" s="211">
        <f t="shared" si="17"/>
        <v>1373.5482152801712</v>
      </c>
      <c r="Z35" s="211">
        <f t="shared" si="18"/>
        <v>1373.5482152801712</v>
      </c>
      <c r="AA35" s="211">
        <f t="shared" si="18"/>
        <v>1373.5482152801712</v>
      </c>
      <c r="AB35" s="211">
        <f t="shared" si="18"/>
        <v>1373.5482152801712</v>
      </c>
      <c r="AC35" s="211">
        <f t="shared" si="18"/>
        <v>1373.5482152801712</v>
      </c>
      <c r="AD35" s="211">
        <f t="shared" si="18"/>
        <v>1373.5482152801712</v>
      </c>
      <c r="AE35" s="211">
        <f t="shared" si="18"/>
        <v>1373.5482152801712</v>
      </c>
      <c r="AF35" s="211">
        <f t="shared" si="18"/>
        <v>1373.5482152801712</v>
      </c>
      <c r="AG35" s="211">
        <f t="shared" si="18"/>
        <v>1373.5482152801712</v>
      </c>
      <c r="AH35" s="211">
        <f t="shared" si="18"/>
        <v>1373.5482152801712</v>
      </c>
      <c r="AI35" s="211">
        <f t="shared" si="18"/>
        <v>1373.5482152801712</v>
      </c>
      <c r="AJ35" s="211">
        <f t="shared" si="19"/>
        <v>1373.5482152801712</v>
      </c>
      <c r="AK35" s="211">
        <f t="shared" si="19"/>
        <v>1373.5482152801712</v>
      </c>
      <c r="AL35" s="211">
        <f t="shared" si="19"/>
        <v>1373.5482152801712</v>
      </c>
      <c r="AM35" s="211">
        <f t="shared" si="19"/>
        <v>1373.5482152801712</v>
      </c>
      <c r="AN35" s="211">
        <f t="shared" si="19"/>
        <v>1373.5482152801712</v>
      </c>
      <c r="AO35" s="211">
        <f t="shared" si="19"/>
        <v>1373.5482152801712</v>
      </c>
      <c r="AP35" s="211">
        <f t="shared" si="19"/>
        <v>1373.5482152801712</v>
      </c>
      <c r="AQ35" s="211">
        <f t="shared" si="19"/>
        <v>1373.5482152801712</v>
      </c>
      <c r="AR35" s="211">
        <f t="shared" si="19"/>
        <v>1373.5482152801712</v>
      </c>
      <c r="AS35" s="211">
        <f t="shared" si="19"/>
        <v>1373.5482152801712</v>
      </c>
      <c r="AT35" s="211">
        <f t="shared" si="20"/>
        <v>1373.5482152801712</v>
      </c>
      <c r="AU35" s="211">
        <f t="shared" si="20"/>
        <v>1373.5482152801712</v>
      </c>
      <c r="AV35" s="211">
        <f t="shared" si="20"/>
        <v>1373.5482152801712</v>
      </c>
      <c r="AW35" s="211">
        <f t="shared" si="20"/>
        <v>1373.5482152801712</v>
      </c>
      <c r="AX35" s="211">
        <f t="shared" si="20"/>
        <v>1373.5482152801712</v>
      </c>
      <c r="AY35" s="211">
        <f t="shared" si="20"/>
        <v>1373.5482152801712</v>
      </c>
      <c r="AZ35" s="211">
        <f t="shared" si="20"/>
        <v>1373.5482152801712</v>
      </c>
      <c r="BA35" s="211">
        <f t="shared" si="20"/>
        <v>1373.5482152801712</v>
      </c>
      <c r="BB35" s="211">
        <f t="shared" si="20"/>
        <v>1373.5482152801712</v>
      </c>
      <c r="BC35" s="211">
        <f t="shared" si="20"/>
        <v>1373.5482152801712</v>
      </c>
      <c r="BD35" s="211">
        <f t="shared" si="21"/>
        <v>1373.5482152801712</v>
      </c>
      <c r="BE35" s="211">
        <f t="shared" si="21"/>
        <v>1373.5482152801712</v>
      </c>
      <c r="BF35" s="211">
        <f t="shared" si="21"/>
        <v>1373.5482152801712</v>
      </c>
      <c r="BG35" s="211">
        <f t="shared" si="21"/>
        <v>1373.5482152801712</v>
      </c>
      <c r="BH35" s="211">
        <f t="shared" si="21"/>
        <v>1373.5482152801712</v>
      </c>
      <c r="BI35" s="211">
        <f t="shared" si="21"/>
        <v>1373.5482152801712</v>
      </c>
      <c r="BJ35" s="211">
        <f t="shared" si="21"/>
        <v>1373.5482152801712</v>
      </c>
      <c r="BK35" s="211">
        <f t="shared" si="21"/>
        <v>1373.5482152801712</v>
      </c>
      <c r="BL35" s="211">
        <f t="shared" si="21"/>
        <v>1373.5482152801712</v>
      </c>
      <c r="BM35" s="211">
        <f t="shared" si="21"/>
        <v>1373.5482152801712</v>
      </c>
      <c r="BN35" s="211">
        <f t="shared" si="22"/>
        <v>1371.5860035440567</v>
      </c>
      <c r="BO35" s="211">
        <f t="shared" si="22"/>
        <v>1367.6615800718278</v>
      </c>
      <c r="BP35" s="211">
        <f t="shared" si="22"/>
        <v>1363.7371565995986</v>
      </c>
      <c r="BQ35" s="211">
        <f t="shared" si="22"/>
        <v>1359.8127331273695</v>
      </c>
      <c r="BR35" s="211">
        <f t="shared" si="22"/>
        <v>1355.8883096551403</v>
      </c>
      <c r="BS35" s="211">
        <f t="shared" si="22"/>
        <v>1351.9638861829114</v>
      </c>
      <c r="BT35" s="211">
        <f t="shared" si="22"/>
        <v>1348.0394627106823</v>
      </c>
      <c r="BU35" s="211">
        <f t="shared" si="22"/>
        <v>1344.1150392384534</v>
      </c>
      <c r="BV35" s="211">
        <f t="shared" si="22"/>
        <v>1340.1906157662243</v>
      </c>
      <c r="BW35" s="211">
        <f t="shared" si="22"/>
        <v>1336.2661922939951</v>
      </c>
      <c r="BX35" s="211">
        <f t="shared" si="23"/>
        <v>1332.341768821766</v>
      </c>
      <c r="BY35" s="211">
        <f t="shared" si="23"/>
        <v>1328.4173453495371</v>
      </c>
      <c r="BZ35" s="211">
        <f t="shared" si="23"/>
        <v>1324.4929218773079</v>
      </c>
      <c r="CA35" s="211">
        <f t="shared" si="23"/>
        <v>1320.568498405079</v>
      </c>
      <c r="CB35" s="211">
        <f t="shared" si="23"/>
        <v>1316.6440749328499</v>
      </c>
      <c r="CC35" s="211">
        <f t="shared" si="23"/>
        <v>1312.7196514606208</v>
      </c>
      <c r="CD35" s="211">
        <f t="shared" si="23"/>
        <v>1308.7952279883916</v>
      </c>
      <c r="CE35" s="211">
        <f t="shared" si="23"/>
        <v>1304.8708045161627</v>
      </c>
      <c r="CF35" s="211">
        <f t="shared" si="23"/>
        <v>1300.9463810439336</v>
      </c>
      <c r="CG35" s="211">
        <f t="shared" si="23"/>
        <v>1297.0219575717047</v>
      </c>
      <c r="CH35" s="211">
        <f t="shared" si="24"/>
        <v>1293.0975340994755</v>
      </c>
      <c r="CI35" s="211">
        <f t="shared" si="24"/>
        <v>1289.1731106272464</v>
      </c>
      <c r="CJ35" s="211">
        <f t="shared" si="24"/>
        <v>1285.2486871550173</v>
      </c>
      <c r="CK35" s="211">
        <f t="shared" si="24"/>
        <v>1281.3242636827883</v>
      </c>
      <c r="CL35" s="211">
        <f t="shared" si="24"/>
        <v>1277.3998402105592</v>
      </c>
      <c r="CM35" s="211">
        <f t="shared" si="24"/>
        <v>1273.4754167383303</v>
      </c>
      <c r="CN35" s="211">
        <f t="shared" si="24"/>
        <v>1269.5509932661012</v>
      </c>
      <c r="CO35" s="211">
        <f t="shared" si="24"/>
        <v>1265.626569793872</v>
      </c>
      <c r="CP35" s="211">
        <f t="shared" si="24"/>
        <v>1261.7021463216429</v>
      </c>
      <c r="CQ35" s="211">
        <f t="shared" si="24"/>
        <v>1257.777722849414</v>
      </c>
      <c r="CR35" s="211">
        <f t="shared" si="25"/>
        <v>1196.0147724888566</v>
      </c>
      <c r="CS35" s="211">
        <f t="shared" si="25"/>
        <v>1076.4132952399709</v>
      </c>
      <c r="CT35" s="211">
        <f t="shared" si="25"/>
        <v>956.81181799108526</v>
      </c>
      <c r="CU35" s="211">
        <f t="shared" si="25"/>
        <v>837.21034074219961</v>
      </c>
      <c r="CV35" s="211">
        <f t="shared" si="25"/>
        <v>717.60886349331395</v>
      </c>
      <c r="CW35" s="211">
        <f t="shared" si="25"/>
        <v>598.00738624442829</v>
      </c>
      <c r="CX35" s="211">
        <f t="shared" si="25"/>
        <v>478.40590899554263</v>
      </c>
      <c r="CY35" s="211">
        <f t="shared" si="25"/>
        <v>358.80443174665697</v>
      </c>
      <c r="CZ35" s="211">
        <f t="shared" si="25"/>
        <v>239.20295449777132</v>
      </c>
      <c r="DA35" s="211">
        <f t="shared" si="25"/>
        <v>119.60147724888566</v>
      </c>
    </row>
    <row r="36" spans="1:105">
      <c r="A36" s="202" t="str">
        <f>Income!A85</f>
        <v>Cash transfer - official</v>
      </c>
      <c r="B36" s="204">
        <f>Income!B85</f>
        <v>21444</v>
      </c>
      <c r="C36" s="204">
        <f>Income!C85</f>
        <v>21582</v>
      </c>
      <c r="D36" s="204">
        <f>Income!D85</f>
        <v>22779.428571428572</v>
      </c>
      <c r="E36" s="204">
        <f>Income!E85</f>
        <v>0</v>
      </c>
      <c r="F36" s="211">
        <f t="shared" si="16"/>
        <v>21444</v>
      </c>
      <c r="G36" s="211">
        <f t="shared" si="16"/>
        <v>21444</v>
      </c>
      <c r="H36" s="211">
        <f t="shared" si="16"/>
        <v>21444</v>
      </c>
      <c r="I36" s="211">
        <f t="shared" si="16"/>
        <v>21444</v>
      </c>
      <c r="J36" s="211">
        <f t="shared" si="16"/>
        <v>21444</v>
      </c>
      <c r="K36" s="211">
        <f t="shared" si="16"/>
        <v>21444</v>
      </c>
      <c r="L36" s="211">
        <f t="shared" si="16"/>
        <v>21444</v>
      </c>
      <c r="M36" s="211">
        <f t="shared" si="16"/>
        <v>21444</v>
      </c>
      <c r="N36" s="211">
        <f t="shared" si="16"/>
        <v>21444</v>
      </c>
      <c r="O36" s="211">
        <f t="shared" si="16"/>
        <v>21444</v>
      </c>
      <c r="P36" s="211">
        <f t="shared" si="16"/>
        <v>21444</v>
      </c>
      <c r="Q36" s="211">
        <f t="shared" si="16"/>
        <v>21444</v>
      </c>
      <c r="R36" s="211">
        <f t="shared" si="16"/>
        <v>21444</v>
      </c>
      <c r="S36" s="211">
        <f t="shared" si="16"/>
        <v>21444</v>
      </c>
      <c r="T36" s="211">
        <f t="shared" si="16"/>
        <v>21444</v>
      </c>
      <c r="U36" s="211">
        <f t="shared" si="16"/>
        <v>21444</v>
      </c>
      <c r="V36" s="211">
        <f t="shared" si="17"/>
        <v>21444</v>
      </c>
      <c r="W36" s="211">
        <f t="shared" si="17"/>
        <v>21444</v>
      </c>
      <c r="X36" s="211">
        <f t="shared" si="17"/>
        <v>21444</v>
      </c>
      <c r="Y36" s="211">
        <f t="shared" si="17"/>
        <v>21444</v>
      </c>
      <c r="Z36" s="211">
        <f t="shared" si="17"/>
        <v>21444</v>
      </c>
      <c r="AA36" s="211">
        <f t="shared" si="17"/>
        <v>21447.493670886077</v>
      </c>
      <c r="AB36" s="211">
        <f t="shared" si="17"/>
        <v>21450.98734177215</v>
      </c>
      <c r="AC36" s="211">
        <f t="shared" si="17"/>
        <v>21454.481012658227</v>
      </c>
      <c r="AD36" s="211">
        <f t="shared" si="17"/>
        <v>21457.974683544304</v>
      </c>
      <c r="AE36" s="211">
        <f t="shared" si="17"/>
        <v>21461.468354430381</v>
      </c>
      <c r="AF36" s="211">
        <f t="shared" si="18"/>
        <v>21464.962025316454</v>
      </c>
      <c r="AG36" s="211">
        <f t="shared" si="18"/>
        <v>21468.455696202531</v>
      </c>
      <c r="AH36" s="211">
        <f t="shared" si="18"/>
        <v>21471.949367088608</v>
      </c>
      <c r="AI36" s="211">
        <f t="shared" si="18"/>
        <v>21475.443037974685</v>
      </c>
      <c r="AJ36" s="211">
        <f t="shared" si="18"/>
        <v>21478.936708860758</v>
      </c>
      <c r="AK36" s="211">
        <f t="shared" si="18"/>
        <v>21482.430379746835</v>
      </c>
      <c r="AL36" s="211">
        <f t="shared" si="18"/>
        <v>21485.924050632912</v>
      </c>
      <c r="AM36" s="211">
        <f t="shared" si="18"/>
        <v>21489.417721518988</v>
      </c>
      <c r="AN36" s="211">
        <f t="shared" si="18"/>
        <v>21492.911392405062</v>
      </c>
      <c r="AO36" s="211">
        <f t="shared" si="18"/>
        <v>21496.405063291139</v>
      </c>
      <c r="AP36" s="211">
        <f t="shared" si="19"/>
        <v>21499.898734177215</v>
      </c>
      <c r="AQ36" s="211">
        <f t="shared" si="19"/>
        <v>21503.392405063292</v>
      </c>
      <c r="AR36" s="211">
        <f t="shared" si="19"/>
        <v>21506.886075949365</v>
      </c>
      <c r="AS36" s="211">
        <f t="shared" si="19"/>
        <v>21510.379746835442</v>
      </c>
      <c r="AT36" s="211">
        <f t="shared" si="19"/>
        <v>21513.873417721519</v>
      </c>
      <c r="AU36" s="211">
        <f t="shared" si="19"/>
        <v>21517.367088607596</v>
      </c>
      <c r="AV36" s="211">
        <f t="shared" si="19"/>
        <v>21520.860759493669</v>
      </c>
      <c r="AW36" s="211">
        <f t="shared" si="19"/>
        <v>21524.354430379746</v>
      </c>
      <c r="AX36" s="211">
        <f t="shared" si="19"/>
        <v>21527.848101265823</v>
      </c>
      <c r="AY36" s="211">
        <f t="shared" si="19"/>
        <v>21531.3417721519</v>
      </c>
      <c r="AZ36" s="211">
        <f t="shared" si="20"/>
        <v>21534.835443037973</v>
      </c>
      <c r="BA36" s="211">
        <f t="shared" si="20"/>
        <v>21538.32911392405</v>
      </c>
      <c r="BB36" s="211">
        <f t="shared" si="20"/>
        <v>21541.822784810127</v>
      </c>
      <c r="BC36" s="211">
        <f t="shared" si="20"/>
        <v>21545.316455696204</v>
      </c>
      <c r="BD36" s="211">
        <f t="shared" si="20"/>
        <v>21548.810126582277</v>
      </c>
      <c r="BE36" s="211">
        <f t="shared" si="20"/>
        <v>21552.303797468354</v>
      </c>
      <c r="BF36" s="211">
        <f t="shared" si="20"/>
        <v>21555.797468354431</v>
      </c>
      <c r="BG36" s="211">
        <f t="shared" si="20"/>
        <v>21559.291139240508</v>
      </c>
      <c r="BH36" s="211">
        <f t="shared" si="20"/>
        <v>21562.784810126581</v>
      </c>
      <c r="BI36" s="211">
        <f t="shared" si="20"/>
        <v>21566.278481012658</v>
      </c>
      <c r="BJ36" s="211">
        <f t="shared" si="21"/>
        <v>21569.772151898735</v>
      </c>
      <c r="BK36" s="211">
        <f t="shared" si="21"/>
        <v>21573.265822784811</v>
      </c>
      <c r="BL36" s="211">
        <f t="shared" si="21"/>
        <v>21576.759493670885</v>
      </c>
      <c r="BM36" s="211">
        <f t="shared" si="21"/>
        <v>21580.253164556962</v>
      </c>
      <c r="BN36" s="211">
        <f t="shared" si="21"/>
        <v>21601.957142857143</v>
      </c>
      <c r="BO36" s="211">
        <f t="shared" si="21"/>
        <v>21641.87142857143</v>
      </c>
      <c r="BP36" s="211">
        <f t="shared" si="21"/>
        <v>21681.785714285714</v>
      </c>
      <c r="BQ36" s="211">
        <f t="shared" si="21"/>
        <v>21721.7</v>
      </c>
      <c r="BR36" s="211">
        <f t="shared" si="21"/>
        <v>21761.614285714284</v>
      </c>
      <c r="BS36" s="211">
        <f t="shared" si="21"/>
        <v>21801.528571428571</v>
      </c>
      <c r="BT36" s="211">
        <f t="shared" si="22"/>
        <v>21841.442857142858</v>
      </c>
      <c r="BU36" s="211">
        <f t="shared" si="22"/>
        <v>21881.357142857145</v>
      </c>
      <c r="BV36" s="211">
        <f t="shared" si="22"/>
        <v>21921.271428571428</v>
      </c>
      <c r="BW36" s="211">
        <f t="shared" si="22"/>
        <v>21961.185714285715</v>
      </c>
      <c r="BX36" s="211">
        <f t="shared" si="22"/>
        <v>22001.1</v>
      </c>
      <c r="BY36" s="211">
        <f t="shared" si="22"/>
        <v>22041.014285714286</v>
      </c>
      <c r="BZ36" s="211">
        <f t="shared" si="22"/>
        <v>22080.928571428572</v>
      </c>
      <c r="CA36" s="211">
        <f t="shared" si="22"/>
        <v>22120.842857142859</v>
      </c>
      <c r="CB36" s="211">
        <f t="shared" si="22"/>
        <v>22160.757142857143</v>
      </c>
      <c r="CC36" s="211">
        <f t="shared" si="22"/>
        <v>22200.67142857143</v>
      </c>
      <c r="CD36" s="211">
        <f t="shared" si="23"/>
        <v>22240.585714285713</v>
      </c>
      <c r="CE36" s="211">
        <f t="shared" si="23"/>
        <v>22280.5</v>
      </c>
      <c r="CF36" s="211">
        <f t="shared" si="23"/>
        <v>22320.414285714287</v>
      </c>
      <c r="CG36" s="211">
        <f t="shared" si="23"/>
        <v>22360.328571428574</v>
      </c>
      <c r="CH36" s="211">
        <f t="shared" si="23"/>
        <v>22400.242857142857</v>
      </c>
      <c r="CI36" s="211">
        <f t="shared" si="23"/>
        <v>22440.157142857144</v>
      </c>
      <c r="CJ36" s="211">
        <f t="shared" si="23"/>
        <v>22480.071428571428</v>
      </c>
      <c r="CK36" s="211">
        <f t="shared" si="23"/>
        <v>22519.985714285714</v>
      </c>
      <c r="CL36" s="211">
        <f t="shared" si="23"/>
        <v>22559.9</v>
      </c>
      <c r="CM36" s="211">
        <f t="shared" si="23"/>
        <v>22599.814285714288</v>
      </c>
      <c r="CN36" s="211">
        <f t="shared" si="24"/>
        <v>22639.728571428572</v>
      </c>
      <c r="CO36" s="211">
        <f t="shared" si="24"/>
        <v>22679.642857142859</v>
      </c>
      <c r="CP36" s="211">
        <f t="shared" si="24"/>
        <v>22719.557142857146</v>
      </c>
      <c r="CQ36" s="211">
        <f t="shared" si="24"/>
        <v>22759.471428571429</v>
      </c>
      <c r="CR36" s="211">
        <f t="shared" si="24"/>
        <v>21694.693877551021</v>
      </c>
      <c r="CS36" s="211">
        <f t="shared" si="24"/>
        <v>19525.224489795921</v>
      </c>
      <c r="CT36" s="211">
        <f t="shared" si="24"/>
        <v>17355.755102040817</v>
      </c>
      <c r="CU36" s="211">
        <f t="shared" si="24"/>
        <v>15186.285714285716</v>
      </c>
      <c r="CV36" s="211">
        <f t="shared" si="24"/>
        <v>13016.816326530612</v>
      </c>
      <c r="CW36" s="211">
        <f t="shared" si="24"/>
        <v>10847.34693877551</v>
      </c>
      <c r="CX36" s="211">
        <f t="shared" si="25"/>
        <v>8677.8775510204105</v>
      </c>
      <c r="CY36" s="211">
        <f t="shared" si="25"/>
        <v>6508.4081632653069</v>
      </c>
      <c r="CZ36" s="211">
        <f t="shared" si="25"/>
        <v>4338.9387755102034</v>
      </c>
      <c r="DA36" s="211">
        <f t="shared" si="25"/>
        <v>2169.4693877550999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38090.166511090181</v>
      </c>
      <c r="C38" s="204">
        <f>Income!C88</f>
        <v>47616.556209575188</v>
      </c>
      <c r="D38" s="204">
        <f>Income!D88</f>
        <v>93185.40810422285</v>
      </c>
      <c r="E38" s="204">
        <f>Income!E88</f>
        <v>0</v>
      </c>
      <c r="F38" s="205">
        <f t="shared" ref="F38:AK38" si="26">SUM(F25:F37)</f>
        <v>33050.166511090181</v>
      </c>
      <c r="G38" s="205">
        <f t="shared" si="26"/>
        <v>33050.166511090181</v>
      </c>
      <c r="H38" s="205">
        <f t="shared" si="26"/>
        <v>33050.166511090181</v>
      </c>
      <c r="I38" s="205">
        <f t="shared" si="26"/>
        <v>33050.166511090181</v>
      </c>
      <c r="J38" s="205">
        <f t="shared" si="26"/>
        <v>33050.166511090181</v>
      </c>
      <c r="K38" s="205">
        <f t="shared" si="26"/>
        <v>33050.166511090181</v>
      </c>
      <c r="L38" s="205">
        <f t="shared" si="26"/>
        <v>33050.166511090181</v>
      </c>
      <c r="M38" s="205">
        <f t="shared" si="26"/>
        <v>33050.166511090181</v>
      </c>
      <c r="N38" s="205">
        <f t="shared" si="26"/>
        <v>33050.166511090181</v>
      </c>
      <c r="O38" s="205">
        <f t="shared" si="26"/>
        <v>33050.166511090181</v>
      </c>
      <c r="P38" s="205">
        <f t="shared" si="26"/>
        <v>33050.166511090181</v>
      </c>
      <c r="Q38" s="205">
        <f t="shared" si="26"/>
        <v>33050.166511090181</v>
      </c>
      <c r="R38" s="205">
        <f t="shared" si="26"/>
        <v>33050.166511090181</v>
      </c>
      <c r="S38" s="205">
        <f t="shared" si="26"/>
        <v>33050.166511090181</v>
      </c>
      <c r="T38" s="205">
        <f t="shared" si="26"/>
        <v>33050.166511090181</v>
      </c>
      <c r="U38" s="205">
        <f t="shared" si="26"/>
        <v>33050.166511090181</v>
      </c>
      <c r="V38" s="205">
        <f t="shared" si="26"/>
        <v>33050.166511090181</v>
      </c>
      <c r="W38" s="205">
        <f t="shared" si="26"/>
        <v>33050.166511090181</v>
      </c>
      <c r="X38" s="205">
        <f t="shared" si="26"/>
        <v>33050.166511090181</v>
      </c>
      <c r="Y38" s="205">
        <f t="shared" si="26"/>
        <v>33050.166511090181</v>
      </c>
      <c r="Z38" s="205">
        <f t="shared" si="26"/>
        <v>33050.166511090181</v>
      </c>
      <c r="AA38" s="205">
        <f t="shared" si="26"/>
        <v>33236.65738953284</v>
      </c>
      <c r="AB38" s="205">
        <f t="shared" si="26"/>
        <v>33423.148267975499</v>
      </c>
      <c r="AC38" s="205">
        <f t="shared" si="26"/>
        <v>33609.639146418158</v>
      </c>
      <c r="AD38" s="205">
        <f t="shared" si="26"/>
        <v>33796.130024860817</v>
      </c>
      <c r="AE38" s="205">
        <f t="shared" si="26"/>
        <v>33982.620903303476</v>
      </c>
      <c r="AF38" s="205">
        <f t="shared" si="26"/>
        <v>34169.111781746127</v>
      </c>
      <c r="AG38" s="205">
        <f t="shared" si="26"/>
        <v>34355.602660188786</v>
      </c>
      <c r="AH38" s="205">
        <f t="shared" si="26"/>
        <v>34542.093538631452</v>
      </c>
      <c r="AI38" s="205">
        <f t="shared" si="26"/>
        <v>34728.584417074104</v>
      </c>
      <c r="AJ38" s="205">
        <f t="shared" si="26"/>
        <v>34915.075295516763</v>
      </c>
      <c r="AK38" s="205">
        <f t="shared" si="26"/>
        <v>35101.566173959422</v>
      </c>
      <c r="AL38" s="205">
        <f t="shared" ref="AL38:BQ38" si="27">SUM(AL25:AL37)</f>
        <v>35288.05705240208</v>
      </c>
      <c r="AM38" s="205">
        <f t="shared" si="27"/>
        <v>35474.547930844739</v>
      </c>
      <c r="AN38" s="205">
        <f t="shared" si="27"/>
        <v>35661.038809287398</v>
      </c>
      <c r="AO38" s="205">
        <f t="shared" si="27"/>
        <v>35847.529687730057</v>
      </c>
      <c r="AP38" s="205">
        <f t="shared" si="27"/>
        <v>36034.020566172716</v>
      </c>
      <c r="AQ38" s="205">
        <f t="shared" si="27"/>
        <v>36220.511444615375</v>
      </c>
      <c r="AR38" s="205">
        <f t="shared" si="27"/>
        <v>36407.002323058026</v>
      </c>
      <c r="AS38" s="205">
        <f t="shared" si="27"/>
        <v>36593.493201500693</v>
      </c>
      <c r="AT38" s="205">
        <f t="shared" si="27"/>
        <v>36779.984079943351</v>
      </c>
      <c r="AU38" s="205">
        <f t="shared" si="27"/>
        <v>36966.47495838601</v>
      </c>
      <c r="AV38" s="205">
        <f t="shared" si="27"/>
        <v>37152.965836828662</v>
      </c>
      <c r="AW38" s="205">
        <f t="shared" si="27"/>
        <v>37339.456715271321</v>
      </c>
      <c r="AX38" s="205">
        <f t="shared" si="27"/>
        <v>37525.94759371398</v>
      </c>
      <c r="AY38" s="205">
        <f t="shared" si="27"/>
        <v>37712.438472156638</v>
      </c>
      <c r="AZ38" s="205">
        <f t="shared" si="27"/>
        <v>37898.929350599297</v>
      </c>
      <c r="BA38" s="205">
        <f t="shared" si="27"/>
        <v>38085.420229041956</v>
      </c>
      <c r="BB38" s="205">
        <f t="shared" si="27"/>
        <v>38271.911107484615</v>
      </c>
      <c r="BC38" s="205">
        <f t="shared" si="27"/>
        <v>38458.401985927274</v>
      </c>
      <c r="BD38" s="205">
        <f t="shared" si="27"/>
        <v>38644.892864369933</v>
      </c>
      <c r="BE38" s="205">
        <f t="shared" si="27"/>
        <v>38831.383742812584</v>
      </c>
      <c r="BF38" s="205">
        <f t="shared" si="27"/>
        <v>39017.874621255251</v>
      </c>
      <c r="BG38" s="205">
        <f t="shared" si="27"/>
        <v>39204.365499697909</v>
      </c>
      <c r="BH38" s="205">
        <f t="shared" si="27"/>
        <v>39390.856378140568</v>
      </c>
      <c r="BI38" s="205">
        <f t="shared" si="27"/>
        <v>39577.34725658322</v>
      </c>
      <c r="BJ38" s="205">
        <f t="shared" si="27"/>
        <v>39763.838135025886</v>
      </c>
      <c r="BK38" s="205">
        <f t="shared" si="27"/>
        <v>39950.329013468538</v>
      </c>
      <c r="BL38" s="205">
        <f t="shared" si="27"/>
        <v>40136.819891911196</v>
      </c>
      <c r="BM38" s="205">
        <f t="shared" si="27"/>
        <v>40323.310770353855</v>
      </c>
      <c r="BN38" s="205">
        <f t="shared" si="27"/>
        <v>41296.037074485983</v>
      </c>
      <c r="BO38" s="205">
        <f t="shared" si="27"/>
        <v>43054.998804307572</v>
      </c>
      <c r="BP38" s="205">
        <f t="shared" si="27"/>
        <v>44813.960534129161</v>
      </c>
      <c r="BQ38" s="205">
        <f t="shared" si="27"/>
        <v>46572.92226395075</v>
      </c>
      <c r="BR38" s="205">
        <f t="shared" ref="BR38:CW38" si="28">SUM(BR25:BR37)</f>
        <v>48331.883993772339</v>
      </c>
      <c r="BS38" s="205">
        <f t="shared" si="28"/>
        <v>50090.845723593928</v>
      </c>
      <c r="BT38" s="205">
        <f t="shared" si="28"/>
        <v>51849.807453415517</v>
      </c>
      <c r="BU38" s="205">
        <f t="shared" si="28"/>
        <v>53608.769183237106</v>
      </c>
      <c r="BV38" s="205">
        <f t="shared" si="28"/>
        <v>55367.730913058695</v>
      </c>
      <c r="BW38" s="205">
        <f t="shared" si="28"/>
        <v>57126.692642880284</v>
      </c>
      <c r="BX38" s="205">
        <f t="shared" si="28"/>
        <v>58885.654372701872</v>
      </c>
      <c r="BY38" s="205">
        <f t="shared" si="28"/>
        <v>60644.616102523454</v>
      </c>
      <c r="BZ38" s="205">
        <f t="shared" si="28"/>
        <v>62403.57783234505</v>
      </c>
      <c r="CA38" s="205">
        <f t="shared" si="28"/>
        <v>64162.539562166647</v>
      </c>
      <c r="CB38" s="205">
        <f t="shared" si="28"/>
        <v>65921.501291988214</v>
      </c>
      <c r="CC38" s="205">
        <f t="shared" si="28"/>
        <v>67680.463021809817</v>
      </c>
      <c r="CD38" s="205">
        <f t="shared" si="28"/>
        <v>69439.424751631392</v>
      </c>
      <c r="CE38" s="205">
        <f t="shared" si="28"/>
        <v>71198.386481452995</v>
      </c>
      <c r="CF38" s="205">
        <f t="shared" si="28"/>
        <v>72957.348211274584</v>
      </c>
      <c r="CG38" s="205">
        <f t="shared" si="28"/>
        <v>74716.309941096173</v>
      </c>
      <c r="CH38" s="205">
        <f t="shared" si="28"/>
        <v>76475.271670917762</v>
      </c>
      <c r="CI38" s="205">
        <f t="shared" si="28"/>
        <v>78234.233400739351</v>
      </c>
      <c r="CJ38" s="205">
        <f t="shared" si="28"/>
        <v>79993.195130560925</v>
      </c>
      <c r="CK38" s="205">
        <f t="shared" si="28"/>
        <v>81752.156860382529</v>
      </c>
      <c r="CL38" s="205">
        <f t="shared" si="28"/>
        <v>83511.118590204118</v>
      </c>
      <c r="CM38" s="205">
        <f t="shared" si="28"/>
        <v>85270.080320025707</v>
      </c>
      <c r="CN38" s="205">
        <f t="shared" si="28"/>
        <v>87029.042049847296</v>
      </c>
      <c r="CO38" s="205">
        <f t="shared" si="28"/>
        <v>88788.003779668885</v>
      </c>
      <c r="CP38" s="205">
        <f t="shared" si="28"/>
        <v>90546.965509490474</v>
      </c>
      <c r="CQ38" s="205">
        <f t="shared" si="28"/>
        <v>92305.927239312048</v>
      </c>
      <c r="CR38" s="205">
        <f t="shared" si="28"/>
        <v>88748.007718307475</v>
      </c>
      <c r="CS38" s="205">
        <f t="shared" si="28"/>
        <v>79873.206946476741</v>
      </c>
      <c r="CT38" s="205">
        <f t="shared" si="28"/>
        <v>70998.406174645992</v>
      </c>
      <c r="CU38" s="205">
        <f t="shared" si="28"/>
        <v>62123.605402815243</v>
      </c>
      <c r="CV38" s="205">
        <f t="shared" si="28"/>
        <v>53248.804630984487</v>
      </c>
      <c r="CW38" s="205">
        <f t="shared" si="28"/>
        <v>44374.003859153738</v>
      </c>
      <c r="CX38" s="205">
        <f>SUM(CX25:CX37)</f>
        <v>35499.203087322996</v>
      </c>
      <c r="CY38" s="205">
        <f>SUM(CY25:CY37)</f>
        <v>26624.402315492247</v>
      </c>
      <c r="CZ38" s="205">
        <f>SUM(CZ25:CZ37)</f>
        <v>17749.601543661494</v>
      </c>
      <c r="DA38" s="205">
        <f>SUM(DA25:DA37)</f>
        <v>8874.8007718307454</v>
      </c>
    </row>
    <row r="39" spans="1:105">
      <c r="A39" s="202" t="str">
        <f>Income!A89</f>
        <v>Food Poverty line</v>
      </c>
      <c r="B39" s="204">
        <f>Income!B89</f>
        <v>22640.263668802021</v>
      </c>
      <c r="C39" s="204">
        <f>Income!C89</f>
        <v>22640.263668802021</v>
      </c>
      <c r="D39" s="204">
        <f>Income!D89</f>
        <v>22640.263668802021</v>
      </c>
      <c r="E39" s="204">
        <f>Income!E89</f>
        <v>0</v>
      </c>
      <c r="F39" s="205">
        <f t="shared" ref="F39:U39" si="29">IF(F$2&lt;=($B$2+$C$2+$D$2),IF(F$2&lt;=($B$2+$C$2),IF(F$2&lt;=$B$2,$B39,$C39),$D39),$E39)</f>
        <v>22640.263668802021</v>
      </c>
      <c r="G39" s="205">
        <f t="shared" si="29"/>
        <v>22640.263668802021</v>
      </c>
      <c r="H39" s="205">
        <f t="shared" si="29"/>
        <v>22640.263668802021</v>
      </c>
      <c r="I39" s="205">
        <f t="shared" si="29"/>
        <v>22640.263668802021</v>
      </c>
      <c r="J39" s="205">
        <f t="shared" si="29"/>
        <v>22640.263668802021</v>
      </c>
      <c r="K39" s="205">
        <f t="shared" si="29"/>
        <v>22640.263668802021</v>
      </c>
      <c r="L39" s="205">
        <f t="shared" si="29"/>
        <v>22640.263668802021</v>
      </c>
      <c r="M39" s="205">
        <f t="shared" si="29"/>
        <v>22640.263668802021</v>
      </c>
      <c r="N39" s="205">
        <f t="shared" si="29"/>
        <v>22640.263668802021</v>
      </c>
      <c r="O39" s="205">
        <f t="shared" si="29"/>
        <v>22640.263668802021</v>
      </c>
      <c r="P39" s="205">
        <f t="shared" si="29"/>
        <v>22640.263668802021</v>
      </c>
      <c r="Q39" s="205">
        <f t="shared" si="29"/>
        <v>22640.263668802021</v>
      </c>
      <c r="R39" s="205">
        <f t="shared" si="29"/>
        <v>22640.263668802021</v>
      </c>
      <c r="S39" s="205">
        <f t="shared" si="29"/>
        <v>22640.263668802021</v>
      </c>
      <c r="T39" s="205">
        <f t="shared" si="29"/>
        <v>22640.263668802021</v>
      </c>
      <c r="U39" s="205">
        <f t="shared" si="29"/>
        <v>22640.263668802021</v>
      </c>
      <c r="V39" s="205">
        <f t="shared" ref="V39:AK40" si="30">IF(V$2&lt;=($B$2+$C$2+$D$2),IF(V$2&lt;=($B$2+$C$2),IF(V$2&lt;=$B$2,$B39,$C39),$D39),$E39)</f>
        <v>22640.263668802021</v>
      </c>
      <c r="W39" s="205">
        <f t="shared" si="30"/>
        <v>22640.263668802021</v>
      </c>
      <c r="X39" s="205">
        <f t="shared" si="30"/>
        <v>22640.263668802021</v>
      </c>
      <c r="Y39" s="205">
        <f t="shared" si="30"/>
        <v>22640.263668802021</v>
      </c>
      <c r="Z39" s="205">
        <f t="shared" si="30"/>
        <v>22640.263668802021</v>
      </c>
      <c r="AA39" s="205">
        <f t="shared" si="30"/>
        <v>22640.263668802021</v>
      </c>
      <c r="AB39" s="205">
        <f t="shared" si="30"/>
        <v>22640.263668802021</v>
      </c>
      <c r="AC39" s="205">
        <f t="shared" si="30"/>
        <v>22640.263668802021</v>
      </c>
      <c r="AD39" s="205">
        <f t="shared" si="30"/>
        <v>22640.263668802021</v>
      </c>
      <c r="AE39" s="205">
        <f t="shared" si="30"/>
        <v>22640.263668802021</v>
      </c>
      <c r="AF39" s="205">
        <f t="shared" si="30"/>
        <v>22640.263668802021</v>
      </c>
      <c r="AG39" s="205">
        <f t="shared" si="30"/>
        <v>22640.263668802021</v>
      </c>
      <c r="AH39" s="205">
        <f t="shared" si="30"/>
        <v>22640.263668802021</v>
      </c>
      <c r="AI39" s="205">
        <f t="shared" si="30"/>
        <v>22640.263668802021</v>
      </c>
      <c r="AJ39" s="205">
        <f t="shared" si="30"/>
        <v>22640.263668802021</v>
      </c>
      <c r="AK39" s="205">
        <f t="shared" si="30"/>
        <v>22640.263668802021</v>
      </c>
      <c r="AL39" s="205">
        <f t="shared" ref="AL39:BA40" si="31">IF(AL$2&lt;=($B$2+$C$2+$D$2),IF(AL$2&lt;=($B$2+$C$2),IF(AL$2&lt;=$B$2,$B39,$C39),$D39),$E39)</f>
        <v>22640.263668802021</v>
      </c>
      <c r="AM39" s="205">
        <f t="shared" si="31"/>
        <v>22640.263668802021</v>
      </c>
      <c r="AN39" s="205">
        <f t="shared" si="31"/>
        <v>22640.263668802021</v>
      </c>
      <c r="AO39" s="205">
        <f t="shared" si="31"/>
        <v>22640.263668802021</v>
      </c>
      <c r="AP39" s="205">
        <f t="shared" si="31"/>
        <v>22640.263668802021</v>
      </c>
      <c r="AQ39" s="205">
        <f t="shared" si="31"/>
        <v>22640.263668802021</v>
      </c>
      <c r="AR39" s="205">
        <f t="shared" si="31"/>
        <v>22640.263668802021</v>
      </c>
      <c r="AS39" s="205">
        <f t="shared" si="31"/>
        <v>22640.263668802021</v>
      </c>
      <c r="AT39" s="205">
        <f t="shared" si="31"/>
        <v>22640.263668802021</v>
      </c>
      <c r="AU39" s="205">
        <f t="shared" si="31"/>
        <v>22640.263668802021</v>
      </c>
      <c r="AV39" s="205">
        <f t="shared" si="31"/>
        <v>22640.263668802021</v>
      </c>
      <c r="AW39" s="205">
        <f t="shared" si="31"/>
        <v>22640.263668802021</v>
      </c>
      <c r="AX39" s="205">
        <f t="shared" si="31"/>
        <v>22640.263668802021</v>
      </c>
      <c r="AY39" s="205">
        <f t="shared" si="31"/>
        <v>22640.263668802021</v>
      </c>
      <c r="AZ39" s="205">
        <f t="shared" si="31"/>
        <v>22640.263668802021</v>
      </c>
      <c r="BA39" s="205">
        <f t="shared" si="31"/>
        <v>22640.263668802021</v>
      </c>
      <c r="BB39" s="205">
        <f t="shared" ref="BB39:CD40" si="32">IF(BB$2&lt;=($B$2+$C$2+$D$2),IF(BB$2&lt;=($B$2+$C$2),IF(BB$2&lt;=$B$2,$B39,$C39),$D39),$E39)</f>
        <v>22640.263668802021</v>
      </c>
      <c r="BC39" s="205">
        <f t="shared" si="32"/>
        <v>22640.263668802021</v>
      </c>
      <c r="BD39" s="205">
        <f t="shared" si="32"/>
        <v>22640.263668802021</v>
      </c>
      <c r="BE39" s="205">
        <f t="shared" si="32"/>
        <v>22640.263668802021</v>
      </c>
      <c r="BF39" s="205">
        <f t="shared" si="32"/>
        <v>22640.263668802021</v>
      </c>
      <c r="BG39" s="205">
        <f t="shared" si="32"/>
        <v>22640.263668802021</v>
      </c>
      <c r="BH39" s="205">
        <f t="shared" si="32"/>
        <v>22640.263668802021</v>
      </c>
      <c r="BI39" s="205">
        <f t="shared" si="32"/>
        <v>22640.263668802021</v>
      </c>
      <c r="BJ39" s="205">
        <f t="shared" si="32"/>
        <v>22640.263668802021</v>
      </c>
      <c r="BK39" s="205">
        <f t="shared" si="32"/>
        <v>22640.263668802021</v>
      </c>
      <c r="BL39" s="205">
        <f t="shared" si="32"/>
        <v>22640.263668802021</v>
      </c>
      <c r="BM39" s="205">
        <f t="shared" si="32"/>
        <v>22640.263668802021</v>
      </c>
      <c r="BN39" s="205">
        <f t="shared" si="32"/>
        <v>22640.263668802021</v>
      </c>
      <c r="BO39" s="205">
        <f t="shared" si="32"/>
        <v>22640.263668802021</v>
      </c>
      <c r="BP39" s="205">
        <f t="shared" si="32"/>
        <v>22640.263668802021</v>
      </c>
      <c r="BQ39" s="205">
        <f t="shared" si="32"/>
        <v>22640.263668802021</v>
      </c>
      <c r="BR39" s="205">
        <f t="shared" si="32"/>
        <v>22640.263668802021</v>
      </c>
      <c r="BS39" s="205">
        <f t="shared" si="32"/>
        <v>22640.263668802021</v>
      </c>
      <c r="BT39" s="205">
        <f t="shared" si="32"/>
        <v>22640.263668802021</v>
      </c>
      <c r="BU39" s="205">
        <f t="shared" si="32"/>
        <v>22640.263668802021</v>
      </c>
      <c r="BV39" s="205">
        <f t="shared" si="32"/>
        <v>22640.263668802021</v>
      </c>
      <c r="BW39" s="205">
        <f t="shared" si="32"/>
        <v>22640.263668802021</v>
      </c>
      <c r="BX39" s="205">
        <f t="shared" si="32"/>
        <v>22640.263668802021</v>
      </c>
      <c r="BY39" s="205">
        <f t="shared" si="32"/>
        <v>22640.263668802021</v>
      </c>
      <c r="BZ39" s="205">
        <f t="shared" si="32"/>
        <v>22640.263668802021</v>
      </c>
      <c r="CA39" s="205">
        <f t="shared" si="32"/>
        <v>22640.263668802021</v>
      </c>
      <c r="CB39" s="205">
        <f t="shared" si="32"/>
        <v>22640.263668802021</v>
      </c>
      <c r="CC39" s="205">
        <f t="shared" si="32"/>
        <v>22640.263668802021</v>
      </c>
      <c r="CD39" s="205">
        <f t="shared" si="32"/>
        <v>22640.263668802021</v>
      </c>
      <c r="CE39" s="205">
        <f t="shared" ref="CE39:CR40" si="33">IF(CE$2&lt;=($B$2+$C$2+$D$2),IF(CE$2&lt;=($B$2+$C$2),IF(CE$2&lt;=$B$2,$B39,$C39),$D39),$E39)</f>
        <v>22640.263668802021</v>
      </c>
      <c r="CF39" s="205">
        <f t="shared" si="33"/>
        <v>22640.263668802021</v>
      </c>
      <c r="CG39" s="205">
        <f t="shared" si="33"/>
        <v>22640.263668802021</v>
      </c>
      <c r="CH39" s="205">
        <f t="shared" si="33"/>
        <v>22640.263668802021</v>
      </c>
      <c r="CI39" s="205">
        <f t="shared" si="33"/>
        <v>22640.263668802021</v>
      </c>
      <c r="CJ39" s="205">
        <f t="shared" si="33"/>
        <v>22640.263668802021</v>
      </c>
      <c r="CK39" s="205">
        <f t="shared" si="33"/>
        <v>22640.263668802021</v>
      </c>
      <c r="CL39" s="205">
        <f t="shared" si="33"/>
        <v>22640.263668802021</v>
      </c>
      <c r="CM39" s="205">
        <f t="shared" si="33"/>
        <v>22640.263668802021</v>
      </c>
      <c r="CN39" s="205">
        <f t="shared" si="33"/>
        <v>22640.263668802021</v>
      </c>
      <c r="CO39" s="205">
        <f t="shared" si="33"/>
        <v>22640.263668802021</v>
      </c>
      <c r="CP39" s="205">
        <f t="shared" si="33"/>
        <v>22640.263668802021</v>
      </c>
      <c r="CQ39" s="205">
        <f t="shared" si="33"/>
        <v>22640.263668802021</v>
      </c>
      <c r="CR39" s="205">
        <f t="shared" si="33"/>
        <v>22640.263668802021</v>
      </c>
      <c r="CS39" s="205">
        <f t="shared" ref="CS39:DA40" si="34">IF(CS$2&lt;=($B$2+$C$2+$D$2),IF(CS$2&lt;=($B$2+$C$2),IF(CS$2&lt;=$B$2,$B39,$C39),$D39),$E39)</f>
        <v>22640.263668802021</v>
      </c>
      <c r="CT39" s="205">
        <f t="shared" si="34"/>
        <v>22640.263668802021</v>
      </c>
      <c r="CU39" s="205">
        <f t="shared" si="34"/>
        <v>22640.263668802021</v>
      </c>
      <c r="CV39" s="205">
        <f t="shared" si="34"/>
        <v>22640.263668802021</v>
      </c>
      <c r="CW39" s="205">
        <f t="shared" si="34"/>
        <v>22640.263668802021</v>
      </c>
      <c r="CX39" s="205">
        <f t="shared" si="34"/>
        <v>22640.263668802021</v>
      </c>
      <c r="CY39" s="205">
        <f t="shared" si="34"/>
        <v>22640.263668802021</v>
      </c>
      <c r="CZ39" s="205">
        <f t="shared" si="34"/>
        <v>22640.263668802021</v>
      </c>
      <c r="DA39" s="205">
        <f t="shared" si="34"/>
        <v>22640.263668802021</v>
      </c>
    </row>
    <row r="40" spans="1:105">
      <c r="A40" s="202" t="str">
        <f>Income!A90</f>
        <v>Lower Bound Poverty line</v>
      </c>
      <c r="B40" s="204">
        <f>Income!B90</f>
        <v>38218.930335468693</v>
      </c>
      <c r="C40" s="204">
        <f>Income!C90</f>
        <v>38218.930335468685</v>
      </c>
      <c r="D40" s="204">
        <f>Income!D90</f>
        <v>38218.930335468685</v>
      </c>
      <c r="E40" s="204">
        <f>Income!E90</f>
        <v>0</v>
      </c>
      <c r="F40" s="205">
        <f t="shared" ref="F40:U40" si="35">IF(F$2&lt;=($B$2+$C$2+$D$2),IF(F$2&lt;=($B$2+$C$2),IF(F$2&lt;=$B$2,$B40,$C40),$D40),$E40)</f>
        <v>38218.930335468693</v>
      </c>
      <c r="G40" s="205">
        <f t="shared" si="35"/>
        <v>38218.930335468693</v>
      </c>
      <c r="H40" s="205">
        <f t="shared" si="35"/>
        <v>38218.930335468693</v>
      </c>
      <c r="I40" s="205">
        <f t="shared" si="35"/>
        <v>38218.930335468693</v>
      </c>
      <c r="J40" s="205">
        <f t="shared" si="35"/>
        <v>38218.930335468693</v>
      </c>
      <c r="K40" s="205">
        <f t="shared" si="35"/>
        <v>38218.930335468693</v>
      </c>
      <c r="L40" s="205">
        <f t="shared" si="35"/>
        <v>38218.930335468693</v>
      </c>
      <c r="M40" s="205">
        <f t="shared" si="35"/>
        <v>38218.930335468693</v>
      </c>
      <c r="N40" s="205">
        <f t="shared" si="35"/>
        <v>38218.930335468693</v>
      </c>
      <c r="O40" s="205">
        <f t="shared" si="35"/>
        <v>38218.930335468693</v>
      </c>
      <c r="P40" s="205">
        <f t="shared" si="35"/>
        <v>38218.930335468693</v>
      </c>
      <c r="Q40" s="205">
        <f t="shared" si="35"/>
        <v>38218.930335468693</v>
      </c>
      <c r="R40" s="205">
        <f t="shared" si="35"/>
        <v>38218.930335468693</v>
      </c>
      <c r="S40" s="205">
        <f t="shared" si="35"/>
        <v>38218.930335468693</v>
      </c>
      <c r="T40" s="205">
        <f t="shared" si="35"/>
        <v>38218.930335468693</v>
      </c>
      <c r="U40" s="205">
        <f t="shared" si="35"/>
        <v>38218.930335468693</v>
      </c>
      <c r="V40" s="205">
        <f t="shared" si="30"/>
        <v>38218.930335468693</v>
      </c>
      <c r="W40" s="205">
        <f t="shared" si="30"/>
        <v>38218.930335468693</v>
      </c>
      <c r="X40" s="205">
        <f t="shared" si="30"/>
        <v>38218.930335468693</v>
      </c>
      <c r="Y40" s="205">
        <f t="shared" si="30"/>
        <v>38218.930335468693</v>
      </c>
      <c r="Z40" s="205">
        <f t="shared" si="30"/>
        <v>38218.930335468693</v>
      </c>
      <c r="AA40" s="205">
        <f t="shared" si="30"/>
        <v>38218.930335468693</v>
      </c>
      <c r="AB40" s="205">
        <f t="shared" si="30"/>
        <v>38218.930335468693</v>
      </c>
      <c r="AC40" s="205">
        <f t="shared" si="30"/>
        <v>38218.930335468693</v>
      </c>
      <c r="AD40" s="205">
        <f t="shared" si="30"/>
        <v>38218.930335468693</v>
      </c>
      <c r="AE40" s="205">
        <f t="shared" si="30"/>
        <v>38218.930335468693</v>
      </c>
      <c r="AF40" s="205">
        <f t="shared" si="30"/>
        <v>38218.930335468693</v>
      </c>
      <c r="AG40" s="205">
        <f t="shared" si="30"/>
        <v>38218.930335468693</v>
      </c>
      <c r="AH40" s="205">
        <f t="shared" si="30"/>
        <v>38218.930335468693</v>
      </c>
      <c r="AI40" s="205">
        <f t="shared" si="30"/>
        <v>38218.930335468693</v>
      </c>
      <c r="AJ40" s="205">
        <f t="shared" si="30"/>
        <v>38218.930335468693</v>
      </c>
      <c r="AK40" s="205">
        <f t="shared" si="30"/>
        <v>38218.930335468693</v>
      </c>
      <c r="AL40" s="205">
        <f t="shared" si="31"/>
        <v>38218.930335468693</v>
      </c>
      <c r="AM40" s="205">
        <f t="shared" si="31"/>
        <v>38218.930335468693</v>
      </c>
      <c r="AN40" s="205">
        <f t="shared" si="31"/>
        <v>38218.930335468693</v>
      </c>
      <c r="AO40" s="205">
        <f t="shared" si="31"/>
        <v>38218.930335468693</v>
      </c>
      <c r="AP40" s="205">
        <f t="shared" si="31"/>
        <v>38218.930335468693</v>
      </c>
      <c r="AQ40" s="205">
        <f t="shared" si="31"/>
        <v>38218.930335468693</v>
      </c>
      <c r="AR40" s="205">
        <f t="shared" si="31"/>
        <v>38218.930335468693</v>
      </c>
      <c r="AS40" s="205">
        <f t="shared" si="31"/>
        <v>38218.930335468693</v>
      </c>
      <c r="AT40" s="205">
        <f t="shared" si="31"/>
        <v>38218.930335468685</v>
      </c>
      <c r="AU40" s="205">
        <f t="shared" si="31"/>
        <v>38218.930335468685</v>
      </c>
      <c r="AV40" s="205">
        <f t="shared" si="31"/>
        <v>38218.930335468685</v>
      </c>
      <c r="AW40" s="205">
        <f t="shared" si="31"/>
        <v>38218.930335468685</v>
      </c>
      <c r="AX40" s="205">
        <f t="shared" si="31"/>
        <v>38218.930335468685</v>
      </c>
      <c r="AY40" s="205">
        <f t="shared" si="31"/>
        <v>38218.930335468685</v>
      </c>
      <c r="AZ40" s="205">
        <f t="shared" si="31"/>
        <v>38218.930335468685</v>
      </c>
      <c r="BA40" s="205">
        <f t="shared" si="31"/>
        <v>38218.930335468685</v>
      </c>
      <c r="BB40" s="205">
        <f t="shared" si="32"/>
        <v>38218.930335468685</v>
      </c>
      <c r="BC40" s="205">
        <f t="shared" si="32"/>
        <v>38218.930335468685</v>
      </c>
      <c r="BD40" s="205">
        <f t="shared" si="32"/>
        <v>38218.930335468685</v>
      </c>
      <c r="BE40" s="205">
        <f t="shared" si="32"/>
        <v>38218.930335468685</v>
      </c>
      <c r="BF40" s="205">
        <f t="shared" si="32"/>
        <v>38218.930335468685</v>
      </c>
      <c r="BG40" s="205">
        <f t="shared" si="32"/>
        <v>38218.930335468685</v>
      </c>
      <c r="BH40" s="205">
        <f t="shared" si="32"/>
        <v>38218.930335468685</v>
      </c>
      <c r="BI40" s="205">
        <f t="shared" si="32"/>
        <v>38218.930335468685</v>
      </c>
      <c r="BJ40" s="205">
        <f t="shared" si="32"/>
        <v>38218.930335468685</v>
      </c>
      <c r="BK40" s="205">
        <f t="shared" si="32"/>
        <v>38218.930335468685</v>
      </c>
      <c r="BL40" s="205">
        <f t="shared" si="32"/>
        <v>38218.930335468685</v>
      </c>
      <c r="BM40" s="205">
        <f t="shared" si="32"/>
        <v>38218.930335468685</v>
      </c>
      <c r="BN40" s="205">
        <f t="shared" si="32"/>
        <v>38218.930335468685</v>
      </c>
      <c r="BO40" s="205">
        <f t="shared" si="32"/>
        <v>38218.930335468685</v>
      </c>
      <c r="BP40" s="205">
        <f t="shared" si="32"/>
        <v>38218.930335468685</v>
      </c>
      <c r="BQ40" s="205">
        <f t="shared" si="32"/>
        <v>38218.930335468685</v>
      </c>
      <c r="BR40" s="205">
        <f t="shared" si="32"/>
        <v>38218.930335468685</v>
      </c>
      <c r="BS40" s="205">
        <f t="shared" si="32"/>
        <v>38218.930335468685</v>
      </c>
      <c r="BT40" s="205">
        <f t="shared" si="32"/>
        <v>38218.930335468685</v>
      </c>
      <c r="BU40" s="205">
        <f t="shared" si="32"/>
        <v>38218.930335468685</v>
      </c>
      <c r="BV40" s="205">
        <f t="shared" si="32"/>
        <v>38218.930335468685</v>
      </c>
      <c r="BW40" s="205">
        <f t="shared" si="32"/>
        <v>38218.930335468685</v>
      </c>
      <c r="BX40" s="205">
        <f t="shared" si="32"/>
        <v>38218.930335468685</v>
      </c>
      <c r="BY40" s="205">
        <f t="shared" si="32"/>
        <v>38218.930335468685</v>
      </c>
      <c r="BZ40" s="205">
        <f t="shared" si="32"/>
        <v>38218.930335468685</v>
      </c>
      <c r="CA40" s="205">
        <f t="shared" si="32"/>
        <v>38218.930335468685</v>
      </c>
      <c r="CB40" s="205">
        <f t="shared" si="32"/>
        <v>38218.930335468685</v>
      </c>
      <c r="CC40" s="205">
        <f t="shared" si="32"/>
        <v>38218.930335468685</v>
      </c>
      <c r="CD40" s="205">
        <f t="shared" si="32"/>
        <v>38218.930335468685</v>
      </c>
      <c r="CE40" s="205">
        <f t="shared" si="33"/>
        <v>38218.930335468685</v>
      </c>
      <c r="CF40" s="205">
        <f t="shared" si="33"/>
        <v>38218.930335468685</v>
      </c>
      <c r="CG40" s="205">
        <f t="shared" si="33"/>
        <v>38218.930335468685</v>
      </c>
      <c r="CH40" s="205">
        <f t="shared" si="33"/>
        <v>38218.930335468685</v>
      </c>
      <c r="CI40" s="205">
        <f t="shared" si="33"/>
        <v>38218.930335468685</v>
      </c>
      <c r="CJ40" s="205">
        <f t="shared" si="33"/>
        <v>38218.930335468685</v>
      </c>
      <c r="CK40" s="205">
        <f t="shared" si="33"/>
        <v>38218.930335468685</v>
      </c>
      <c r="CL40" s="205">
        <f t="shared" si="33"/>
        <v>38218.930335468685</v>
      </c>
      <c r="CM40" s="205">
        <f t="shared" si="33"/>
        <v>38218.930335468685</v>
      </c>
      <c r="CN40" s="205">
        <f t="shared" si="33"/>
        <v>38218.930335468685</v>
      </c>
      <c r="CO40" s="205">
        <f t="shared" si="33"/>
        <v>38218.930335468685</v>
      </c>
      <c r="CP40" s="205">
        <f t="shared" si="33"/>
        <v>38218.930335468685</v>
      </c>
      <c r="CQ40" s="205">
        <f t="shared" si="33"/>
        <v>38218.930335468685</v>
      </c>
      <c r="CR40" s="205">
        <f t="shared" si="33"/>
        <v>38218.930335468685</v>
      </c>
      <c r="CS40" s="205">
        <f t="shared" si="34"/>
        <v>38218.930335468685</v>
      </c>
      <c r="CT40" s="205">
        <f t="shared" si="34"/>
        <v>38218.930335468685</v>
      </c>
      <c r="CU40" s="205">
        <f t="shared" si="34"/>
        <v>38218.930335468685</v>
      </c>
      <c r="CV40" s="205">
        <f t="shared" si="34"/>
        <v>38218.930335468685</v>
      </c>
      <c r="CW40" s="205">
        <f t="shared" si="34"/>
        <v>38218.930335468685</v>
      </c>
      <c r="CX40" s="205">
        <f t="shared" si="34"/>
        <v>38218.930335468685</v>
      </c>
      <c r="CY40" s="205">
        <f t="shared" si="34"/>
        <v>38218.930335468685</v>
      </c>
      <c r="CZ40" s="205">
        <f t="shared" si="34"/>
        <v>38218.930335468685</v>
      </c>
      <c r="DA40" s="205">
        <f t="shared" si="34"/>
        <v>38218.930335468685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15.270970882046463</v>
      </c>
      <c r="AB42" s="211">
        <f t="shared" si="36"/>
        <v>15.270970882046463</v>
      </c>
      <c r="AC42" s="211">
        <f t="shared" si="36"/>
        <v>15.270970882046463</v>
      </c>
      <c r="AD42" s="211">
        <f t="shared" si="36"/>
        <v>15.270970882046463</v>
      </c>
      <c r="AE42" s="211">
        <f t="shared" si="36"/>
        <v>15.270970882046463</v>
      </c>
      <c r="AF42" s="211">
        <f t="shared" si="36"/>
        <v>15.270970882046463</v>
      </c>
      <c r="AG42" s="211">
        <f t="shared" si="36"/>
        <v>15.270970882046463</v>
      </c>
      <c r="AH42" s="211">
        <f t="shared" si="36"/>
        <v>15.270970882046463</v>
      </c>
      <c r="AI42" s="211">
        <f t="shared" si="36"/>
        <v>15.270970882046463</v>
      </c>
      <c r="AJ42" s="211">
        <f t="shared" si="36"/>
        <v>15.270970882046463</v>
      </c>
      <c r="AK42" s="211">
        <f t="shared" si="36"/>
        <v>15.270970882046463</v>
      </c>
      <c r="AL42" s="211">
        <f t="shared" ref="AL42:BQ42" si="37">IF(AL$22&lt;=$E$24,IF(AL$22&lt;=$D$24,IF(AL$22&lt;=$C$24,IF(AL$22&lt;=$B$24,$B108,($C25-$B25)/($C$24-$B$24)),($D25-$C25)/($D$24-$C$24)),($E25-$D25)/($E$24-$D$24)),$F108)</f>
        <v>15.270970882046463</v>
      </c>
      <c r="AM42" s="211">
        <f t="shared" si="37"/>
        <v>15.270970882046463</v>
      </c>
      <c r="AN42" s="211">
        <f t="shared" si="37"/>
        <v>15.270970882046463</v>
      </c>
      <c r="AO42" s="211">
        <f t="shared" si="37"/>
        <v>15.270970882046463</v>
      </c>
      <c r="AP42" s="211">
        <f t="shared" si="37"/>
        <v>15.270970882046463</v>
      </c>
      <c r="AQ42" s="211">
        <f t="shared" si="37"/>
        <v>15.270970882046463</v>
      </c>
      <c r="AR42" s="211">
        <f t="shared" si="37"/>
        <v>15.270970882046463</v>
      </c>
      <c r="AS42" s="211">
        <f t="shared" si="37"/>
        <v>15.270970882046463</v>
      </c>
      <c r="AT42" s="211">
        <f t="shared" si="37"/>
        <v>15.270970882046463</v>
      </c>
      <c r="AU42" s="211">
        <f t="shared" si="37"/>
        <v>15.270970882046463</v>
      </c>
      <c r="AV42" s="211">
        <f t="shared" si="37"/>
        <v>15.270970882046463</v>
      </c>
      <c r="AW42" s="211">
        <f t="shared" si="37"/>
        <v>15.270970882046463</v>
      </c>
      <c r="AX42" s="211">
        <f t="shared" si="37"/>
        <v>15.270970882046463</v>
      </c>
      <c r="AY42" s="211">
        <f t="shared" si="37"/>
        <v>15.270970882046463</v>
      </c>
      <c r="AZ42" s="211">
        <f t="shared" si="37"/>
        <v>15.270970882046463</v>
      </c>
      <c r="BA42" s="211">
        <f t="shared" si="37"/>
        <v>15.270970882046463</v>
      </c>
      <c r="BB42" s="211">
        <f t="shared" si="37"/>
        <v>15.270970882046463</v>
      </c>
      <c r="BC42" s="211">
        <f t="shared" si="37"/>
        <v>15.270970882046463</v>
      </c>
      <c r="BD42" s="211">
        <f t="shared" si="37"/>
        <v>15.270970882046463</v>
      </c>
      <c r="BE42" s="211">
        <f t="shared" si="37"/>
        <v>15.270970882046463</v>
      </c>
      <c r="BF42" s="211">
        <f t="shared" si="37"/>
        <v>15.270970882046463</v>
      </c>
      <c r="BG42" s="211">
        <f t="shared" si="37"/>
        <v>15.270970882046463</v>
      </c>
      <c r="BH42" s="211">
        <f t="shared" si="37"/>
        <v>15.270970882046463</v>
      </c>
      <c r="BI42" s="211">
        <f t="shared" si="37"/>
        <v>15.270970882046463</v>
      </c>
      <c r="BJ42" s="211">
        <f t="shared" si="37"/>
        <v>15.270970882046463</v>
      </c>
      <c r="BK42" s="211">
        <f t="shared" si="37"/>
        <v>15.270970882046463</v>
      </c>
      <c r="BL42" s="211">
        <f t="shared" si="37"/>
        <v>15.270970882046463</v>
      </c>
      <c r="BM42" s="211">
        <f t="shared" si="37"/>
        <v>15.270970882046463</v>
      </c>
      <c r="BN42" s="211">
        <f t="shared" si="37"/>
        <v>-8.014178756108322</v>
      </c>
      <c r="BO42" s="211">
        <f t="shared" si="37"/>
        <v>-8.014178756108322</v>
      </c>
      <c r="BP42" s="211">
        <f t="shared" si="37"/>
        <v>-8.014178756108322</v>
      </c>
      <c r="BQ42" s="211">
        <f t="shared" si="37"/>
        <v>-8.014178756108322</v>
      </c>
      <c r="BR42" s="211">
        <f t="shared" ref="BR42:DA42" si="38">IF(BR$22&lt;=$E$24,IF(BR$22&lt;=$D$24,IF(BR$22&lt;=$C$24,IF(BR$22&lt;=$B$24,$B108,($C25-$B25)/($C$24-$B$24)),($D25-$C25)/($D$24-$C$24)),($E25-$D25)/($E$24-$D$24)),$F108)</f>
        <v>-8.014178756108322</v>
      </c>
      <c r="BS42" s="211">
        <f t="shared" si="38"/>
        <v>-8.014178756108322</v>
      </c>
      <c r="BT42" s="211">
        <f t="shared" si="38"/>
        <v>-8.014178756108322</v>
      </c>
      <c r="BU42" s="211">
        <f t="shared" si="38"/>
        <v>-8.014178756108322</v>
      </c>
      <c r="BV42" s="211">
        <f t="shared" si="38"/>
        <v>-8.014178756108322</v>
      </c>
      <c r="BW42" s="211">
        <f t="shared" si="38"/>
        <v>-8.014178756108322</v>
      </c>
      <c r="BX42" s="211">
        <f t="shared" si="38"/>
        <v>-8.014178756108322</v>
      </c>
      <c r="BY42" s="211">
        <f t="shared" si="38"/>
        <v>-8.014178756108322</v>
      </c>
      <c r="BZ42" s="211">
        <f t="shared" si="38"/>
        <v>-8.014178756108322</v>
      </c>
      <c r="CA42" s="211">
        <f t="shared" si="38"/>
        <v>-8.014178756108322</v>
      </c>
      <c r="CB42" s="211">
        <f t="shared" si="38"/>
        <v>-8.014178756108322</v>
      </c>
      <c r="CC42" s="211">
        <f t="shared" si="38"/>
        <v>-8.014178756108322</v>
      </c>
      <c r="CD42" s="211">
        <f t="shared" si="38"/>
        <v>-8.014178756108322</v>
      </c>
      <c r="CE42" s="211">
        <f t="shared" si="38"/>
        <v>-8.014178756108322</v>
      </c>
      <c r="CF42" s="211">
        <f t="shared" si="38"/>
        <v>-8.014178756108322</v>
      </c>
      <c r="CG42" s="211">
        <f t="shared" si="38"/>
        <v>-8.014178756108322</v>
      </c>
      <c r="CH42" s="211">
        <f t="shared" si="38"/>
        <v>-8.014178756108322</v>
      </c>
      <c r="CI42" s="211">
        <f t="shared" si="38"/>
        <v>-8.014178756108322</v>
      </c>
      <c r="CJ42" s="211">
        <f t="shared" si="38"/>
        <v>-8.014178756108322</v>
      </c>
      <c r="CK42" s="211">
        <f t="shared" si="38"/>
        <v>-8.014178756108322</v>
      </c>
      <c r="CL42" s="211">
        <f t="shared" si="38"/>
        <v>-8.014178756108322</v>
      </c>
      <c r="CM42" s="211">
        <f t="shared" si="38"/>
        <v>-8.014178756108322</v>
      </c>
      <c r="CN42" s="211">
        <f t="shared" si="38"/>
        <v>-8.014178756108322</v>
      </c>
      <c r="CO42" s="211">
        <f t="shared" si="38"/>
        <v>-8.014178756108322</v>
      </c>
      <c r="CP42" s="211">
        <f t="shared" si="38"/>
        <v>-8.014178756108322</v>
      </c>
      <c r="CQ42" s="211">
        <f t="shared" si="38"/>
        <v>-8.014178756108322</v>
      </c>
      <c r="CR42" s="211">
        <f t="shared" si="38"/>
        <v>-193.87327742117429</v>
      </c>
      <c r="CS42" s="211">
        <f t="shared" si="38"/>
        <v>-193.87327742117429</v>
      </c>
      <c r="CT42" s="211">
        <f t="shared" si="38"/>
        <v>-193.87327742117429</v>
      </c>
      <c r="CU42" s="211">
        <f t="shared" si="38"/>
        <v>-193.87327742117429</v>
      </c>
      <c r="CV42" s="211">
        <f t="shared" si="38"/>
        <v>-193.87327742117429</v>
      </c>
      <c r="CW42" s="211">
        <f t="shared" si="38"/>
        <v>-193.87327742117429</v>
      </c>
      <c r="CX42" s="211">
        <f t="shared" si="38"/>
        <v>-193.87327742117429</v>
      </c>
      <c r="CY42" s="211">
        <f t="shared" si="38"/>
        <v>-193.87327742117429</v>
      </c>
      <c r="CZ42" s="211">
        <f t="shared" si="38"/>
        <v>-193.87327742117429</v>
      </c>
      <c r="DA42" s="211">
        <f t="shared" si="38"/>
        <v>-193.87327742117429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3.6708860759493671</v>
      </c>
      <c r="AB43" s="211">
        <f t="shared" si="39"/>
        <v>3.6708860759493671</v>
      </c>
      <c r="AC43" s="211">
        <f t="shared" si="39"/>
        <v>3.6708860759493671</v>
      </c>
      <c r="AD43" s="211">
        <f t="shared" si="39"/>
        <v>3.6708860759493671</v>
      </c>
      <c r="AE43" s="211">
        <f t="shared" si="39"/>
        <v>3.6708860759493671</v>
      </c>
      <c r="AF43" s="211">
        <f t="shared" si="39"/>
        <v>3.6708860759493671</v>
      </c>
      <c r="AG43" s="211">
        <f t="shared" si="39"/>
        <v>3.6708860759493671</v>
      </c>
      <c r="AH43" s="211">
        <f t="shared" si="39"/>
        <v>3.6708860759493671</v>
      </c>
      <c r="AI43" s="211">
        <f t="shared" si="39"/>
        <v>3.6708860759493671</v>
      </c>
      <c r="AJ43" s="211">
        <f t="shared" si="39"/>
        <v>3.6708860759493671</v>
      </c>
      <c r="AK43" s="211">
        <f t="shared" si="39"/>
        <v>3.6708860759493671</v>
      </c>
      <c r="AL43" s="211">
        <f t="shared" ref="AL43:BQ43" si="40">IF(AL$22&lt;=$E$24,IF(AL$22&lt;=$D$24,IF(AL$22&lt;=$C$24,IF(AL$22&lt;=$B$24,$B109,($C26-$B26)/($C$24-$B$24)),($D26-$C26)/($D$24-$C$24)),($E26-$D26)/($E$24-$D$24)),$F109)</f>
        <v>3.6708860759493671</v>
      </c>
      <c r="AM43" s="211">
        <f t="shared" si="40"/>
        <v>3.6708860759493671</v>
      </c>
      <c r="AN43" s="211">
        <f t="shared" si="40"/>
        <v>3.6708860759493671</v>
      </c>
      <c r="AO43" s="211">
        <f t="shared" si="40"/>
        <v>3.6708860759493671</v>
      </c>
      <c r="AP43" s="211">
        <f t="shared" si="40"/>
        <v>3.6708860759493671</v>
      </c>
      <c r="AQ43" s="211">
        <f t="shared" si="40"/>
        <v>3.6708860759493671</v>
      </c>
      <c r="AR43" s="211">
        <f t="shared" si="40"/>
        <v>3.6708860759493671</v>
      </c>
      <c r="AS43" s="211">
        <f t="shared" si="40"/>
        <v>3.6708860759493671</v>
      </c>
      <c r="AT43" s="211">
        <f t="shared" si="40"/>
        <v>3.6708860759493671</v>
      </c>
      <c r="AU43" s="211">
        <f t="shared" si="40"/>
        <v>3.6708860759493671</v>
      </c>
      <c r="AV43" s="211">
        <f t="shared" si="40"/>
        <v>3.6708860759493671</v>
      </c>
      <c r="AW43" s="211">
        <f t="shared" si="40"/>
        <v>3.6708860759493671</v>
      </c>
      <c r="AX43" s="211">
        <f t="shared" si="40"/>
        <v>3.6708860759493671</v>
      </c>
      <c r="AY43" s="211">
        <f t="shared" si="40"/>
        <v>3.6708860759493671</v>
      </c>
      <c r="AZ43" s="211">
        <f t="shared" si="40"/>
        <v>3.6708860759493671</v>
      </c>
      <c r="BA43" s="211">
        <f t="shared" si="40"/>
        <v>3.6708860759493671</v>
      </c>
      <c r="BB43" s="211">
        <f t="shared" si="40"/>
        <v>3.6708860759493671</v>
      </c>
      <c r="BC43" s="211">
        <f t="shared" si="40"/>
        <v>3.6708860759493671</v>
      </c>
      <c r="BD43" s="211">
        <f t="shared" si="40"/>
        <v>3.6708860759493671</v>
      </c>
      <c r="BE43" s="211">
        <f t="shared" si="40"/>
        <v>3.6708860759493671</v>
      </c>
      <c r="BF43" s="211">
        <f t="shared" si="40"/>
        <v>3.6708860759493671</v>
      </c>
      <c r="BG43" s="211">
        <f t="shared" si="40"/>
        <v>3.6708860759493671</v>
      </c>
      <c r="BH43" s="211">
        <f t="shared" si="40"/>
        <v>3.6708860759493671</v>
      </c>
      <c r="BI43" s="211">
        <f t="shared" si="40"/>
        <v>3.6708860759493671</v>
      </c>
      <c r="BJ43" s="211">
        <f t="shared" si="40"/>
        <v>3.6708860759493671</v>
      </c>
      <c r="BK43" s="211">
        <f t="shared" si="40"/>
        <v>3.6708860759493671</v>
      </c>
      <c r="BL43" s="211">
        <f t="shared" si="40"/>
        <v>3.6708860759493671</v>
      </c>
      <c r="BM43" s="211">
        <f t="shared" si="40"/>
        <v>3.6708860759493671</v>
      </c>
      <c r="BN43" s="211">
        <f t="shared" si="40"/>
        <v>-0.38095238095238054</v>
      </c>
      <c r="BO43" s="211">
        <f t="shared" si="40"/>
        <v>-0.38095238095238054</v>
      </c>
      <c r="BP43" s="211">
        <f t="shared" si="40"/>
        <v>-0.38095238095238054</v>
      </c>
      <c r="BQ43" s="211">
        <f t="shared" si="40"/>
        <v>-0.38095238095238054</v>
      </c>
      <c r="BR43" s="211">
        <f t="shared" ref="BR43:DA43" si="41">IF(BR$22&lt;=$E$24,IF(BR$22&lt;=$D$24,IF(BR$22&lt;=$C$24,IF(BR$22&lt;=$B$24,$B109,($C26-$B26)/($C$24-$B$24)),($D26-$C26)/($D$24-$C$24)),($E26-$D26)/($E$24-$D$24)),$F109)</f>
        <v>-0.38095238095238054</v>
      </c>
      <c r="BS43" s="211">
        <f t="shared" si="41"/>
        <v>-0.38095238095238054</v>
      </c>
      <c r="BT43" s="211">
        <f t="shared" si="41"/>
        <v>-0.38095238095238054</v>
      </c>
      <c r="BU43" s="211">
        <f t="shared" si="41"/>
        <v>-0.38095238095238054</v>
      </c>
      <c r="BV43" s="211">
        <f t="shared" si="41"/>
        <v>-0.38095238095238054</v>
      </c>
      <c r="BW43" s="211">
        <f t="shared" si="41"/>
        <v>-0.38095238095238054</v>
      </c>
      <c r="BX43" s="211">
        <f t="shared" si="41"/>
        <v>-0.38095238095238054</v>
      </c>
      <c r="BY43" s="211">
        <f t="shared" si="41"/>
        <v>-0.38095238095238054</v>
      </c>
      <c r="BZ43" s="211">
        <f t="shared" si="41"/>
        <v>-0.38095238095238054</v>
      </c>
      <c r="CA43" s="211">
        <f t="shared" si="41"/>
        <v>-0.38095238095238054</v>
      </c>
      <c r="CB43" s="211">
        <f t="shared" si="41"/>
        <v>-0.38095238095238054</v>
      </c>
      <c r="CC43" s="211">
        <f t="shared" si="41"/>
        <v>-0.38095238095238054</v>
      </c>
      <c r="CD43" s="211">
        <f t="shared" si="41"/>
        <v>-0.38095238095238054</v>
      </c>
      <c r="CE43" s="211">
        <f t="shared" si="41"/>
        <v>-0.38095238095238054</v>
      </c>
      <c r="CF43" s="211">
        <f t="shared" si="41"/>
        <v>-0.38095238095238054</v>
      </c>
      <c r="CG43" s="211">
        <f t="shared" si="41"/>
        <v>-0.38095238095238054</v>
      </c>
      <c r="CH43" s="211">
        <f t="shared" si="41"/>
        <v>-0.38095238095238054</v>
      </c>
      <c r="CI43" s="211">
        <f t="shared" si="41"/>
        <v>-0.38095238095238054</v>
      </c>
      <c r="CJ43" s="211">
        <f t="shared" si="41"/>
        <v>-0.38095238095238054</v>
      </c>
      <c r="CK43" s="211">
        <f t="shared" si="41"/>
        <v>-0.38095238095238054</v>
      </c>
      <c r="CL43" s="211">
        <f t="shared" si="41"/>
        <v>-0.38095238095238054</v>
      </c>
      <c r="CM43" s="211">
        <f t="shared" si="41"/>
        <v>-0.38095238095238054</v>
      </c>
      <c r="CN43" s="211">
        <f t="shared" si="41"/>
        <v>-0.38095238095238054</v>
      </c>
      <c r="CO43" s="211">
        <f t="shared" si="41"/>
        <v>-0.38095238095238054</v>
      </c>
      <c r="CP43" s="211">
        <f t="shared" si="41"/>
        <v>-0.38095238095238054</v>
      </c>
      <c r="CQ43" s="211">
        <f t="shared" si="41"/>
        <v>-0.38095238095238054</v>
      </c>
      <c r="CR43" s="211">
        <f t="shared" si="41"/>
        <v>-14.14965986394558</v>
      </c>
      <c r="CS43" s="211">
        <f t="shared" si="41"/>
        <v>-14.14965986394558</v>
      </c>
      <c r="CT43" s="211">
        <f t="shared" si="41"/>
        <v>-14.14965986394558</v>
      </c>
      <c r="CU43" s="211">
        <f t="shared" si="41"/>
        <v>-14.14965986394558</v>
      </c>
      <c r="CV43" s="211">
        <f t="shared" si="41"/>
        <v>-14.14965986394558</v>
      </c>
      <c r="CW43" s="211">
        <f t="shared" si="41"/>
        <v>-14.14965986394558</v>
      </c>
      <c r="CX43" s="211">
        <f t="shared" si="41"/>
        <v>-14.14965986394558</v>
      </c>
      <c r="CY43" s="211">
        <f t="shared" si="41"/>
        <v>-14.14965986394558</v>
      </c>
      <c r="CZ43" s="211">
        <f t="shared" si="41"/>
        <v>-14.14965986394558</v>
      </c>
      <c r="DA43" s="211">
        <f t="shared" si="41"/>
        <v>-14.14965986394558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15.700920218839734</v>
      </c>
      <c r="AB44" s="211">
        <f t="shared" si="42"/>
        <v>15.700920218839734</v>
      </c>
      <c r="AC44" s="211">
        <f t="shared" si="42"/>
        <v>15.700920218839734</v>
      </c>
      <c r="AD44" s="211">
        <f t="shared" si="42"/>
        <v>15.700920218839734</v>
      </c>
      <c r="AE44" s="211">
        <f t="shared" si="42"/>
        <v>15.700920218839734</v>
      </c>
      <c r="AF44" s="211">
        <f t="shared" si="42"/>
        <v>15.700920218839734</v>
      </c>
      <c r="AG44" s="211">
        <f t="shared" si="42"/>
        <v>15.700920218839734</v>
      </c>
      <c r="AH44" s="211">
        <f t="shared" si="42"/>
        <v>15.700920218839734</v>
      </c>
      <c r="AI44" s="211">
        <f t="shared" si="42"/>
        <v>15.700920218839734</v>
      </c>
      <c r="AJ44" s="211">
        <f t="shared" si="42"/>
        <v>15.700920218839734</v>
      </c>
      <c r="AK44" s="211">
        <f t="shared" si="42"/>
        <v>15.700920218839734</v>
      </c>
      <c r="AL44" s="211">
        <f t="shared" ref="AL44:BQ44" si="43">IF(AL$22&lt;=$E$24,IF(AL$22&lt;=$D$24,IF(AL$22&lt;=$C$24,IF(AL$22&lt;=$B$24,$B110,($C27-$B27)/($C$24-$B$24)),($D27-$C27)/($D$24-$C$24)),($E27-$D27)/($E$24-$D$24)),$F110)</f>
        <v>15.700920218839734</v>
      </c>
      <c r="AM44" s="211">
        <f t="shared" si="43"/>
        <v>15.700920218839734</v>
      </c>
      <c r="AN44" s="211">
        <f t="shared" si="43"/>
        <v>15.700920218839734</v>
      </c>
      <c r="AO44" s="211">
        <f t="shared" si="43"/>
        <v>15.700920218839734</v>
      </c>
      <c r="AP44" s="211">
        <f t="shared" si="43"/>
        <v>15.700920218839734</v>
      </c>
      <c r="AQ44" s="211">
        <f t="shared" si="43"/>
        <v>15.700920218839734</v>
      </c>
      <c r="AR44" s="211">
        <f t="shared" si="43"/>
        <v>15.700920218839734</v>
      </c>
      <c r="AS44" s="211">
        <f t="shared" si="43"/>
        <v>15.700920218839734</v>
      </c>
      <c r="AT44" s="211">
        <f t="shared" si="43"/>
        <v>15.700920218839734</v>
      </c>
      <c r="AU44" s="211">
        <f t="shared" si="43"/>
        <v>15.700920218839734</v>
      </c>
      <c r="AV44" s="211">
        <f t="shared" si="43"/>
        <v>15.700920218839734</v>
      </c>
      <c r="AW44" s="211">
        <f t="shared" si="43"/>
        <v>15.700920218839734</v>
      </c>
      <c r="AX44" s="211">
        <f t="shared" si="43"/>
        <v>15.700920218839734</v>
      </c>
      <c r="AY44" s="211">
        <f t="shared" si="43"/>
        <v>15.700920218839734</v>
      </c>
      <c r="AZ44" s="211">
        <f t="shared" si="43"/>
        <v>15.700920218839734</v>
      </c>
      <c r="BA44" s="211">
        <f t="shared" si="43"/>
        <v>15.700920218839734</v>
      </c>
      <c r="BB44" s="211">
        <f t="shared" si="43"/>
        <v>15.700920218839734</v>
      </c>
      <c r="BC44" s="211">
        <f t="shared" si="43"/>
        <v>15.700920218839734</v>
      </c>
      <c r="BD44" s="211">
        <f t="shared" si="43"/>
        <v>15.700920218839734</v>
      </c>
      <c r="BE44" s="211">
        <f t="shared" si="43"/>
        <v>15.700920218839734</v>
      </c>
      <c r="BF44" s="211">
        <f t="shared" si="43"/>
        <v>15.700920218839734</v>
      </c>
      <c r="BG44" s="211">
        <f t="shared" si="43"/>
        <v>15.700920218839734</v>
      </c>
      <c r="BH44" s="211">
        <f t="shared" si="43"/>
        <v>15.700920218839734</v>
      </c>
      <c r="BI44" s="211">
        <f t="shared" si="43"/>
        <v>15.700920218839734</v>
      </c>
      <c r="BJ44" s="211">
        <f t="shared" si="43"/>
        <v>15.700920218839734</v>
      </c>
      <c r="BK44" s="211">
        <f t="shared" si="43"/>
        <v>15.700920218839734</v>
      </c>
      <c r="BL44" s="211">
        <f t="shared" si="43"/>
        <v>15.700920218839734</v>
      </c>
      <c r="BM44" s="211">
        <f t="shared" si="43"/>
        <v>15.700920218839734</v>
      </c>
      <c r="BN44" s="211">
        <f t="shared" si="43"/>
        <v>15.394235664233891</v>
      </c>
      <c r="BO44" s="211">
        <f t="shared" si="43"/>
        <v>15.394235664233891</v>
      </c>
      <c r="BP44" s="211">
        <f t="shared" si="43"/>
        <v>15.394235664233891</v>
      </c>
      <c r="BQ44" s="211">
        <f t="shared" si="43"/>
        <v>15.394235664233891</v>
      </c>
      <c r="BR44" s="211">
        <f t="shared" ref="BR44:DA44" si="44">IF(BR$22&lt;=$E$24,IF(BR$22&lt;=$D$24,IF(BR$22&lt;=$C$24,IF(BR$22&lt;=$B$24,$B110,($C27-$B27)/($C$24-$B$24)),($D27-$C27)/($D$24-$C$24)),($E27-$D27)/($E$24-$D$24)),$F110)</f>
        <v>15.394235664233891</v>
      </c>
      <c r="BS44" s="211">
        <f t="shared" si="44"/>
        <v>15.394235664233891</v>
      </c>
      <c r="BT44" s="211">
        <f t="shared" si="44"/>
        <v>15.394235664233891</v>
      </c>
      <c r="BU44" s="211">
        <f t="shared" si="44"/>
        <v>15.394235664233891</v>
      </c>
      <c r="BV44" s="211">
        <f t="shared" si="44"/>
        <v>15.394235664233891</v>
      </c>
      <c r="BW44" s="211">
        <f t="shared" si="44"/>
        <v>15.394235664233891</v>
      </c>
      <c r="BX44" s="211">
        <f t="shared" si="44"/>
        <v>15.394235664233891</v>
      </c>
      <c r="BY44" s="211">
        <f t="shared" si="44"/>
        <v>15.394235664233891</v>
      </c>
      <c r="BZ44" s="211">
        <f t="shared" si="44"/>
        <v>15.394235664233891</v>
      </c>
      <c r="CA44" s="211">
        <f t="shared" si="44"/>
        <v>15.394235664233891</v>
      </c>
      <c r="CB44" s="211">
        <f t="shared" si="44"/>
        <v>15.394235664233891</v>
      </c>
      <c r="CC44" s="211">
        <f t="shared" si="44"/>
        <v>15.394235664233891</v>
      </c>
      <c r="CD44" s="211">
        <f t="shared" si="44"/>
        <v>15.394235664233891</v>
      </c>
      <c r="CE44" s="211">
        <f t="shared" si="44"/>
        <v>15.394235664233891</v>
      </c>
      <c r="CF44" s="211">
        <f t="shared" si="44"/>
        <v>15.394235664233891</v>
      </c>
      <c r="CG44" s="211">
        <f t="shared" si="44"/>
        <v>15.394235664233891</v>
      </c>
      <c r="CH44" s="211">
        <f t="shared" si="44"/>
        <v>15.394235664233891</v>
      </c>
      <c r="CI44" s="211">
        <f t="shared" si="44"/>
        <v>15.394235664233891</v>
      </c>
      <c r="CJ44" s="211">
        <f t="shared" si="44"/>
        <v>15.394235664233891</v>
      </c>
      <c r="CK44" s="211">
        <f t="shared" si="44"/>
        <v>15.394235664233891</v>
      </c>
      <c r="CL44" s="211">
        <f t="shared" si="44"/>
        <v>15.394235664233891</v>
      </c>
      <c r="CM44" s="211">
        <f t="shared" si="44"/>
        <v>15.394235664233891</v>
      </c>
      <c r="CN44" s="211">
        <f t="shared" si="44"/>
        <v>15.394235664233891</v>
      </c>
      <c r="CO44" s="211">
        <f t="shared" si="44"/>
        <v>15.394235664233891</v>
      </c>
      <c r="CP44" s="211">
        <f t="shared" si="44"/>
        <v>15.394235664233891</v>
      </c>
      <c r="CQ44" s="211">
        <f t="shared" si="44"/>
        <v>15.394235664233891</v>
      </c>
      <c r="CR44" s="211">
        <f t="shared" si="44"/>
        <v>-153.8640904917284</v>
      </c>
      <c r="CS44" s="211">
        <f t="shared" si="44"/>
        <v>-153.8640904917284</v>
      </c>
      <c r="CT44" s="211">
        <f t="shared" si="44"/>
        <v>-153.8640904917284</v>
      </c>
      <c r="CU44" s="211">
        <f t="shared" si="44"/>
        <v>-153.8640904917284</v>
      </c>
      <c r="CV44" s="211">
        <f t="shared" si="44"/>
        <v>-153.8640904917284</v>
      </c>
      <c r="CW44" s="211">
        <f t="shared" si="44"/>
        <v>-153.8640904917284</v>
      </c>
      <c r="CX44" s="211">
        <f t="shared" si="44"/>
        <v>-153.8640904917284</v>
      </c>
      <c r="CY44" s="211">
        <f t="shared" si="44"/>
        <v>-153.8640904917284</v>
      </c>
      <c r="CZ44" s="211">
        <f t="shared" si="44"/>
        <v>-153.8640904917284</v>
      </c>
      <c r="DA44" s="211">
        <f t="shared" si="44"/>
        <v>-153.8640904917284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91.139240506329116</v>
      </c>
      <c r="AB46" s="211">
        <f t="shared" si="48"/>
        <v>91.139240506329116</v>
      </c>
      <c r="AC46" s="211">
        <f t="shared" si="48"/>
        <v>91.139240506329116</v>
      </c>
      <c r="AD46" s="211">
        <f t="shared" si="48"/>
        <v>91.139240506329116</v>
      </c>
      <c r="AE46" s="211">
        <f t="shared" si="48"/>
        <v>91.139240506329116</v>
      </c>
      <c r="AF46" s="211">
        <f t="shared" si="48"/>
        <v>91.139240506329116</v>
      </c>
      <c r="AG46" s="211">
        <f t="shared" si="48"/>
        <v>91.139240506329116</v>
      </c>
      <c r="AH46" s="211">
        <f t="shared" si="48"/>
        <v>91.139240506329116</v>
      </c>
      <c r="AI46" s="211">
        <f t="shared" si="48"/>
        <v>91.139240506329116</v>
      </c>
      <c r="AJ46" s="211">
        <f t="shared" si="48"/>
        <v>91.139240506329116</v>
      </c>
      <c r="AK46" s="211">
        <f t="shared" si="48"/>
        <v>91.139240506329116</v>
      </c>
      <c r="AL46" s="211">
        <f t="shared" ref="AL46:BQ46" si="49">IF(AL$22&lt;=$E$24,IF(AL$22&lt;=$D$24,IF(AL$22&lt;=$C$24,IF(AL$22&lt;=$B$24,$B112,($C29-$B29)/($C$24-$B$24)),($D29-$C29)/($D$24-$C$24)),($E29-$D29)/($E$24-$D$24)),$F112)</f>
        <v>91.139240506329116</v>
      </c>
      <c r="AM46" s="211">
        <f t="shared" si="49"/>
        <v>91.139240506329116</v>
      </c>
      <c r="AN46" s="211">
        <f t="shared" si="49"/>
        <v>91.139240506329116</v>
      </c>
      <c r="AO46" s="211">
        <f t="shared" si="49"/>
        <v>91.139240506329116</v>
      </c>
      <c r="AP46" s="211">
        <f t="shared" si="49"/>
        <v>91.139240506329116</v>
      </c>
      <c r="AQ46" s="211">
        <f t="shared" si="49"/>
        <v>91.139240506329116</v>
      </c>
      <c r="AR46" s="211">
        <f t="shared" si="49"/>
        <v>91.139240506329116</v>
      </c>
      <c r="AS46" s="211">
        <f t="shared" si="49"/>
        <v>91.139240506329116</v>
      </c>
      <c r="AT46" s="211">
        <f t="shared" si="49"/>
        <v>91.139240506329116</v>
      </c>
      <c r="AU46" s="211">
        <f t="shared" si="49"/>
        <v>91.139240506329116</v>
      </c>
      <c r="AV46" s="211">
        <f t="shared" si="49"/>
        <v>91.139240506329116</v>
      </c>
      <c r="AW46" s="211">
        <f t="shared" si="49"/>
        <v>91.139240506329116</v>
      </c>
      <c r="AX46" s="211">
        <f t="shared" si="49"/>
        <v>91.139240506329116</v>
      </c>
      <c r="AY46" s="211">
        <f t="shared" si="49"/>
        <v>91.139240506329116</v>
      </c>
      <c r="AZ46" s="211">
        <f t="shared" si="49"/>
        <v>91.139240506329116</v>
      </c>
      <c r="BA46" s="211">
        <f t="shared" si="49"/>
        <v>91.139240506329116</v>
      </c>
      <c r="BB46" s="211">
        <f t="shared" si="49"/>
        <v>91.139240506329116</v>
      </c>
      <c r="BC46" s="211">
        <f t="shared" si="49"/>
        <v>91.139240506329116</v>
      </c>
      <c r="BD46" s="211">
        <f t="shared" si="49"/>
        <v>91.139240506329116</v>
      </c>
      <c r="BE46" s="211">
        <f t="shared" si="49"/>
        <v>91.139240506329116</v>
      </c>
      <c r="BF46" s="211">
        <f t="shared" si="49"/>
        <v>91.139240506329116</v>
      </c>
      <c r="BG46" s="211">
        <f t="shared" si="49"/>
        <v>91.139240506329116</v>
      </c>
      <c r="BH46" s="211">
        <f t="shared" si="49"/>
        <v>91.139240506329116</v>
      </c>
      <c r="BI46" s="211">
        <f t="shared" si="49"/>
        <v>91.139240506329116</v>
      </c>
      <c r="BJ46" s="211">
        <f t="shared" si="49"/>
        <v>91.139240506329116</v>
      </c>
      <c r="BK46" s="211">
        <f t="shared" si="49"/>
        <v>91.139240506329116</v>
      </c>
      <c r="BL46" s="211">
        <f t="shared" si="49"/>
        <v>91.139240506329116</v>
      </c>
      <c r="BM46" s="211">
        <f t="shared" si="49"/>
        <v>91.139240506329116</v>
      </c>
      <c r="BN46" s="211">
        <f t="shared" si="49"/>
        <v>161.42857142857139</v>
      </c>
      <c r="BO46" s="211">
        <f t="shared" si="49"/>
        <v>161.42857142857139</v>
      </c>
      <c r="BP46" s="211">
        <f t="shared" si="49"/>
        <v>161.42857142857139</v>
      </c>
      <c r="BQ46" s="211">
        <f t="shared" si="49"/>
        <v>161.42857142857139</v>
      </c>
      <c r="BR46" s="211">
        <f t="shared" ref="BR46:DA46" si="50">IF(BR$22&lt;=$E$24,IF(BR$22&lt;=$D$24,IF(BR$22&lt;=$C$24,IF(BR$22&lt;=$B$24,$B112,($C29-$B29)/($C$24-$B$24)),($D29-$C29)/($D$24-$C$24)),($E29-$D29)/($E$24-$D$24)),$F112)</f>
        <v>161.42857142857139</v>
      </c>
      <c r="BS46" s="211">
        <f t="shared" si="50"/>
        <v>161.42857142857139</v>
      </c>
      <c r="BT46" s="211">
        <f t="shared" si="50"/>
        <v>161.42857142857139</v>
      </c>
      <c r="BU46" s="211">
        <f t="shared" si="50"/>
        <v>161.42857142857139</v>
      </c>
      <c r="BV46" s="211">
        <f t="shared" si="50"/>
        <v>161.42857142857139</v>
      </c>
      <c r="BW46" s="211">
        <f t="shared" si="50"/>
        <v>161.42857142857139</v>
      </c>
      <c r="BX46" s="211">
        <f t="shared" si="50"/>
        <v>161.42857142857139</v>
      </c>
      <c r="BY46" s="211">
        <f t="shared" si="50"/>
        <v>161.42857142857139</v>
      </c>
      <c r="BZ46" s="211">
        <f t="shared" si="50"/>
        <v>161.42857142857139</v>
      </c>
      <c r="CA46" s="211">
        <f t="shared" si="50"/>
        <v>161.42857142857139</v>
      </c>
      <c r="CB46" s="211">
        <f t="shared" si="50"/>
        <v>161.42857142857139</v>
      </c>
      <c r="CC46" s="211">
        <f t="shared" si="50"/>
        <v>161.42857142857139</v>
      </c>
      <c r="CD46" s="211">
        <f t="shared" si="50"/>
        <v>161.42857142857139</v>
      </c>
      <c r="CE46" s="211">
        <f t="shared" si="50"/>
        <v>161.42857142857139</v>
      </c>
      <c r="CF46" s="211">
        <f t="shared" si="50"/>
        <v>161.42857142857139</v>
      </c>
      <c r="CG46" s="211">
        <f t="shared" si="50"/>
        <v>161.42857142857139</v>
      </c>
      <c r="CH46" s="211">
        <f t="shared" si="50"/>
        <v>161.42857142857139</v>
      </c>
      <c r="CI46" s="211">
        <f t="shared" si="50"/>
        <v>161.42857142857139</v>
      </c>
      <c r="CJ46" s="211">
        <f t="shared" si="50"/>
        <v>161.42857142857139</v>
      </c>
      <c r="CK46" s="211">
        <f t="shared" si="50"/>
        <v>161.42857142857139</v>
      </c>
      <c r="CL46" s="211">
        <f t="shared" si="50"/>
        <v>161.42857142857139</v>
      </c>
      <c r="CM46" s="211">
        <f t="shared" si="50"/>
        <v>161.42857142857139</v>
      </c>
      <c r="CN46" s="211">
        <f t="shared" si="50"/>
        <v>161.42857142857139</v>
      </c>
      <c r="CO46" s="211">
        <f t="shared" si="50"/>
        <v>161.42857142857139</v>
      </c>
      <c r="CP46" s="211">
        <f t="shared" si="50"/>
        <v>161.42857142857139</v>
      </c>
      <c r="CQ46" s="211">
        <f t="shared" si="50"/>
        <v>161.42857142857139</v>
      </c>
      <c r="CR46" s="211">
        <f t="shared" si="50"/>
        <v>-1404.081632653061</v>
      </c>
      <c r="CS46" s="211">
        <f t="shared" si="50"/>
        <v>-1404.081632653061</v>
      </c>
      <c r="CT46" s="211">
        <f t="shared" si="50"/>
        <v>-1404.081632653061</v>
      </c>
      <c r="CU46" s="211">
        <f t="shared" si="50"/>
        <v>-1404.081632653061</v>
      </c>
      <c r="CV46" s="211">
        <f t="shared" si="50"/>
        <v>-1404.081632653061</v>
      </c>
      <c r="CW46" s="211">
        <f t="shared" si="50"/>
        <v>-1404.081632653061</v>
      </c>
      <c r="CX46" s="211">
        <f t="shared" si="50"/>
        <v>-1404.081632653061</v>
      </c>
      <c r="CY46" s="211">
        <f t="shared" si="50"/>
        <v>-1404.081632653061</v>
      </c>
      <c r="CZ46" s="211">
        <f t="shared" si="50"/>
        <v>-1404.081632653061</v>
      </c>
      <c r="DA46" s="211">
        <f t="shared" si="50"/>
        <v>-1404.081632653061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1.591810671406884</v>
      </c>
      <c r="BO47" s="211">
        <f t="shared" si="52"/>
        <v>1.591810671406884</v>
      </c>
      <c r="BP47" s="211">
        <f t="shared" si="52"/>
        <v>1.591810671406884</v>
      </c>
      <c r="BQ47" s="211">
        <f t="shared" si="52"/>
        <v>1.591810671406884</v>
      </c>
      <c r="BR47" s="211">
        <f t="shared" ref="BR47:DA47" si="53">IF(BR$22&lt;=$E$24,IF(BR$22&lt;=$D$24,IF(BR$22&lt;=$C$24,IF(BR$22&lt;=$B$24,$B113,($C30-$B30)/($C$24-$B$24)),($D30-$C30)/($D$24-$C$24)),($E30-$D30)/($E$24-$D$24)),$F113)</f>
        <v>1.591810671406884</v>
      </c>
      <c r="BS47" s="211">
        <f t="shared" si="53"/>
        <v>1.591810671406884</v>
      </c>
      <c r="BT47" s="211">
        <f t="shared" si="53"/>
        <v>1.591810671406884</v>
      </c>
      <c r="BU47" s="211">
        <f t="shared" si="53"/>
        <v>1.591810671406884</v>
      </c>
      <c r="BV47" s="211">
        <f t="shared" si="53"/>
        <v>1.591810671406884</v>
      </c>
      <c r="BW47" s="211">
        <f t="shared" si="53"/>
        <v>1.591810671406884</v>
      </c>
      <c r="BX47" s="211">
        <f t="shared" si="53"/>
        <v>1.591810671406884</v>
      </c>
      <c r="BY47" s="211">
        <f t="shared" si="53"/>
        <v>1.591810671406884</v>
      </c>
      <c r="BZ47" s="211">
        <f t="shared" si="53"/>
        <v>1.591810671406884</v>
      </c>
      <c r="CA47" s="211">
        <f t="shared" si="53"/>
        <v>1.591810671406884</v>
      </c>
      <c r="CB47" s="211">
        <f t="shared" si="53"/>
        <v>1.591810671406884</v>
      </c>
      <c r="CC47" s="211">
        <f t="shared" si="53"/>
        <v>1.591810671406884</v>
      </c>
      <c r="CD47" s="211">
        <f t="shared" si="53"/>
        <v>1.591810671406884</v>
      </c>
      <c r="CE47" s="211">
        <f t="shared" si="53"/>
        <v>1.591810671406884</v>
      </c>
      <c r="CF47" s="211">
        <f t="shared" si="53"/>
        <v>1.591810671406884</v>
      </c>
      <c r="CG47" s="211">
        <f t="shared" si="53"/>
        <v>1.591810671406884</v>
      </c>
      <c r="CH47" s="211">
        <f t="shared" si="53"/>
        <v>1.591810671406884</v>
      </c>
      <c r="CI47" s="211">
        <f t="shared" si="53"/>
        <v>1.591810671406884</v>
      </c>
      <c r="CJ47" s="211">
        <f t="shared" si="53"/>
        <v>1.591810671406884</v>
      </c>
      <c r="CK47" s="211">
        <f t="shared" si="53"/>
        <v>1.591810671406884</v>
      </c>
      <c r="CL47" s="211">
        <f t="shared" si="53"/>
        <v>1.591810671406884</v>
      </c>
      <c r="CM47" s="211">
        <f t="shared" si="53"/>
        <v>1.591810671406884</v>
      </c>
      <c r="CN47" s="211">
        <f t="shared" si="53"/>
        <v>1.591810671406884</v>
      </c>
      <c r="CO47" s="211">
        <f t="shared" si="53"/>
        <v>1.591810671406884</v>
      </c>
      <c r="CP47" s="211">
        <f t="shared" si="53"/>
        <v>1.591810671406884</v>
      </c>
      <c r="CQ47" s="211">
        <f t="shared" si="53"/>
        <v>1.591810671406884</v>
      </c>
      <c r="CR47" s="211">
        <f t="shared" si="53"/>
        <v>-13.230634151953319</v>
      </c>
      <c r="CS47" s="211">
        <f t="shared" si="53"/>
        <v>-13.230634151953319</v>
      </c>
      <c r="CT47" s="211">
        <f t="shared" si="53"/>
        <v>-13.230634151953319</v>
      </c>
      <c r="CU47" s="211">
        <f t="shared" si="53"/>
        <v>-13.230634151953319</v>
      </c>
      <c r="CV47" s="211">
        <f t="shared" si="53"/>
        <v>-13.230634151953319</v>
      </c>
      <c r="CW47" s="211">
        <f t="shared" si="53"/>
        <v>-13.230634151953319</v>
      </c>
      <c r="CX47" s="211">
        <f t="shared" si="53"/>
        <v>-13.230634151953319</v>
      </c>
      <c r="CY47" s="211">
        <f t="shared" si="53"/>
        <v>-13.230634151953319</v>
      </c>
      <c r="CZ47" s="211">
        <f t="shared" si="53"/>
        <v>-13.230634151953319</v>
      </c>
      <c r="DA47" s="211">
        <f t="shared" si="53"/>
        <v>-13.230634151953319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-13.670886075949367</v>
      </c>
      <c r="AB48" s="211">
        <f t="shared" si="54"/>
        <v>-13.670886075949367</v>
      </c>
      <c r="AC48" s="211">
        <f t="shared" si="54"/>
        <v>-13.670886075949367</v>
      </c>
      <c r="AD48" s="211">
        <f t="shared" si="54"/>
        <v>-13.670886075949367</v>
      </c>
      <c r="AE48" s="211">
        <f t="shared" si="54"/>
        <v>-13.670886075949367</v>
      </c>
      <c r="AF48" s="211">
        <f t="shared" si="54"/>
        <v>-13.670886075949367</v>
      </c>
      <c r="AG48" s="211">
        <f t="shared" si="54"/>
        <v>-13.670886075949367</v>
      </c>
      <c r="AH48" s="211">
        <f t="shared" si="54"/>
        <v>-13.670886075949367</v>
      </c>
      <c r="AI48" s="211">
        <f t="shared" si="54"/>
        <v>-13.670886075949367</v>
      </c>
      <c r="AJ48" s="211">
        <f t="shared" si="54"/>
        <v>-13.670886075949367</v>
      </c>
      <c r="AK48" s="211">
        <f t="shared" si="54"/>
        <v>-13.670886075949367</v>
      </c>
      <c r="AL48" s="211">
        <f t="shared" ref="AL48:BQ48" si="55">IF(AL$22&lt;=$E$24,IF(AL$22&lt;=$D$24,IF(AL$22&lt;=$C$24,IF(AL$22&lt;=$B$24,$B114,($C31-$B31)/($C$24-$B$24)),($D31-$C31)/($D$24-$C$24)),($E31-$D31)/($E$24-$D$24)),$F114)</f>
        <v>-13.670886075949367</v>
      </c>
      <c r="AM48" s="211">
        <f t="shared" si="55"/>
        <v>-13.670886075949367</v>
      </c>
      <c r="AN48" s="211">
        <f t="shared" si="55"/>
        <v>-13.670886075949367</v>
      </c>
      <c r="AO48" s="211">
        <f t="shared" si="55"/>
        <v>-13.670886075949367</v>
      </c>
      <c r="AP48" s="211">
        <f t="shared" si="55"/>
        <v>-13.670886075949367</v>
      </c>
      <c r="AQ48" s="211">
        <f t="shared" si="55"/>
        <v>-13.670886075949367</v>
      </c>
      <c r="AR48" s="211">
        <f t="shared" si="55"/>
        <v>-13.670886075949367</v>
      </c>
      <c r="AS48" s="211">
        <f t="shared" si="55"/>
        <v>-13.670886075949367</v>
      </c>
      <c r="AT48" s="211">
        <f t="shared" si="55"/>
        <v>-13.670886075949367</v>
      </c>
      <c r="AU48" s="211">
        <f t="shared" si="55"/>
        <v>-13.670886075949367</v>
      </c>
      <c r="AV48" s="211">
        <f t="shared" si="55"/>
        <v>-13.670886075949367</v>
      </c>
      <c r="AW48" s="211">
        <f t="shared" si="55"/>
        <v>-13.670886075949367</v>
      </c>
      <c r="AX48" s="211">
        <f t="shared" si="55"/>
        <v>-13.670886075949367</v>
      </c>
      <c r="AY48" s="211">
        <f t="shared" si="55"/>
        <v>-13.670886075949367</v>
      </c>
      <c r="AZ48" s="211">
        <f t="shared" si="55"/>
        <v>-13.670886075949367</v>
      </c>
      <c r="BA48" s="211">
        <f t="shared" si="55"/>
        <v>-13.670886075949367</v>
      </c>
      <c r="BB48" s="211">
        <f t="shared" si="55"/>
        <v>-13.670886075949367</v>
      </c>
      <c r="BC48" s="211">
        <f t="shared" si="55"/>
        <v>-13.670886075949367</v>
      </c>
      <c r="BD48" s="211">
        <f t="shared" si="55"/>
        <v>-13.670886075949367</v>
      </c>
      <c r="BE48" s="211">
        <f t="shared" si="55"/>
        <v>-13.670886075949367</v>
      </c>
      <c r="BF48" s="211">
        <f t="shared" si="55"/>
        <v>-13.670886075949367</v>
      </c>
      <c r="BG48" s="211">
        <f t="shared" si="55"/>
        <v>-13.670886075949367</v>
      </c>
      <c r="BH48" s="211">
        <f t="shared" si="55"/>
        <v>-13.670886075949367</v>
      </c>
      <c r="BI48" s="211">
        <f t="shared" si="55"/>
        <v>-13.670886075949367</v>
      </c>
      <c r="BJ48" s="211">
        <f t="shared" si="55"/>
        <v>-13.670886075949367</v>
      </c>
      <c r="BK48" s="211">
        <f t="shared" si="55"/>
        <v>-13.670886075949367</v>
      </c>
      <c r="BL48" s="211">
        <f t="shared" si="55"/>
        <v>-13.670886075949367</v>
      </c>
      <c r="BM48" s="211">
        <f t="shared" si="55"/>
        <v>-13.670886075949367</v>
      </c>
      <c r="BN48" s="211">
        <f t="shared" si="55"/>
        <v>-36</v>
      </c>
      <c r="BO48" s="211">
        <f t="shared" si="55"/>
        <v>-36</v>
      </c>
      <c r="BP48" s="211">
        <f t="shared" si="55"/>
        <v>-36</v>
      </c>
      <c r="BQ48" s="211">
        <f t="shared" si="55"/>
        <v>-36</v>
      </c>
      <c r="BR48" s="211">
        <f t="shared" ref="BR48:DA48" si="56">IF(BR$22&lt;=$E$24,IF(BR$22&lt;=$D$24,IF(BR$22&lt;=$C$24,IF(BR$22&lt;=$B$24,$B114,($C31-$B31)/($C$24-$B$24)),($D31-$C31)/($D$24-$C$24)),($E31-$D31)/($E$24-$D$24)),$F114)</f>
        <v>-36</v>
      </c>
      <c r="BS48" s="211">
        <f t="shared" si="56"/>
        <v>-36</v>
      </c>
      <c r="BT48" s="211">
        <f t="shared" si="56"/>
        <v>-36</v>
      </c>
      <c r="BU48" s="211">
        <f t="shared" si="56"/>
        <v>-36</v>
      </c>
      <c r="BV48" s="211">
        <f t="shared" si="56"/>
        <v>-36</v>
      </c>
      <c r="BW48" s="211">
        <f t="shared" si="56"/>
        <v>-36</v>
      </c>
      <c r="BX48" s="211">
        <f t="shared" si="56"/>
        <v>-36</v>
      </c>
      <c r="BY48" s="211">
        <f t="shared" si="56"/>
        <v>-36</v>
      </c>
      <c r="BZ48" s="211">
        <f t="shared" si="56"/>
        <v>-36</v>
      </c>
      <c r="CA48" s="211">
        <f t="shared" si="56"/>
        <v>-36</v>
      </c>
      <c r="CB48" s="211">
        <f t="shared" si="56"/>
        <v>-36</v>
      </c>
      <c r="CC48" s="211">
        <f t="shared" si="56"/>
        <v>-36</v>
      </c>
      <c r="CD48" s="211">
        <f t="shared" si="56"/>
        <v>-36</v>
      </c>
      <c r="CE48" s="211">
        <f t="shared" si="56"/>
        <v>-36</v>
      </c>
      <c r="CF48" s="211">
        <f t="shared" si="56"/>
        <v>-36</v>
      </c>
      <c r="CG48" s="211">
        <f t="shared" si="56"/>
        <v>-36</v>
      </c>
      <c r="CH48" s="211">
        <f t="shared" si="56"/>
        <v>-36</v>
      </c>
      <c r="CI48" s="211">
        <f t="shared" si="56"/>
        <v>-36</v>
      </c>
      <c r="CJ48" s="211">
        <f t="shared" si="56"/>
        <v>-36</v>
      </c>
      <c r="CK48" s="211">
        <f t="shared" si="56"/>
        <v>-36</v>
      </c>
      <c r="CL48" s="211">
        <f t="shared" si="56"/>
        <v>-36</v>
      </c>
      <c r="CM48" s="211">
        <f t="shared" si="56"/>
        <v>-36</v>
      </c>
      <c r="CN48" s="211">
        <f t="shared" si="56"/>
        <v>-36</v>
      </c>
      <c r="CO48" s="211">
        <f t="shared" si="56"/>
        <v>-36</v>
      </c>
      <c r="CP48" s="211">
        <f t="shared" si="56"/>
        <v>-36</v>
      </c>
      <c r="CQ48" s="211">
        <f t="shared" si="56"/>
        <v>-36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1682.2857142857142</v>
      </c>
      <c r="BO49" s="211">
        <f t="shared" si="58"/>
        <v>1682.2857142857142</v>
      </c>
      <c r="BP49" s="211">
        <f t="shared" si="58"/>
        <v>1682.2857142857142</v>
      </c>
      <c r="BQ49" s="211">
        <f t="shared" si="58"/>
        <v>1682.2857142857142</v>
      </c>
      <c r="BR49" s="211">
        <f t="shared" ref="BR49:DA49" si="59">IF(BR$22&lt;=$E$24,IF(BR$22&lt;=$D$24,IF(BR$22&lt;=$C$24,IF(BR$22&lt;=$B$24,$B115,($C32-$B32)/($C$24-$B$24)),($D32-$C32)/($D$24-$C$24)),($E32-$D32)/($E$24-$D$24)),$F115)</f>
        <v>1682.2857142857142</v>
      </c>
      <c r="BS49" s="211">
        <f t="shared" si="59"/>
        <v>1682.2857142857142</v>
      </c>
      <c r="BT49" s="211">
        <f t="shared" si="59"/>
        <v>1682.2857142857142</v>
      </c>
      <c r="BU49" s="211">
        <f t="shared" si="59"/>
        <v>1682.2857142857142</v>
      </c>
      <c r="BV49" s="211">
        <f t="shared" si="59"/>
        <v>1682.2857142857142</v>
      </c>
      <c r="BW49" s="211">
        <f t="shared" si="59"/>
        <v>1682.2857142857142</v>
      </c>
      <c r="BX49" s="211">
        <f t="shared" si="59"/>
        <v>1682.2857142857142</v>
      </c>
      <c r="BY49" s="211">
        <f t="shared" si="59"/>
        <v>1682.2857142857142</v>
      </c>
      <c r="BZ49" s="211">
        <f t="shared" si="59"/>
        <v>1682.2857142857142</v>
      </c>
      <c r="CA49" s="211">
        <f t="shared" si="59"/>
        <v>1682.2857142857142</v>
      </c>
      <c r="CB49" s="211">
        <f t="shared" si="59"/>
        <v>1682.2857142857142</v>
      </c>
      <c r="CC49" s="211">
        <f t="shared" si="59"/>
        <v>1682.2857142857142</v>
      </c>
      <c r="CD49" s="211">
        <f t="shared" si="59"/>
        <v>1682.2857142857142</v>
      </c>
      <c r="CE49" s="211">
        <f t="shared" si="59"/>
        <v>1682.2857142857142</v>
      </c>
      <c r="CF49" s="211">
        <f t="shared" si="59"/>
        <v>1682.2857142857142</v>
      </c>
      <c r="CG49" s="211">
        <f t="shared" si="59"/>
        <v>1682.2857142857142</v>
      </c>
      <c r="CH49" s="211">
        <f t="shared" si="59"/>
        <v>1682.2857142857142</v>
      </c>
      <c r="CI49" s="211">
        <f t="shared" si="59"/>
        <v>1682.2857142857142</v>
      </c>
      <c r="CJ49" s="211">
        <f t="shared" si="59"/>
        <v>1682.2857142857142</v>
      </c>
      <c r="CK49" s="211">
        <f t="shared" si="59"/>
        <v>1682.2857142857142</v>
      </c>
      <c r="CL49" s="211">
        <f t="shared" si="59"/>
        <v>1682.2857142857142</v>
      </c>
      <c r="CM49" s="211">
        <f t="shared" si="59"/>
        <v>1682.2857142857142</v>
      </c>
      <c r="CN49" s="211">
        <f t="shared" si="59"/>
        <v>1682.2857142857142</v>
      </c>
      <c r="CO49" s="211">
        <f t="shared" si="59"/>
        <v>1682.2857142857142</v>
      </c>
      <c r="CP49" s="211">
        <f t="shared" si="59"/>
        <v>1682.2857142857142</v>
      </c>
      <c r="CQ49" s="211">
        <f t="shared" si="59"/>
        <v>1682.2857142857142</v>
      </c>
      <c r="CR49" s="211">
        <f t="shared" si="59"/>
        <v>-4806.5306122448983</v>
      </c>
      <c r="CS49" s="211">
        <f t="shared" si="59"/>
        <v>-4806.5306122448983</v>
      </c>
      <c r="CT49" s="211">
        <f t="shared" si="59"/>
        <v>-4806.5306122448983</v>
      </c>
      <c r="CU49" s="211">
        <f t="shared" si="59"/>
        <v>-4806.5306122448983</v>
      </c>
      <c r="CV49" s="211">
        <f t="shared" si="59"/>
        <v>-4806.5306122448983</v>
      </c>
      <c r="CW49" s="211">
        <f t="shared" si="59"/>
        <v>-4806.5306122448983</v>
      </c>
      <c r="CX49" s="211">
        <f t="shared" si="59"/>
        <v>-4806.5306122448983</v>
      </c>
      <c r="CY49" s="211">
        <f t="shared" si="59"/>
        <v>-4806.5306122448983</v>
      </c>
      <c r="CZ49" s="211">
        <f t="shared" si="59"/>
        <v>-4806.5306122448983</v>
      </c>
      <c r="DA49" s="211">
        <f t="shared" si="59"/>
        <v>-4806.5306122448983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70.886075949367083</v>
      </c>
      <c r="AB51" s="211">
        <f t="shared" si="63"/>
        <v>70.886075949367083</v>
      </c>
      <c r="AC51" s="211">
        <f t="shared" si="63"/>
        <v>70.886075949367083</v>
      </c>
      <c r="AD51" s="211">
        <f t="shared" si="63"/>
        <v>70.886075949367083</v>
      </c>
      <c r="AE51" s="211">
        <f t="shared" si="63"/>
        <v>70.886075949367083</v>
      </c>
      <c r="AF51" s="211">
        <f t="shared" si="63"/>
        <v>70.886075949367083</v>
      </c>
      <c r="AG51" s="211">
        <f t="shared" si="63"/>
        <v>70.886075949367083</v>
      </c>
      <c r="AH51" s="211">
        <f t="shared" si="63"/>
        <v>70.886075949367083</v>
      </c>
      <c r="AI51" s="211">
        <f t="shared" si="63"/>
        <v>70.886075949367083</v>
      </c>
      <c r="AJ51" s="211">
        <f t="shared" si="63"/>
        <v>70.886075949367083</v>
      </c>
      <c r="AK51" s="211">
        <f t="shared" si="63"/>
        <v>70.886075949367083</v>
      </c>
      <c r="AL51" s="211">
        <f t="shared" ref="AL51:BQ51" si="64">IF(AL$22&lt;=$E$24,IF(AL$22&lt;=$D$24,IF(AL$22&lt;=$C$24,IF(AL$22&lt;=$B$24,$B117,($C34-$B34)/($C$24-$B$24)),($D34-$C34)/($D$24-$C$24)),($E34-$D34)/($E$24-$D$24)),$F117)</f>
        <v>70.886075949367083</v>
      </c>
      <c r="AM51" s="211">
        <f t="shared" si="64"/>
        <v>70.886075949367083</v>
      </c>
      <c r="AN51" s="211">
        <f t="shared" si="64"/>
        <v>70.886075949367083</v>
      </c>
      <c r="AO51" s="211">
        <f t="shared" si="64"/>
        <v>70.886075949367083</v>
      </c>
      <c r="AP51" s="211">
        <f t="shared" si="64"/>
        <v>70.886075949367083</v>
      </c>
      <c r="AQ51" s="211">
        <f t="shared" si="64"/>
        <v>70.886075949367083</v>
      </c>
      <c r="AR51" s="211">
        <f t="shared" si="64"/>
        <v>70.886075949367083</v>
      </c>
      <c r="AS51" s="211">
        <f t="shared" si="64"/>
        <v>70.886075949367083</v>
      </c>
      <c r="AT51" s="211">
        <f t="shared" si="64"/>
        <v>70.886075949367083</v>
      </c>
      <c r="AU51" s="211">
        <f t="shared" si="64"/>
        <v>70.886075949367083</v>
      </c>
      <c r="AV51" s="211">
        <f t="shared" si="64"/>
        <v>70.886075949367083</v>
      </c>
      <c r="AW51" s="211">
        <f t="shared" si="64"/>
        <v>70.886075949367083</v>
      </c>
      <c r="AX51" s="211">
        <f t="shared" si="64"/>
        <v>70.886075949367083</v>
      </c>
      <c r="AY51" s="211">
        <f t="shared" si="64"/>
        <v>70.886075949367083</v>
      </c>
      <c r="AZ51" s="211">
        <f t="shared" si="64"/>
        <v>70.886075949367083</v>
      </c>
      <c r="BA51" s="211">
        <f t="shared" si="64"/>
        <v>70.886075949367083</v>
      </c>
      <c r="BB51" s="211">
        <f t="shared" si="64"/>
        <v>70.886075949367083</v>
      </c>
      <c r="BC51" s="211">
        <f t="shared" si="64"/>
        <v>70.886075949367083</v>
      </c>
      <c r="BD51" s="211">
        <f t="shared" si="64"/>
        <v>70.886075949367083</v>
      </c>
      <c r="BE51" s="211">
        <f t="shared" si="64"/>
        <v>70.886075949367083</v>
      </c>
      <c r="BF51" s="211">
        <f t="shared" si="64"/>
        <v>70.886075949367083</v>
      </c>
      <c r="BG51" s="211">
        <f t="shared" si="64"/>
        <v>70.886075949367083</v>
      </c>
      <c r="BH51" s="211">
        <f t="shared" si="64"/>
        <v>70.886075949367083</v>
      </c>
      <c r="BI51" s="211">
        <f t="shared" si="64"/>
        <v>70.886075949367083</v>
      </c>
      <c r="BJ51" s="211">
        <f t="shared" si="64"/>
        <v>70.886075949367083</v>
      </c>
      <c r="BK51" s="211">
        <f t="shared" si="64"/>
        <v>70.886075949367083</v>
      </c>
      <c r="BL51" s="211">
        <f t="shared" si="64"/>
        <v>70.886075949367083</v>
      </c>
      <c r="BM51" s="211">
        <f t="shared" si="64"/>
        <v>70.886075949367083</v>
      </c>
      <c r="BN51" s="211">
        <f t="shared" si="64"/>
        <v>-93.333333333333329</v>
      </c>
      <c r="BO51" s="211">
        <f t="shared" si="64"/>
        <v>-93.333333333333329</v>
      </c>
      <c r="BP51" s="211">
        <f t="shared" si="64"/>
        <v>-93.333333333333329</v>
      </c>
      <c r="BQ51" s="211">
        <f t="shared" si="64"/>
        <v>-93.333333333333329</v>
      </c>
      <c r="BR51" s="211">
        <f t="shared" ref="BR51:DA51" si="65">IF(BR$22&lt;=$E$24,IF(BR$22&lt;=$D$24,IF(BR$22&lt;=$C$24,IF(BR$22&lt;=$B$24,$B117,($C34-$B34)/($C$24-$B$24)),($D34-$C34)/($D$24-$C$24)),($E34-$D34)/($E$24-$D$24)),$F117)</f>
        <v>-93.333333333333329</v>
      </c>
      <c r="BS51" s="211">
        <f t="shared" si="65"/>
        <v>-93.333333333333329</v>
      </c>
      <c r="BT51" s="211">
        <f t="shared" si="65"/>
        <v>-93.333333333333329</v>
      </c>
      <c r="BU51" s="211">
        <f t="shared" si="65"/>
        <v>-93.333333333333329</v>
      </c>
      <c r="BV51" s="211">
        <f t="shared" si="65"/>
        <v>-93.333333333333329</v>
      </c>
      <c r="BW51" s="211">
        <f t="shared" si="65"/>
        <v>-93.333333333333329</v>
      </c>
      <c r="BX51" s="211">
        <f t="shared" si="65"/>
        <v>-93.333333333333329</v>
      </c>
      <c r="BY51" s="211">
        <f t="shared" si="65"/>
        <v>-93.333333333333329</v>
      </c>
      <c r="BZ51" s="211">
        <f t="shared" si="65"/>
        <v>-93.333333333333329</v>
      </c>
      <c r="CA51" s="211">
        <f t="shared" si="65"/>
        <v>-93.333333333333329</v>
      </c>
      <c r="CB51" s="211">
        <f t="shared" si="65"/>
        <v>-93.333333333333329</v>
      </c>
      <c r="CC51" s="211">
        <f t="shared" si="65"/>
        <v>-93.333333333333329</v>
      </c>
      <c r="CD51" s="211">
        <f t="shared" si="65"/>
        <v>-93.333333333333329</v>
      </c>
      <c r="CE51" s="211">
        <f t="shared" si="65"/>
        <v>-93.333333333333329</v>
      </c>
      <c r="CF51" s="211">
        <f t="shared" si="65"/>
        <v>-93.333333333333329</v>
      </c>
      <c r="CG51" s="211">
        <f t="shared" si="65"/>
        <v>-93.333333333333329</v>
      </c>
      <c r="CH51" s="211">
        <f t="shared" si="65"/>
        <v>-93.333333333333329</v>
      </c>
      <c r="CI51" s="211">
        <f t="shared" si="65"/>
        <v>-93.333333333333329</v>
      </c>
      <c r="CJ51" s="211">
        <f t="shared" si="65"/>
        <v>-93.333333333333329</v>
      </c>
      <c r="CK51" s="211">
        <f t="shared" si="65"/>
        <v>-93.333333333333329</v>
      </c>
      <c r="CL51" s="211">
        <f t="shared" si="65"/>
        <v>-93.333333333333329</v>
      </c>
      <c r="CM51" s="211">
        <f t="shared" si="65"/>
        <v>-93.333333333333329</v>
      </c>
      <c r="CN51" s="211">
        <f t="shared" si="65"/>
        <v>-93.333333333333329</v>
      </c>
      <c r="CO51" s="211">
        <f t="shared" si="65"/>
        <v>-93.333333333333329</v>
      </c>
      <c r="CP51" s="211">
        <f t="shared" si="65"/>
        <v>-93.333333333333329</v>
      </c>
      <c r="CQ51" s="211">
        <f t="shared" si="65"/>
        <v>-93.333333333333329</v>
      </c>
      <c r="CR51" s="211">
        <f t="shared" si="65"/>
        <v>0</v>
      </c>
      <c r="CS51" s="211">
        <f t="shared" si="65"/>
        <v>0</v>
      </c>
      <c r="CT51" s="211">
        <f t="shared" si="65"/>
        <v>0</v>
      </c>
      <c r="CU51" s="211">
        <f t="shared" si="65"/>
        <v>0</v>
      </c>
      <c r="CV51" s="211">
        <f t="shared" si="65"/>
        <v>0</v>
      </c>
      <c r="CW51" s="211">
        <f t="shared" si="65"/>
        <v>0</v>
      </c>
      <c r="CX51" s="211">
        <f t="shared" si="65"/>
        <v>0</v>
      </c>
      <c r="CY51" s="211">
        <f t="shared" si="65"/>
        <v>0</v>
      </c>
      <c r="CZ51" s="211">
        <f t="shared" si="65"/>
        <v>0</v>
      </c>
      <c r="DA51" s="211">
        <f t="shared" si="65"/>
        <v>0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-3.9244234722290607</v>
      </c>
      <c r="BO52" s="211">
        <f t="shared" si="67"/>
        <v>-3.9244234722290607</v>
      </c>
      <c r="BP52" s="211">
        <f t="shared" si="67"/>
        <v>-3.9244234722290607</v>
      </c>
      <c r="BQ52" s="211">
        <f t="shared" si="67"/>
        <v>-3.9244234722290607</v>
      </c>
      <c r="BR52" s="211">
        <f t="shared" ref="BR52:DA52" si="68">IF(BR$22&lt;=$E$24,IF(BR$22&lt;=$D$24,IF(BR$22&lt;=$C$24,IF(BR$22&lt;=$B$24,$B118,($C35-$B35)/($C$24-$B$24)),($D35-$C35)/($D$24-$C$24)),($E35-$D35)/($E$24-$D$24)),$F118)</f>
        <v>-3.9244234722290607</v>
      </c>
      <c r="BS52" s="211">
        <f t="shared" si="68"/>
        <v>-3.9244234722290607</v>
      </c>
      <c r="BT52" s="211">
        <f t="shared" si="68"/>
        <v>-3.9244234722290607</v>
      </c>
      <c r="BU52" s="211">
        <f t="shared" si="68"/>
        <v>-3.9244234722290607</v>
      </c>
      <c r="BV52" s="211">
        <f t="shared" si="68"/>
        <v>-3.9244234722290607</v>
      </c>
      <c r="BW52" s="211">
        <f t="shared" si="68"/>
        <v>-3.9244234722290607</v>
      </c>
      <c r="BX52" s="211">
        <f t="shared" si="68"/>
        <v>-3.9244234722290607</v>
      </c>
      <c r="BY52" s="211">
        <f t="shared" si="68"/>
        <v>-3.9244234722290607</v>
      </c>
      <c r="BZ52" s="211">
        <f t="shared" si="68"/>
        <v>-3.9244234722290607</v>
      </c>
      <c r="CA52" s="211">
        <f t="shared" si="68"/>
        <v>-3.9244234722290607</v>
      </c>
      <c r="CB52" s="211">
        <f t="shared" si="68"/>
        <v>-3.9244234722290607</v>
      </c>
      <c r="CC52" s="211">
        <f t="shared" si="68"/>
        <v>-3.9244234722290607</v>
      </c>
      <c r="CD52" s="211">
        <f t="shared" si="68"/>
        <v>-3.9244234722290607</v>
      </c>
      <c r="CE52" s="211">
        <f t="shared" si="68"/>
        <v>-3.9244234722290607</v>
      </c>
      <c r="CF52" s="211">
        <f t="shared" si="68"/>
        <v>-3.9244234722290607</v>
      </c>
      <c r="CG52" s="211">
        <f t="shared" si="68"/>
        <v>-3.9244234722290607</v>
      </c>
      <c r="CH52" s="211">
        <f t="shared" si="68"/>
        <v>-3.9244234722290607</v>
      </c>
      <c r="CI52" s="211">
        <f t="shared" si="68"/>
        <v>-3.9244234722290607</v>
      </c>
      <c r="CJ52" s="211">
        <f t="shared" si="68"/>
        <v>-3.9244234722290607</v>
      </c>
      <c r="CK52" s="211">
        <f t="shared" si="68"/>
        <v>-3.9244234722290607</v>
      </c>
      <c r="CL52" s="211">
        <f t="shared" si="68"/>
        <v>-3.9244234722290607</v>
      </c>
      <c r="CM52" s="211">
        <f t="shared" si="68"/>
        <v>-3.9244234722290607</v>
      </c>
      <c r="CN52" s="211">
        <f t="shared" si="68"/>
        <v>-3.9244234722290607</v>
      </c>
      <c r="CO52" s="211">
        <f t="shared" si="68"/>
        <v>-3.9244234722290607</v>
      </c>
      <c r="CP52" s="211">
        <f t="shared" si="68"/>
        <v>-3.9244234722290607</v>
      </c>
      <c r="CQ52" s="211">
        <f t="shared" si="68"/>
        <v>-3.9244234722290607</v>
      </c>
      <c r="CR52" s="211">
        <f t="shared" si="68"/>
        <v>-119.60147724888566</v>
      </c>
      <c r="CS52" s="211">
        <f t="shared" si="68"/>
        <v>-119.60147724888566</v>
      </c>
      <c r="CT52" s="211">
        <f t="shared" si="68"/>
        <v>-119.60147724888566</v>
      </c>
      <c r="CU52" s="211">
        <f t="shared" si="68"/>
        <v>-119.60147724888566</v>
      </c>
      <c r="CV52" s="211">
        <f t="shared" si="68"/>
        <v>-119.60147724888566</v>
      </c>
      <c r="CW52" s="211">
        <f t="shared" si="68"/>
        <v>-119.60147724888566</v>
      </c>
      <c r="CX52" s="211">
        <f t="shared" si="68"/>
        <v>-119.60147724888566</v>
      </c>
      <c r="CY52" s="211">
        <f t="shared" si="68"/>
        <v>-119.60147724888566</v>
      </c>
      <c r="CZ52" s="211">
        <f t="shared" si="68"/>
        <v>-119.60147724888566</v>
      </c>
      <c r="DA52" s="211">
        <f t="shared" si="68"/>
        <v>-119.60147724888566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3.4936708860759493</v>
      </c>
      <c r="AB53" s="211">
        <f t="shared" si="69"/>
        <v>3.4936708860759493</v>
      </c>
      <c r="AC53" s="211">
        <f t="shared" si="69"/>
        <v>3.4936708860759493</v>
      </c>
      <c r="AD53" s="211">
        <f t="shared" si="69"/>
        <v>3.4936708860759493</v>
      </c>
      <c r="AE53" s="211">
        <f t="shared" si="69"/>
        <v>3.4936708860759493</v>
      </c>
      <c r="AF53" s="211">
        <f t="shared" si="69"/>
        <v>3.4936708860759493</v>
      </c>
      <c r="AG53" s="211">
        <f t="shared" si="69"/>
        <v>3.4936708860759493</v>
      </c>
      <c r="AH53" s="211">
        <f t="shared" si="69"/>
        <v>3.4936708860759493</v>
      </c>
      <c r="AI53" s="211">
        <f t="shared" si="69"/>
        <v>3.4936708860759493</v>
      </c>
      <c r="AJ53" s="211">
        <f t="shared" si="69"/>
        <v>3.4936708860759493</v>
      </c>
      <c r="AK53" s="211">
        <f t="shared" si="69"/>
        <v>3.4936708860759493</v>
      </c>
      <c r="AL53" s="211">
        <f t="shared" ref="AL53:BQ53" si="70">IF(AL$22&lt;=$E$24,IF(AL$22&lt;=$D$24,IF(AL$22&lt;=$C$24,IF(AL$22&lt;=$B$24,$B119,($C36-$B36)/($C$24-$B$24)),($D36-$C36)/($D$24-$C$24)),($E36-$D36)/($E$24-$D$24)),$F119)</f>
        <v>3.4936708860759493</v>
      </c>
      <c r="AM53" s="211">
        <f t="shared" si="70"/>
        <v>3.4936708860759493</v>
      </c>
      <c r="AN53" s="211">
        <f t="shared" si="70"/>
        <v>3.4936708860759493</v>
      </c>
      <c r="AO53" s="211">
        <f t="shared" si="70"/>
        <v>3.4936708860759493</v>
      </c>
      <c r="AP53" s="211">
        <f t="shared" si="70"/>
        <v>3.4936708860759493</v>
      </c>
      <c r="AQ53" s="211">
        <f t="shared" si="70"/>
        <v>3.4936708860759493</v>
      </c>
      <c r="AR53" s="211">
        <f t="shared" si="70"/>
        <v>3.4936708860759493</v>
      </c>
      <c r="AS53" s="211">
        <f t="shared" si="70"/>
        <v>3.4936708860759493</v>
      </c>
      <c r="AT53" s="211">
        <f t="shared" si="70"/>
        <v>3.4936708860759493</v>
      </c>
      <c r="AU53" s="211">
        <f t="shared" si="70"/>
        <v>3.4936708860759493</v>
      </c>
      <c r="AV53" s="211">
        <f t="shared" si="70"/>
        <v>3.4936708860759493</v>
      </c>
      <c r="AW53" s="211">
        <f t="shared" si="70"/>
        <v>3.4936708860759493</v>
      </c>
      <c r="AX53" s="211">
        <f t="shared" si="70"/>
        <v>3.4936708860759493</v>
      </c>
      <c r="AY53" s="211">
        <f t="shared" si="70"/>
        <v>3.4936708860759493</v>
      </c>
      <c r="AZ53" s="211">
        <f t="shared" si="70"/>
        <v>3.4936708860759493</v>
      </c>
      <c r="BA53" s="211">
        <f t="shared" si="70"/>
        <v>3.4936708860759493</v>
      </c>
      <c r="BB53" s="211">
        <f t="shared" si="70"/>
        <v>3.4936708860759493</v>
      </c>
      <c r="BC53" s="211">
        <f t="shared" si="70"/>
        <v>3.4936708860759493</v>
      </c>
      <c r="BD53" s="211">
        <f t="shared" si="70"/>
        <v>3.4936708860759493</v>
      </c>
      <c r="BE53" s="211">
        <f t="shared" si="70"/>
        <v>3.4936708860759493</v>
      </c>
      <c r="BF53" s="211">
        <f t="shared" si="70"/>
        <v>3.4936708860759493</v>
      </c>
      <c r="BG53" s="211">
        <f t="shared" si="70"/>
        <v>3.4936708860759493</v>
      </c>
      <c r="BH53" s="211">
        <f t="shared" si="70"/>
        <v>3.4936708860759493</v>
      </c>
      <c r="BI53" s="211">
        <f t="shared" si="70"/>
        <v>3.4936708860759493</v>
      </c>
      <c r="BJ53" s="211">
        <f t="shared" si="70"/>
        <v>3.4936708860759493</v>
      </c>
      <c r="BK53" s="211">
        <f t="shared" si="70"/>
        <v>3.4936708860759493</v>
      </c>
      <c r="BL53" s="211">
        <f t="shared" si="70"/>
        <v>3.4936708860759493</v>
      </c>
      <c r="BM53" s="211">
        <f t="shared" si="70"/>
        <v>3.4936708860759493</v>
      </c>
      <c r="BN53" s="211">
        <f t="shared" si="70"/>
        <v>39.914285714285747</v>
      </c>
      <c r="BO53" s="211">
        <f t="shared" si="70"/>
        <v>39.914285714285747</v>
      </c>
      <c r="BP53" s="211">
        <f t="shared" si="70"/>
        <v>39.914285714285747</v>
      </c>
      <c r="BQ53" s="211">
        <f t="shared" si="70"/>
        <v>39.914285714285747</v>
      </c>
      <c r="BR53" s="211">
        <f t="shared" ref="BR53:DA53" si="71">IF(BR$22&lt;=$E$24,IF(BR$22&lt;=$D$24,IF(BR$22&lt;=$C$24,IF(BR$22&lt;=$B$24,$B119,($C36-$B36)/($C$24-$B$24)),($D36-$C36)/($D$24-$C$24)),($E36-$D36)/($E$24-$D$24)),$F119)</f>
        <v>39.914285714285747</v>
      </c>
      <c r="BS53" s="211">
        <f t="shared" si="71"/>
        <v>39.914285714285747</v>
      </c>
      <c r="BT53" s="211">
        <f t="shared" si="71"/>
        <v>39.914285714285747</v>
      </c>
      <c r="BU53" s="211">
        <f t="shared" si="71"/>
        <v>39.914285714285747</v>
      </c>
      <c r="BV53" s="211">
        <f t="shared" si="71"/>
        <v>39.914285714285747</v>
      </c>
      <c r="BW53" s="211">
        <f t="shared" si="71"/>
        <v>39.914285714285747</v>
      </c>
      <c r="BX53" s="211">
        <f t="shared" si="71"/>
        <v>39.914285714285747</v>
      </c>
      <c r="BY53" s="211">
        <f t="shared" si="71"/>
        <v>39.914285714285747</v>
      </c>
      <c r="BZ53" s="211">
        <f t="shared" si="71"/>
        <v>39.914285714285747</v>
      </c>
      <c r="CA53" s="211">
        <f t="shared" si="71"/>
        <v>39.914285714285747</v>
      </c>
      <c r="CB53" s="211">
        <f t="shared" si="71"/>
        <v>39.914285714285747</v>
      </c>
      <c r="CC53" s="211">
        <f t="shared" si="71"/>
        <v>39.914285714285747</v>
      </c>
      <c r="CD53" s="211">
        <f t="shared" si="71"/>
        <v>39.914285714285747</v>
      </c>
      <c r="CE53" s="211">
        <f t="shared" si="71"/>
        <v>39.914285714285747</v>
      </c>
      <c r="CF53" s="211">
        <f t="shared" si="71"/>
        <v>39.914285714285747</v>
      </c>
      <c r="CG53" s="211">
        <f t="shared" si="71"/>
        <v>39.914285714285747</v>
      </c>
      <c r="CH53" s="211">
        <f t="shared" si="71"/>
        <v>39.914285714285747</v>
      </c>
      <c r="CI53" s="211">
        <f t="shared" si="71"/>
        <v>39.914285714285747</v>
      </c>
      <c r="CJ53" s="211">
        <f t="shared" si="71"/>
        <v>39.914285714285747</v>
      </c>
      <c r="CK53" s="211">
        <f t="shared" si="71"/>
        <v>39.914285714285747</v>
      </c>
      <c r="CL53" s="211">
        <f t="shared" si="71"/>
        <v>39.914285714285747</v>
      </c>
      <c r="CM53" s="211">
        <f t="shared" si="71"/>
        <v>39.914285714285747</v>
      </c>
      <c r="CN53" s="211">
        <f t="shared" si="71"/>
        <v>39.914285714285747</v>
      </c>
      <c r="CO53" s="211">
        <f t="shared" si="71"/>
        <v>39.914285714285747</v>
      </c>
      <c r="CP53" s="211">
        <f t="shared" si="71"/>
        <v>39.914285714285747</v>
      </c>
      <c r="CQ53" s="211">
        <f t="shared" si="71"/>
        <v>39.914285714285747</v>
      </c>
      <c r="CR53" s="211">
        <f t="shared" si="71"/>
        <v>-2169.4693877551022</v>
      </c>
      <c r="CS53" s="211">
        <f t="shared" si="71"/>
        <v>-2169.4693877551022</v>
      </c>
      <c r="CT53" s="211">
        <f t="shared" si="71"/>
        <v>-2169.4693877551022</v>
      </c>
      <c r="CU53" s="211">
        <f t="shared" si="71"/>
        <v>-2169.4693877551022</v>
      </c>
      <c r="CV53" s="211">
        <f t="shared" si="71"/>
        <v>-2169.4693877551022</v>
      </c>
      <c r="CW53" s="211">
        <f t="shared" si="71"/>
        <v>-2169.4693877551022</v>
      </c>
      <c r="CX53" s="211">
        <f t="shared" si="71"/>
        <v>-2169.4693877551022</v>
      </c>
      <c r="CY53" s="211">
        <f t="shared" si="71"/>
        <v>-2169.4693877551022</v>
      </c>
      <c r="CZ53" s="211">
        <f t="shared" si="71"/>
        <v>-2169.4693877551022</v>
      </c>
      <c r="DA53" s="211">
        <f t="shared" si="71"/>
        <v>-2169.4693877551022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1672.8914257647446</v>
      </c>
      <c r="G59" s="205">
        <f t="shared" si="75"/>
        <v>1672.8914257647446</v>
      </c>
      <c r="H59" s="205">
        <f t="shared" si="75"/>
        <v>1672.8914257647446</v>
      </c>
      <c r="I59" s="205">
        <f t="shared" si="75"/>
        <v>1672.8914257647446</v>
      </c>
      <c r="J59" s="205">
        <f t="shared" si="75"/>
        <v>1672.8914257647446</v>
      </c>
      <c r="K59" s="205">
        <f t="shared" si="75"/>
        <v>1672.8914257647446</v>
      </c>
      <c r="L59" s="205">
        <f t="shared" si="75"/>
        <v>1672.8914257647446</v>
      </c>
      <c r="M59" s="205">
        <f t="shared" si="75"/>
        <v>1672.8914257647446</v>
      </c>
      <c r="N59" s="205">
        <f t="shared" si="75"/>
        <v>1672.8914257647446</v>
      </c>
      <c r="O59" s="205">
        <f t="shared" si="75"/>
        <v>1672.8914257647446</v>
      </c>
      <c r="P59" s="205">
        <f t="shared" si="75"/>
        <v>1672.8914257647446</v>
      </c>
      <c r="Q59" s="205">
        <f t="shared" si="75"/>
        <v>1672.8914257647446</v>
      </c>
      <c r="R59" s="205">
        <f t="shared" si="75"/>
        <v>1672.8914257647446</v>
      </c>
      <c r="S59" s="205">
        <f t="shared" si="75"/>
        <v>1672.8914257647446</v>
      </c>
      <c r="T59" s="205">
        <f t="shared" si="75"/>
        <v>1672.8914257647446</v>
      </c>
      <c r="U59" s="205">
        <f t="shared" si="75"/>
        <v>1672.8914257647446</v>
      </c>
      <c r="V59" s="205">
        <f t="shared" si="75"/>
        <v>1672.8914257647446</v>
      </c>
      <c r="W59" s="205">
        <f t="shared" si="75"/>
        <v>1672.8914257647446</v>
      </c>
      <c r="X59" s="205">
        <f t="shared" si="75"/>
        <v>1672.8914257647446</v>
      </c>
      <c r="Y59" s="205">
        <f t="shared" si="75"/>
        <v>1672.8914257647446</v>
      </c>
      <c r="Z59" s="205">
        <f t="shared" si="75"/>
        <v>1672.8914257647446</v>
      </c>
      <c r="AA59" s="205">
        <f t="shared" si="75"/>
        <v>1688.162396646791</v>
      </c>
      <c r="AB59" s="205">
        <f t="shared" si="75"/>
        <v>1703.4333675288374</v>
      </c>
      <c r="AC59" s="205">
        <f t="shared" si="75"/>
        <v>1718.704338410884</v>
      </c>
      <c r="AD59" s="205">
        <f t="shared" si="75"/>
        <v>1733.9753092929304</v>
      </c>
      <c r="AE59" s="205">
        <f t="shared" si="75"/>
        <v>1749.2462801749768</v>
      </c>
      <c r="AF59" s="205">
        <f t="shared" si="75"/>
        <v>1764.5172510570233</v>
      </c>
      <c r="AG59" s="205">
        <f t="shared" si="75"/>
        <v>1779.7882219390699</v>
      </c>
      <c r="AH59" s="205">
        <f t="shared" si="75"/>
        <v>1795.0591928211163</v>
      </c>
      <c r="AI59" s="205">
        <f t="shared" si="75"/>
        <v>1810.3301637031627</v>
      </c>
      <c r="AJ59" s="205">
        <f t="shared" si="75"/>
        <v>1825.6011345852091</v>
      </c>
      <c r="AK59" s="205">
        <f t="shared" si="75"/>
        <v>1840.8721054672556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1856.1430763493022</v>
      </c>
      <c r="AM59" s="205">
        <f t="shared" si="76"/>
        <v>1871.4140472313486</v>
      </c>
      <c r="AN59" s="205">
        <f t="shared" si="76"/>
        <v>1886.685018113395</v>
      </c>
      <c r="AO59" s="205">
        <f t="shared" si="76"/>
        <v>1901.9559889954414</v>
      </c>
      <c r="AP59" s="205">
        <f t="shared" si="76"/>
        <v>1917.2269598774878</v>
      </c>
      <c r="AQ59" s="205">
        <f t="shared" si="76"/>
        <v>1932.4979307595345</v>
      </c>
      <c r="AR59" s="205">
        <f t="shared" si="76"/>
        <v>1947.7689016415809</v>
      </c>
      <c r="AS59" s="205">
        <f t="shared" si="76"/>
        <v>1963.0398725236273</v>
      </c>
      <c r="AT59" s="205">
        <f t="shared" si="76"/>
        <v>1978.3108434056739</v>
      </c>
      <c r="AU59" s="205">
        <f t="shared" si="76"/>
        <v>1993.5818142877201</v>
      </c>
      <c r="AV59" s="205">
        <f t="shared" si="76"/>
        <v>2008.8527851697668</v>
      </c>
      <c r="AW59" s="205">
        <f t="shared" si="76"/>
        <v>2024.1237560518132</v>
      </c>
      <c r="AX59" s="205">
        <f t="shared" si="76"/>
        <v>2039.3947269338596</v>
      </c>
      <c r="AY59" s="205">
        <f t="shared" si="76"/>
        <v>2054.6656978159062</v>
      </c>
      <c r="AZ59" s="205">
        <f t="shared" si="76"/>
        <v>2069.9366686979524</v>
      </c>
      <c r="BA59" s="205">
        <f t="shared" si="76"/>
        <v>2085.2076395799991</v>
      </c>
      <c r="BB59" s="205">
        <f t="shared" si="76"/>
        <v>2100.4786104620453</v>
      </c>
      <c r="BC59" s="205">
        <f t="shared" si="76"/>
        <v>2115.7495813440919</v>
      </c>
      <c r="BD59" s="205">
        <f t="shared" si="76"/>
        <v>2131.0205522261385</v>
      </c>
      <c r="BE59" s="205">
        <f t="shared" si="76"/>
        <v>2146.2915231081847</v>
      </c>
      <c r="BF59" s="205">
        <f t="shared" si="76"/>
        <v>2161.5624939902314</v>
      </c>
      <c r="BG59" s="205">
        <f t="shared" si="76"/>
        <v>2176.833464872278</v>
      </c>
      <c r="BH59" s="205">
        <f t="shared" si="76"/>
        <v>2192.1044357543242</v>
      </c>
      <c r="BI59" s="205">
        <f t="shared" si="76"/>
        <v>2207.3754066363708</v>
      </c>
      <c r="BJ59" s="205">
        <f t="shared" si="76"/>
        <v>2222.6463775184175</v>
      </c>
      <c r="BK59" s="205">
        <f t="shared" si="76"/>
        <v>2237.9173484004637</v>
      </c>
      <c r="BL59" s="205">
        <f t="shared" si="76"/>
        <v>2253.1883192825103</v>
      </c>
      <c r="BM59" s="205">
        <f t="shared" si="76"/>
        <v>2268.4592901645565</v>
      </c>
      <c r="BN59" s="205">
        <f t="shared" si="76"/>
        <v>2272.0876862275254</v>
      </c>
      <c r="BO59" s="205">
        <f t="shared" si="76"/>
        <v>2264.0735074714175</v>
      </c>
      <c r="BP59" s="205">
        <f t="shared" si="76"/>
        <v>2256.0593287153088</v>
      </c>
      <c r="BQ59" s="205">
        <f t="shared" si="76"/>
        <v>2248.0451499592009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2240.0309712030921</v>
      </c>
      <c r="BS59" s="205">
        <f t="shared" si="77"/>
        <v>2232.0167924469843</v>
      </c>
      <c r="BT59" s="205">
        <f t="shared" si="77"/>
        <v>2224.0026136908755</v>
      </c>
      <c r="BU59" s="205">
        <f t="shared" si="77"/>
        <v>2215.9884349347676</v>
      </c>
      <c r="BV59" s="205">
        <f t="shared" si="77"/>
        <v>2207.9742561786588</v>
      </c>
      <c r="BW59" s="205">
        <f t="shared" si="77"/>
        <v>2199.960077422551</v>
      </c>
      <c r="BX59" s="205">
        <f t="shared" si="77"/>
        <v>2191.9458986664422</v>
      </c>
      <c r="BY59" s="205">
        <f t="shared" si="77"/>
        <v>2183.9317199103343</v>
      </c>
      <c r="BZ59" s="205">
        <f t="shared" si="77"/>
        <v>2175.9175411542255</v>
      </c>
      <c r="CA59" s="205">
        <f t="shared" si="77"/>
        <v>2167.9033623981177</v>
      </c>
      <c r="CB59" s="205">
        <f t="shared" si="77"/>
        <v>2159.8891836420089</v>
      </c>
      <c r="CC59" s="205">
        <f t="shared" si="77"/>
        <v>2151.875004885901</v>
      </c>
      <c r="CD59" s="205">
        <f t="shared" si="77"/>
        <v>2143.8608261297923</v>
      </c>
      <c r="CE59" s="205">
        <f t="shared" si="77"/>
        <v>2135.8466473736844</v>
      </c>
      <c r="CF59" s="205">
        <f t="shared" si="77"/>
        <v>2127.8324686175756</v>
      </c>
      <c r="CG59" s="205">
        <f t="shared" si="77"/>
        <v>2119.8182898614677</v>
      </c>
      <c r="CH59" s="205">
        <f t="shared" si="77"/>
        <v>2111.804111105359</v>
      </c>
      <c r="CI59" s="205">
        <f t="shared" si="77"/>
        <v>2103.7899323492511</v>
      </c>
      <c r="CJ59" s="205">
        <f t="shared" si="77"/>
        <v>2095.7757535931423</v>
      </c>
      <c r="CK59" s="205">
        <f t="shared" si="77"/>
        <v>2087.7615748370345</v>
      </c>
      <c r="CL59" s="205">
        <f t="shared" si="77"/>
        <v>2079.7473960809257</v>
      </c>
      <c r="CM59" s="205">
        <f t="shared" si="77"/>
        <v>2071.7332173248178</v>
      </c>
      <c r="CN59" s="205">
        <f t="shared" si="77"/>
        <v>2063.719038568709</v>
      </c>
      <c r="CO59" s="205">
        <f t="shared" si="77"/>
        <v>2055.7048598126012</v>
      </c>
      <c r="CP59" s="205">
        <f t="shared" si="77"/>
        <v>2047.6906810564926</v>
      </c>
      <c r="CQ59" s="205">
        <f t="shared" si="77"/>
        <v>2039.6765023003843</v>
      </c>
      <c r="CR59" s="205">
        <f t="shared" si="77"/>
        <v>1938.7327742117429</v>
      </c>
      <c r="CS59" s="205">
        <f t="shared" si="77"/>
        <v>1744.8594967905688</v>
      </c>
      <c r="CT59" s="205">
        <f t="shared" si="77"/>
        <v>1550.9862193693943</v>
      </c>
      <c r="CU59" s="205">
        <f t="shared" si="77"/>
        <v>1357.1129419482202</v>
      </c>
      <c r="CV59" s="205">
        <f t="shared" si="77"/>
        <v>1163.2396645270458</v>
      </c>
      <c r="CW59" s="205">
        <f t="shared" si="77"/>
        <v>969.36638710587158</v>
      </c>
      <c r="CX59" s="205">
        <f t="shared" si="77"/>
        <v>775.49310968469717</v>
      </c>
      <c r="CY59" s="205">
        <f t="shared" si="77"/>
        <v>581.61983226352299</v>
      </c>
      <c r="CZ59" s="205">
        <f t="shared" si="77"/>
        <v>387.74655484234859</v>
      </c>
      <c r="DA59" s="205">
        <f t="shared" si="77"/>
        <v>193.87327742117441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6820.2</v>
      </c>
      <c r="G60" s="205">
        <f t="shared" si="78"/>
        <v>6479.94</v>
      </c>
      <c r="H60" s="205">
        <f t="shared" si="78"/>
        <v>6139.68</v>
      </c>
      <c r="I60" s="205">
        <f t="shared" si="78"/>
        <v>5799.42</v>
      </c>
      <c r="J60" s="205">
        <f t="shared" si="78"/>
        <v>5459.16</v>
      </c>
      <c r="K60" s="205">
        <f t="shared" si="78"/>
        <v>5118.8999999999996</v>
      </c>
      <c r="L60" s="205">
        <f t="shared" si="78"/>
        <v>4778.6399999999994</v>
      </c>
      <c r="M60" s="205">
        <f t="shared" si="78"/>
        <v>4438.38</v>
      </c>
      <c r="N60" s="205">
        <f t="shared" si="78"/>
        <v>4098.12</v>
      </c>
      <c r="O60" s="205">
        <f t="shared" si="78"/>
        <v>3757.8599999999997</v>
      </c>
      <c r="P60" s="205">
        <f t="shared" si="78"/>
        <v>3417.6</v>
      </c>
      <c r="Q60" s="205">
        <f t="shared" si="78"/>
        <v>3077.34</v>
      </c>
      <c r="R60" s="205">
        <f t="shared" si="78"/>
        <v>2737.08</v>
      </c>
      <c r="S60" s="205">
        <f t="shared" si="78"/>
        <v>2396.8199999999997</v>
      </c>
      <c r="T60" s="205">
        <f t="shared" si="78"/>
        <v>2056.56</v>
      </c>
      <c r="U60" s="205">
        <f t="shared" si="78"/>
        <v>1716.3</v>
      </c>
      <c r="V60" s="205">
        <f t="shared" si="78"/>
        <v>1376.04</v>
      </c>
      <c r="W60" s="205">
        <f t="shared" si="78"/>
        <v>1035.78</v>
      </c>
      <c r="X60" s="205">
        <f t="shared" si="78"/>
        <v>695.52</v>
      </c>
      <c r="Y60" s="205">
        <f t="shared" si="78"/>
        <v>355.26</v>
      </c>
      <c r="Z60" s="205">
        <f t="shared" si="78"/>
        <v>15</v>
      </c>
      <c r="AA60" s="205">
        <f t="shared" si="78"/>
        <v>18.670886075949369</v>
      </c>
      <c r="AB60" s="205">
        <f t="shared" si="78"/>
        <v>22.341772151898734</v>
      </c>
      <c r="AC60" s="205">
        <f t="shared" si="78"/>
        <v>26.0126582278481</v>
      </c>
      <c r="AD60" s="205">
        <f t="shared" si="78"/>
        <v>29.683544303797468</v>
      </c>
      <c r="AE60" s="205">
        <f t="shared" si="78"/>
        <v>33.354430379746837</v>
      </c>
      <c r="AF60" s="205">
        <f t="shared" si="78"/>
        <v>37.025316455696199</v>
      </c>
      <c r="AG60" s="205">
        <f t="shared" si="78"/>
        <v>40.696202531645568</v>
      </c>
      <c r="AH60" s="205">
        <f t="shared" si="78"/>
        <v>44.367088607594937</v>
      </c>
      <c r="AI60" s="205">
        <f t="shared" si="78"/>
        <v>48.037974683544306</v>
      </c>
      <c r="AJ60" s="205">
        <f t="shared" si="78"/>
        <v>51.708860759493675</v>
      </c>
      <c r="AK60" s="205">
        <f t="shared" si="78"/>
        <v>55.379746835443036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59.050632911392405</v>
      </c>
      <c r="AM60" s="205">
        <f t="shared" si="79"/>
        <v>62.721518987341774</v>
      </c>
      <c r="AN60" s="205">
        <f t="shared" si="79"/>
        <v>66.392405063291136</v>
      </c>
      <c r="AO60" s="205">
        <f t="shared" si="79"/>
        <v>70.063291139240505</v>
      </c>
      <c r="AP60" s="205">
        <f t="shared" si="79"/>
        <v>73.734177215189874</v>
      </c>
      <c r="AQ60" s="205">
        <f t="shared" si="79"/>
        <v>77.405063291139243</v>
      </c>
      <c r="AR60" s="205">
        <f t="shared" si="79"/>
        <v>81.075949367088612</v>
      </c>
      <c r="AS60" s="205">
        <f t="shared" si="79"/>
        <v>84.74683544303798</v>
      </c>
      <c r="AT60" s="205">
        <f t="shared" si="79"/>
        <v>88.417721518987349</v>
      </c>
      <c r="AU60" s="205">
        <f t="shared" si="79"/>
        <v>92.088607594936704</v>
      </c>
      <c r="AV60" s="205">
        <f t="shared" si="79"/>
        <v>95.759493670886073</v>
      </c>
      <c r="AW60" s="205">
        <f t="shared" si="79"/>
        <v>99.430379746835442</v>
      </c>
      <c r="AX60" s="205">
        <f t="shared" si="79"/>
        <v>103.10126582278481</v>
      </c>
      <c r="AY60" s="205">
        <f t="shared" si="79"/>
        <v>106.77215189873418</v>
      </c>
      <c r="AZ60" s="205">
        <f t="shared" si="79"/>
        <v>110.44303797468355</v>
      </c>
      <c r="BA60" s="205">
        <f t="shared" si="79"/>
        <v>114.11392405063292</v>
      </c>
      <c r="BB60" s="205">
        <f t="shared" si="79"/>
        <v>117.78481012658227</v>
      </c>
      <c r="BC60" s="205">
        <f t="shared" si="79"/>
        <v>121.45569620253164</v>
      </c>
      <c r="BD60" s="205">
        <f t="shared" si="79"/>
        <v>125.12658227848101</v>
      </c>
      <c r="BE60" s="205">
        <f t="shared" si="79"/>
        <v>128.79746835443038</v>
      </c>
      <c r="BF60" s="205">
        <f t="shared" si="79"/>
        <v>132.46835443037975</v>
      </c>
      <c r="BG60" s="205">
        <f t="shared" si="79"/>
        <v>136.13924050632912</v>
      </c>
      <c r="BH60" s="205">
        <f t="shared" si="79"/>
        <v>139.81012658227849</v>
      </c>
      <c r="BI60" s="205">
        <f t="shared" si="79"/>
        <v>143.48101265822785</v>
      </c>
      <c r="BJ60" s="205">
        <f t="shared" si="79"/>
        <v>147.15189873417722</v>
      </c>
      <c r="BK60" s="205">
        <f t="shared" si="79"/>
        <v>150.82278481012659</v>
      </c>
      <c r="BL60" s="205">
        <f t="shared" si="79"/>
        <v>154.49367088607596</v>
      </c>
      <c r="BM60" s="205">
        <f t="shared" si="79"/>
        <v>158.16455696202533</v>
      </c>
      <c r="BN60" s="205">
        <f t="shared" si="79"/>
        <v>159.8095238095238</v>
      </c>
      <c r="BO60" s="205">
        <f t="shared" si="79"/>
        <v>159.42857142857142</v>
      </c>
      <c r="BP60" s="205">
        <f t="shared" si="79"/>
        <v>159.04761904761904</v>
      </c>
      <c r="BQ60" s="205">
        <f t="shared" si="79"/>
        <v>158.66666666666666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158.28571428571428</v>
      </c>
      <c r="BS60" s="205">
        <f t="shared" si="80"/>
        <v>157.9047619047619</v>
      </c>
      <c r="BT60" s="205">
        <f t="shared" si="80"/>
        <v>157.52380952380952</v>
      </c>
      <c r="BU60" s="205">
        <f t="shared" si="80"/>
        <v>157.14285714285714</v>
      </c>
      <c r="BV60" s="205">
        <f t="shared" si="80"/>
        <v>156.76190476190476</v>
      </c>
      <c r="BW60" s="205">
        <f t="shared" si="80"/>
        <v>156.38095238095238</v>
      </c>
      <c r="BX60" s="205">
        <f t="shared" si="80"/>
        <v>156</v>
      </c>
      <c r="BY60" s="205">
        <f t="shared" si="80"/>
        <v>155.61904761904762</v>
      </c>
      <c r="BZ60" s="205">
        <f t="shared" si="80"/>
        <v>155.23809523809524</v>
      </c>
      <c r="CA60" s="205">
        <f t="shared" si="80"/>
        <v>154.85714285714286</v>
      </c>
      <c r="CB60" s="205">
        <f t="shared" si="80"/>
        <v>154.47619047619048</v>
      </c>
      <c r="CC60" s="205">
        <f t="shared" si="80"/>
        <v>154.0952380952381</v>
      </c>
      <c r="CD60" s="205">
        <f t="shared" si="80"/>
        <v>153.71428571428572</v>
      </c>
      <c r="CE60" s="205">
        <f t="shared" si="80"/>
        <v>153.33333333333334</v>
      </c>
      <c r="CF60" s="205">
        <f t="shared" si="80"/>
        <v>152.95238095238096</v>
      </c>
      <c r="CG60" s="205">
        <f t="shared" si="80"/>
        <v>152.57142857142858</v>
      </c>
      <c r="CH60" s="205">
        <f t="shared" si="80"/>
        <v>152.1904761904762</v>
      </c>
      <c r="CI60" s="205">
        <f t="shared" si="80"/>
        <v>151.80952380952382</v>
      </c>
      <c r="CJ60" s="205">
        <f t="shared" si="80"/>
        <v>151.42857142857144</v>
      </c>
      <c r="CK60" s="205">
        <f t="shared" si="80"/>
        <v>151.04761904761907</v>
      </c>
      <c r="CL60" s="205">
        <f t="shared" si="80"/>
        <v>150.66666666666669</v>
      </c>
      <c r="CM60" s="205">
        <f t="shared" si="80"/>
        <v>150.28571428571431</v>
      </c>
      <c r="CN60" s="205">
        <f t="shared" si="80"/>
        <v>149.90476190476193</v>
      </c>
      <c r="CO60" s="205">
        <f t="shared" si="80"/>
        <v>149.52380952380955</v>
      </c>
      <c r="CP60" s="205">
        <f t="shared" si="80"/>
        <v>149.14285714285717</v>
      </c>
      <c r="CQ60" s="205">
        <f t="shared" si="80"/>
        <v>148.76190476190476</v>
      </c>
      <c r="CR60" s="205">
        <f t="shared" si="80"/>
        <v>141.49659863945578</v>
      </c>
      <c r="CS60" s="205">
        <f t="shared" si="80"/>
        <v>127.34693877551021</v>
      </c>
      <c r="CT60" s="205">
        <f t="shared" si="80"/>
        <v>113.19727891156464</v>
      </c>
      <c r="CU60" s="205">
        <f t="shared" si="80"/>
        <v>99.047619047619051</v>
      </c>
      <c r="CV60" s="205">
        <f t="shared" si="80"/>
        <v>84.897959183673478</v>
      </c>
      <c r="CW60" s="205">
        <f t="shared" si="80"/>
        <v>70.748299319727892</v>
      </c>
      <c r="CX60" s="205">
        <f t="shared" si="80"/>
        <v>56.598639455782319</v>
      </c>
      <c r="CY60" s="205">
        <f t="shared" si="80"/>
        <v>42.448979591836732</v>
      </c>
      <c r="CZ60" s="205">
        <f t="shared" si="80"/>
        <v>28.299319727891159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14.149659863945573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533.5595315919619</v>
      </c>
      <c r="G61" s="205">
        <f t="shared" si="81"/>
        <v>533.5595315919619</v>
      </c>
      <c r="H61" s="205">
        <f t="shared" si="81"/>
        <v>533.5595315919619</v>
      </c>
      <c r="I61" s="205">
        <f t="shared" si="81"/>
        <v>533.5595315919619</v>
      </c>
      <c r="J61" s="205">
        <f t="shared" si="81"/>
        <v>533.5595315919619</v>
      </c>
      <c r="K61" s="205">
        <f t="shared" si="81"/>
        <v>533.5595315919619</v>
      </c>
      <c r="L61" s="205">
        <f t="shared" si="81"/>
        <v>533.5595315919619</v>
      </c>
      <c r="M61" s="205">
        <f t="shared" si="81"/>
        <v>533.5595315919619</v>
      </c>
      <c r="N61" s="205">
        <f t="shared" si="81"/>
        <v>533.5595315919619</v>
      </c>
      <c r="O61" s="205">
        <f t="shared" si="81"/>
        <v>533.5595315919619</v>
      </c>
      <c r="P61" s="205">
        <f t="shared" si="81"/>
        <v>533.5595315919619</v>
      </c>
      <c r="Q61" s="205">
        <f t="shared" si="81"/>
        <v>533.5595315919619</v>
      </c>
      <c r="R61" s="205">
        <f t="shared" si="81"/>
        <v>533.5595315919619</v>
      </c>
      <c r="S61" s="205">
        <f t="shared" si="81"/>
        <v>533.5595315919619</v>
      </c>
      <c r="T61" s="205">
        <f t="shared" si="81"/>
        <v>533.5595315919619</v>
      </c>
      <c r="U61" s="205">
        <f t="shared" si="81"/>
        <v>533.5595315919619</v>
      </c>
      <c r="V61" s="205">
        <f t="shared" si="81"/>
        <v>533.5595315919619</v>
      </c>
      <c r="W61" s="205">
        <f t="shared" si="81"/>
        <v>533.5595315919619</v>
      </c>
      <c r="X61" s="205">
        <f t="shared" si="81"/>
        <v>533.5595315919619</v>
      </c>
      <c r="Y61" s="205">
        <f t="shared" si="81"/>
        <v>533.5595315919619</v>
      </c>
      <c r="Z61" s="205">
        <f t="shared" si="81"/>
        <v>533.5595315919619</v>
      </c>
      <c r="AA61" s="205">
        <f t="shared" si="81"/>
        <v>549.26045181080167</v>
      </c>
      <c r="AB61" s="205">
        <f t="shared" si="81"/>
        <v>564.96137202964132</v>
      </c>
      <c r="AC61" s="205">
        <f t="shared" si="81"/>
        <v>580.66229224848109</v>
      </c>
      <c r="AD61" s="205">
        <f t="shared" si="81"/>
        <v>596.36321246732086</v>
      </c>
      <c r="AE61" s="205">
        <f t="shared" si="81"/>
        <v>612.06413268616052</v>
      </c>
      <c r="AF61" s="205">
        <f t="shared" si="81"/>
        <v>627.76505290500029</v>
      </c>
      <c r="AG61" s="205">
        <f t="shared" si="81"/>
        <v>643.46597312384006</v>
      </c>
      <c r="AH61" s="205">
        <f t="shared" si="81"/>
        <v>659.16689334267971</v>
      </c>
      <c r="AI61" s="205">
        <f t="shared" si="81"/>
        <v>674.86781356151948</v>
      </c>
      <c r="AJ61" s="205">
        <f t="shared" si="81"/>
        <v>690.56873378035925</v>
      </c>
      <c r="AK61" s="205">
        <f t="shared" si="81"/>
        <v>706.26965399919891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721.97057421803868</v>
      </c>
      <c r="AM61" s="205">
        <f t="shared" si="82"/>
        <v>737.67149443687845</v>
      </c>
      <c r="AN61" s="205">
        <f t="shared" si="82"/>
        <v>753.3724146557181</v>
      </c>
      <c r="AO61" s="205">
        <f t="shared" si="82"/>
        <v>769.07333487455787</v>
      </c>
      <c r="AP61" s="205">
        <f t="shared" si="82"/>
        <v>784.77425509339764</v>
      </c>
      <c r="AQ61" s="205">
        <f t="shared" si="82"/>
        <v>800.4751753122373</v>
      </c>
      <c r="AR61" s="205">
        <f t="shared" si="82"/>
        <v>816.17609553107718</v>
      </c>
      <c r="AS61" s="205">
        <f t="shared" si="82"/>
        <v>831.87701574991684</v>
      </c>
      <c r="AT61" s="205">
        <f t="shared" si="82"/>
        <v>847.57793596875661</v>
      </c>
      <c r="AU61" s="205">
        <f t="shared" si="82"/>
        <v>863.27885618759638</v>
      </c>
      <c r="AV61" s="205">
        <f t="shared" si="82"/>
        <v>878.97977640643603</v>
      </c>
      <c r="AW61" s="205">
        <f t="shared" si="82"/>
        <v>894.6806966252758</v>
      </c>
      <c r="AX61" s="205">
        <f t="shared" si="82"/>
        <v>910.38161684411557</v>
      </c>
      <c r="AY61" s="205">
        <f t="shared" si="82"/>
        <v>926.08253706295523</v>
      </c>
      <c r="AZ61" s="205">
        <f t="shared" si="82"/>
        <v>941.78345728179499</v>
      </c>
      <c r="BA61" s="205">
        <f t="shared" si="82"/>
        <v>957.48437750063476</v>
      </c>
      <c r="BB61" s="205">
        <f t="shared" si="82"/>
        <v>973.18529771947442</v>
      </c>
      <c r="BC61" s="205">
        <f t="shared" si="82"/>
        <v>988.88621793831419</v>
      </c>
      <c r="BD61" s="205">
        <f t="shared" si="82"/>
        <v>1004.587138157154</v>
      </c>
      <c r="BE61" s="205">
        <f t="shared" si="82"/>
        <v>1020.2880583759936</v>
      </c>
      <c r="BF61" s="205">
        <f t="shared" si="82"/>
        <v>1035.9889785948335</v>
      </c>
      <c r="BG61" s="205">
        <f t="shared" si="82"/>
        <v>1051.6898988136732</v>
      </c>
      <c r="BH61" s="205">
        <f t="shared" si="82"/>
        <v>1067.3908190325128</v>
      </c>
      <c r="BI61" s="205">
        <f t="shared" si="82"/>
        <v>1083.0917392513525</v>
      </c>
      <c r="BJ61" s="205">
        <f t="shared" si="82"/>
        <v>1098.7926594701923</v>
      </c>
      <c r="BK61" s="205">
        <f t="shared" si="82"/>
        <v>1114.493579689032</v>
      </c>
      <c r="BL61" s="205">
        <f t="shared" si="82"/>
        <v>1130.1944999078719</v>
      </c>
      <c r="BM61" s="205">
        <f t="shared" si="82"/>
        <v>1145.8954201267115</v>
      </c>
      <c r="BN61" s="205">
        <f t="shared" si="82"/>
        <v>1161.4429980682482</v>
      </c>
      <c r="BO61" s="205">
        <f t="shared" si="82"/>
        <v>1176.8372337324822</v>
      </c>
      <c r="BP61" s="205">
        <f t="shared" si="82"/>
        <v>1192.2314693967162</v>
      </c>
      <c r="BQ61" s="205">
        <f t="shared" si="82"/>
        <v>1207.6257050609499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1223.0199407251839</v>
      </c>
      <c r="BS61" s="205">
        <f t="shared" si="83"/>
        <v>1238.4141763894177</v>
      </c>
      <c r="BT61" s="205">
        <f t="shared" si="83"/>
        <v>1253.8084120536516</v>
      </c>
      <c r="BU61" s="205">
        <f t="shared" si="83"/>
        <v>1269.2026477178856</v>
      </c>
      <c r="BV61" s="205">
        <f t="shared" si="83"/>
        <v>1284.5968833821194</v>
      </c>
      <c r="BW61" s="205">
        <f t="shared" si="83"/>
        <v>1299.9911190463533</v>
      </c>
      <c r="BX61" s="205">
        <f t="shared" si="83"/>
        <v>1315.3853547105873</v>
      </c>
      <c r="BY61" s="205">
        <f t="shared" si="83"/>
        <v>1330.7795903748211</v>
      </c>
      <c r="BZ61" s="205">
        <f t="shared" si="83"/>
        <v>1346.173826039055</v>
      </c>
      <c r="CA61" s="205">
        <f t="shared" si="83"/>
        <v>1361.568061703289</v>
      </c>
      <c r="CB61" s="205">
        <f t="shared" si="83"/>
        <v>1376.9622973675228</v>
      </c>
      <c r="CC61" s="205">
        <f t="shared" si="83"/>
        <v>1392.3565330317567</v>
      </c>
      <c r="CD61" s="205">
        <f t="shared" si="83"/>
        <v>1407.7507686959907</v>
      </c>
      <c r="CE61" s="205">
        <f t="shared" si="83"/>
        <v>1423.1450043602244</v>
      </c>
      <c r="CF61" s="205">
        <f t="shared" si="83"/>
        <v>1438.5392400244584</v>
      </c>
      <c r="CG61" s="205">
        <f t="shared" si="83"/>
        <v>1453.9334756886922</v>
      </c>
      <c r="CH61" s="205">
        <f t="shared" si="83"/>
        <v>1469.3277113529261</v>
      </c>
      <c r="CI61" s="205">
        <f t="shared" si="83"/>
        <v>1484.7219470171599</v>
      </c>
      <c r="CJ61" s="205">
        <f t="shared" si="83"/>
        <v>1500.1161826813939</v>
      </c>
      <c r="CK61" s="205">
        <f t="shared" si="83"/>
        <v>1515.5104183456278</v>
      </c>
      <c r="CL61" s="205">
        <f t="shared" si="83"/>
        <v>1530.9046540098616</v>
      </c>
      <c r="CM61" s="205">
        <f t="shared" si="83"/>
        <v>1546.2988896740956</v>
      </c>
      <c r="CN61" s="205">
        <f t="shared" si="83"/>
        <v>1561.6931253383295</v>
      </c>
      <c r="CO61" s="205">
        <f t="shared" si="83"/>
        <v>1577.0873610025633</v>
      </c>
      <c r="CP61" s="205">
        <f t="shared" si="83"/>
        <v>1592.4815966667973</v>
      </c>
      <c r="CQ61" s="205">
        <f t="shared" si="83"/>
        <v>1607.8758323310312</v>
      </c>
      <c r="CR61" s="205">
        <f t="shared" si="83"/>
        <v>1538.6409049172839</v>
      </c>
      <c r="CS61" s="205">
        <f t="shared" si="83"/>
        <v>1384.7768144255556</v>
      </c>
      <c r="CT61" s="205">
        <f t="shared" si="83"/>
        <v>1230.9127239338272</v>
      </c>
      <c r="CU61" s="205">
        <f t="shared" si="83"/>
        <v>1077.0486334420987</v>
      </c>
      <c r="CV61" s="205">
        <f t="shared" si="83"/>
        <v>923.18454295037031</v>
      </c>
      <c r="CW61" s="205">
        <f t="shared" si="83"/>
        <v>769.32045245864185</v>
      </c>
      <c r="CX61" s="205">
        <f t="shared" si="83"/>
        <v>615.45636196691351</v>
      </c>
      <c r="CY61" s="205">
        <f t="shared" si="83"/>
        <v>461.59227147518504</v>
      </c>
      <c r="CZ61" s="205">
        <f t="shared" si="83"/>
        <v>307.7281809834567</v>
      </c>
      <c r="DA61" s="205">
        <f t="shared" si="83"/>
        <v>153.86409049172835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6300</v>
      </c>
      <c r="G63" s="205">
        <f t="shared" si="87"/>
        <v>6300</v>
      </c>
      <c r="H63" s="205">
        <f t="shared" si="87"/>
        <v>6300</v>
      </c>
      <c r="I63" s="205">
        <f t="shared" si="87"/>
        <v>6300</v>
      </c>
      <c r="J63" s="205">
        <f t="shared" si="87"/>
        <v>6300</v>
      </c>
      <c r="K63" s="205">
        <f t="shared" si="87"/>
        <v>6300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6300</v>
      </c>
      <c r="M63" s="205">
        <f t="shared" si="87"/>
        <v>6300</v>
      </c>
      <c r="N63" s="205">
        <f t="shared" si="87"/>
        <v>6300</v>
      </c>
      <c r="O63" s="205">
        <f t="shared" si="87"/>
        <v>6300</v>
      </c>
      <c r="P63" s="205">
        <f t="shared" si="87"/>
        <v>6300</v>
      </c>
      <c r="Q63" s="205">
        <f t="shared" si="87"/>
        <v>6300</v>
      </c>
      <c r="R63" s="205">
        <f t="shared" si="87"/>
        <v>6300</v>
      </c>
      <c r="S63" s="205">
        <f t="shared" si="87"/>
        <v>6300</v>
      </c>
      <c r="T63" s="205">
        <f t="shared" si="87"/>
        <v>6300</v>
      </c>
      <c r="U63" s="205">
        <f t="shared" si="87"/>
        <v>6300</v>
      </c>
      <c r="V63" s="205">
        <f t="shared" si="87"/>
        <v>6300</v>
      </c>
      <c r="W63" s="205">
        <f t="shared" si="87"/>
        <v>6300</v>
      </c>
      <c r="X63" s="205">
        <f t="shared" si="87"/>
        <v>6300</v>
      </c>
      <c r="Y63" s="205">
        <f t="shared" si="87"/>
        <v>6300</v>
      </c>
      <c r="Z63" s="205">
        <f t="shared" si="87"/>
        <v>6300</v>
      </c>
      <c r="AA63" s="205">
        <f t="shared" si="87"/>
        <v>6391.1392405063289</v>
      </c>
      <c r="AB63" s="205">
        <f t="shared" si="87"/>
        <v>6482.2784810126586</v>
      </c>
      <c r="AC63" s="205">
        <f t="shared" si="87"/>
        <v>6573.4177215189875</v>
      </c>
      <c r="AD63" s="205">
        <f t="shared" si="87"/>
        <v>6664.5569620253164</v>
      </c>
      <c r="AE63" s="205">
        <f t="shared" si="87"/>
        <v>6755.6962025316452</v>
      </c>
      <c r="AF63" s="205">
        <f t="shared" si="87"/>
        <v>6846.835443037975</v>
      </c>
      <c r="AG63" s="205">
        <f t="shared" si="87"/>
        <v>6937.9746835443038</v>
      </c>
      <c r="AH63" s="205">
        <f t="shared" si="87"/>
        <v>7029.1139240506327</v>
      </c>
      <c r="AI63" s="205">
        <f t="shared" si="87"/>
        <v>7120.2531645569616</v>
      </c>
      <c r="AJ63" s="205">
        <f t="shared" si="87"/>
        <v>7211.3924050632913</v>
      </c>
      <c r="AK63" s="205">
        <f t="shared" si="87"/>
        <v>7302.5316455696202</v>
      </c>
      <c r="AL63" s="205">
        <f t="shared" si="87"/>
        <v>7393.67088607595</v>
      </c>
      <c r="AM63" s="205">
        <f t="shared" si="87"/>
        <v>7484.8101265822788</v>
      </c>
      <c r="AN63" s="205">
        <f t="shared" si="87"/>
        <v>7575.9493670886077</v>
      </c>
      <c r="AO63" s="205">
        <f t="shared" si="87"/>
        <v>7667.0886075949365</v>
      </c>
      <c r="AP63" s="205">
        <f t="shared" si="87"/>
        <v>7758.2278481012654</v>
      </c>
      <c r="AQ63" s="205">
        <f t="shared" si="87"/>
        <v>7849.3670886075952</v>
      </c>
      <c r="AR63" s="205">
        <f t="shared" si="87"/>
        <v>7940.506329113924</v>
      </c>
      <c r="AS63" s="205">
        <f t="shared" si="87"/>
        <v>8031.6455696202529</v>
      </c>
      <c r="AT63" s="205">
        <f t="shared" si="87"/>
        <v>8122.7848101265827</v>
      </c>
      <c r="AU63" s="205">
        <f t="shared" si="87"/>
        <v>8213.9240506329115</v>
      </c>
      <c r="AV63" s="205">
        <f t="shared" si="87"/>
        <v>8305.0632911392404</v>
      </c>
      <c r="AW63" s="205">
        <f t="shared" si="87"/>
        <v>8396.2025316455693</v>
      </c>
      <c r="AX63" s="205">
        <f t="shared" si="87"/>
        <v>8487.3417721518999</v>
      </c>
      <c r="AY63" s="205">
        <f t="shared" si="87"/>
        <v>8578.481012658227</v>
      </c>
      <c r="AZ63" s="205">
        <f t="shared" si="87"/>
        <v>8669.6202531645577</v>
      </c>
      <c r="BA63" s="205">
        <f t="shared" si="87"/>
        <v>8760.7594936708865</v>
      </c>
      <c r="BB63" s="205">
        <f t="shared" si="87"/>
        <v>8851.8987341772154</v>
      </c>
      <c r="BC63" s="205">
        <f t="shared" si="87"/>
        <v>8943.0379746835442</v>
      </c>
      <c r="BD63" s="205">
        <f t="shared" si="87"/>
        <v>9034.1772151898731</v>
      </c>
      <c r="BE63" s="205">
        <f t="shared" si="87"/>
        <v>9125.316455696202</v>
      </c>
      <c r="BF63" s="205">
        <f t="shared" si="87"/>
        <v>9216.4556962025308</v>
      </c>
      <c r="BG63" s="205">
        <f t="shared" si="87"/>
        <v>9307.5949367088615</v>
      </c>
      <c r="BH63" s="205">
        <f t="shared" si="87"/>
        <v>9398.7341772151904</v>
      </c>
      <c r="BI63" s="205">
        <f t="shared" si="87"/>
        <v>9489.8734177215192</v>
      </c>
      <c r="BJ63" s="205">
        <f t="shared" si="87"/>
        <v>9581.0126582278481</v>
      </c>
      <c r="BK63" s="205">
        <f t="shared" si="87"/>
        <v>9672.1518987341769</v>
      </c>
      <c r="BL63" s="205">
        <f t="shared" si="87"/>
        <v>9763.2911392405058</v>
      </c>
      <c r="BM63" s="205">
        <f t="shared" si="87"/>
        <v>9854.4303797468347</v>
      </c>
      <c r="BN63" s="205">
        <f t="shared" si="87"/>
        <v>9980.7142857142862</v>
      </c>
      <c r="BO63" s="205">
        <f t="shared" si="87"/>
        <v>10142.142857142857</v>
      </c>
      <c r="BP63" s="205">
        <f t="shared" si="87"/>
        <v>10303.571428571428</v>
      </c>
      <c r="BQ63" s="205">
        <f t="shared" si="87"/>
        <v>10465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10626.428571428571</v>
      </c>
      <c r="BS63" s="205">
        <f t="shared" si="89"/>
        <v>10787.857142857143</v>
      </c>
      <c r="BT63" s="205">
        <f t="shared" si="89"/>
        <v>10949.285714285714</v>
      </c>
      <c r="BU63" s="205">
        <f t="shared" si="89"/>
        <v>11110.714285714286</v>
      </c>
      <c r="BV63" s="205">
        <f t="shared" si="89"/>
        <v>11272.142857142857</v>
      </c>
      <c r="BW63" s="205">
        <f t="shared" si="89"/>
        <v>11433.571428571428</v>
      </c>
      <c r="BX63" s="205">
        <f t="shared" si="89"/>
        <v>11595</v>
      </c>
      <c r="BY63" s="205">
        <f t="shared" si="89"/>
        <v>11756.428571428571</v>
      </c>
      <c r="BZ63" s="205">
        <f t="shared" si="89"/>
        <v>11917.857142857143</v>
      </c>
      <c r="CA63" s="205">
        <f t="shared" si="89"/>
        <v>12079.285714285714</v>
      </c>
      <c r="CB63" s="205">
        <f t="shared" si="89"/>
        <v>12240.714285714286</v>
      </c>
      <c r="CC63" s="205">
        <f t="shared" si="89"/>
        <v>12402.142857142857</v>
      </c>
      <c r="CD63" s="205">
        <f t="shared" si="89"/>
        <v>12563.571428571428</v>
      </c>
      <c r="CE63" s="205">
        <f t="shared" si="89"/>
        <v>12725</v>
      </c>
      <c r="CF63" s="205">
        <f t="shared" si="89"/>
        <v>12886.428571428571</v>
      </c>
      <c r="CG63" s="205">
        <f t="shared" si="89"/>
        <v>13047.857142857141</v>
      </c>
      <c r="CH63" s="205">
        <f t="shared" si="89"/>
        <v>13209.285714285714</v>
      </c>
      <c r="CI63" s="205">
        <f t="shared" si="89"/>
        <v>13370.714285714284</v>
      </c>
      <c r="CJ63" s="205">
        <f t="shared" si="89"/>
        <v>13532.142857142857</v>
      </c>
      <c r="CK63" s="205">
        <f t="shared" si="89"/>
        <v>13693.571428571428</v>
      </c>
      <c r="CL63" s="205">
        <f t="shared" si="89"/>
        <v>13855</v>
      </c>
      <c r="CM63" s="205">
        <f t="shared" si="89"/>
        <v>14016.428571428571</v>
      </c>
      <c r="CN63" s="205">
        <f t="shared" si="89"/>
        <v>14177.857142857141</v>
      </c>
      <c r="CO63" s="205">
        <f t="shared" si="89"/>
        <v>14339.285714285714</v>
      </c>
      <c r="CP63" s="205">
        <f t="shared" si="89"/>
        <v>14500.714285714284</v>
      </c>
      <c r="CQ63" s="205">
        <f t="shared" si="89"/>
        <v>14662.142857142855</v>
      </c>
      <c r="CR63" s="205">
        <f t="shared" si="89"/>
        <v>14040.81632653061</v>
      </c>
      <c r="CS63" s="205">
        <f t="shared" si="89"/>
        <v>12636.73469387755</v>
      </c>
      <c r="CT63" s="205">
        <f t="shared" si="89"/>
        <v>11232.65306122449</v>
      </c>
      <c r="CU63" s="205">
        <f t="shared" si="89"/>
        <v>9828.5714285714275</v>
      </c>
      <c r="CV63" s="205">
        <f t="shared" si="89"/>
        <v>8424.4897959183672</v>
      </c>
      <c r="CW63" s="205">
        <f t="shared" si="89"/>
        <v>7020.408163265306</v>
      </c>
      <c r="CX63" s="205">
        <f t="shared" si="89"/>
        <v>5616.3265306122448</v>
      </c>
      <c r="CY63" s="205">
        <f t="shared" si="89"/>
        <v>4212.2448979591845</v>
      </c>
      <c r="CZ63" s="205">
        <f t="shared" si="89"/>
        <v>2808.1632653061224</v>
      </c>
      <c r="DA63" s="205">
        <f t="shared" si="89"/>
        <v>1404.0816326530621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91.16733845330333</v>
      </c>
      <c r="G64" s="205">
        <f t="shared" si="90"/>
        <v>91.16733845330333</v>
      </c>
      <c r="H64" s="205">
        <f t="shared" si="90"/>
        <v>91.16733845330333</v>
      </c>
      <c r="I64" s="205">
        <f t="shared" si="90"/>
        <v>91.16733845330333</v>
      </c>
      <c r="J64" s="205">
        <f t="shared" si="90"/>
        <v>91.16733845330333</v>
      </c>
      <c r="K64" s="205">
        <f t="shared" si="90"/>
        <v>91.16733845330333</v>
      </c>
      <c r="L64" s="205">
        <f t="shared" si="88"/>
        <v>91.16733845330333</v>
      </c>
      <c r="M64" s="205">
        <f t="shared" si="90"/>
        <v>91.16733845330333</v>
      </c>
      <c r="N64" s="205">
        <f t="shared" si="90"/>
        <v>91.16733845330333</v>
      </c>
      <c r="O64" s="205">
        <f t="shared" si="90"/>
        <v>91.16733845330333</v>
      </c>
      <c r="P64" s="205">
        <f t="shared" si="90"/>
        <v>91.16733845330333</v>
      </c>
      <c r="Q64" s="205">
        <f t="shared" si="90"/>
        <v>91.16733845330333</v>
      </c>
      <c r="R64" s="205">
        <f t="shared" si="90"/>
        <v>91.16733845330333</v>
      </c>
      <c r="S64" s="205">
        <f t="shared" si="90"/>
        <v>91.16733845330333</v>
      </c>
      <c r="T64" s="205">
        <f t="shared" si="90"/>
        <v>91.16733845330333</v>
      </c>
      <c r="U64" s="205">
        <f t="shared" si="90"/>
        <v>91.16733845330333</v>
      </c>
      <c r="V64" s="205">
        <f t="shared" si="90"/>
        <v>91.16733845330333</v>
      </c>
      <c r="W64" s="205">
        <f t="shared" si="90"/>
        <v>91.16733845330333</v>
      </c>
      <c r="X64" s="205">
        <f t="shared" si="90"/>
        <v>91.16733845330333</v>
      </c>
      <c r="Y64" s="205">
        <f t="shared" si="90"/>
        <v>91.16733845330333</v>
      </c>
      <c r="Z64" s="205">
        <f t="shared" si="90"/>
        <v>91.16733845330333</v>
      </c>
      <c r="AA64" s="205">
        <f t="shared" si="90"/>
        <v>91.16733845330333</v>
      </c>
      <c r="AB64" s="205">
        <f t="shared" si="90"/>
        <v>91.16733845330333</v>
      </c>
      <c r="AC64" s="205">
        <f t="shared" si="90"/>
        <v>91.16733845330333</v>
      </c>
      <c r="AD64" s="205">
        <f t="shared" si="90"/>
        <v>91.16733845330333</v>
      </c>
      <c r="AE64" s="205">
        <f t="shared" si="90"/>
        <v>91.16733845330333</v>
      </c>
      <c r="AF64" s="205">
        <f t="shared" si="90"/>
        <v>91.16733845330333</v>
      </c>
      <c r="AG64" s="205">
        <f t="shared" si="90"/>
        <v>91.16733845330333</v>
      </c>
      <c r="AH64" s="205">
        <f t="shared" si="90"/>
        <v>91.16733845330333</v>
      </c>
      <c r="AI64" s="205">
        <f t="shared" si="90"/>
        <v>91.16733845330333</v>
      </c>
      <c r="AJ64" s="205">
        <f t="shared" si="90"/>
        <v>91.16733845330333</v>
      </c>
      <c r="AK64" s="205">
        <f t="shared" si="90"/>
        <v>91.16733845330333</v>
      </c>
      <c r="AL64" s="205">
        <f t="shared" si="90"/>
        <v>91.16733845330333</v>
      </c>
      <c r="AM64" s="205">
        <f t="shared" si="90"/>
        <v>91.16733845330333</v>
      </c>
      <c r="AN64" s="205">
        <f t="shared" si="90"/>
        <v>91.16733845330333</v>
      </c>
      <c r="AO64" s="205">
        <f t="shared" si="90"/>
        <v>91.16733845330333</v>
      </c>
      <c r="AP64" s="205">
        <f t="shared" si="90"/>
        <v>91.16733845330333</v>
      </c>
      <c r="AQ64" s="205">
        <f t="shared" si="90"/>
        <v>91.16733845330333</v>
      </c>
      <c r="AR64" s="205">
        <f t="shared" si="90"/>
        <v>91.16733845330333</v>
      </c>
      <c r="AS64" s="205">
        <f t="shared" si="90"/>
        <v>91.16733845330333</v>
      </c>
      <c r="AT64" s="205">
        <f t="shared" si="90"/>
        <v>91.16733845330333</v>
      </c>
      <c r="AU64" s="205">
        <f t="shared" si="90"/>
        <v>91.16733845330333</v>
      </c>
      <c r="AV64" s="205">
        <f t="shared" si="90"/>
        <v>91.16733845330333</v>
      </c>
      <c r="AW64" s="205">
        <f t="shared" si="90"/>
        <v>91.16733845330333</v>
      </c>
      <c r="AX64" s="205">
        <f t="shared" si="90"/>
        <v>91.16733845330333</v>
      </c>
      <c r="AY64" s="205">
        <f t="shared" si="90"/>
        <v>91.16733845330333</v>
      </c>
      <c r="AZ64" s="205">
        <f t="shared" si="90"/>
        <v>91.16733845330333</v>
      </c>
      <c r="BA64" s="205">
        <f t="shared" si="90"/>
        <v>91.16733845330333</v>
      </c>
      <c r="BB64" s="205">
        <f t="shared" si="90"/>
        <v>91.16733845330333</v>
      </c>
      <c r="BC64" s="205">
        <f t="shared" si="90"/>
        <v>91.16733845330333</v>
      </c>
      <c r="BD64" s="205">
        <f t="shared" si="90"/>
        <v>91.16733845330333</v>
      </c>
      <c r="BE64" s="205">
        <f t="shared" si="90"/>
        <v>91.16733845330333</v>
      </c>
      <c r="BF64" s="205">
        <f t="shared" si="90"/>
        <v>91.16733845330333</v>
      </c>
      <c r="BG64" s="205">
        <f t="shared" si="90"/>
        <v>91.16733845330333</v>
      </c>
      <c r="BH64" s="205">
        <f t="shared" si="90"/>
        <v>91.16733845330333</v>
      </c>
      <c r="BI64" s="205">
        <f t="shared" si="90"/>
        <v>91.16733845330333</v>
      </c>
      <c r="BJ64" s="205">
        <f t="shared" si="90"/>
        <v>91.16733845330333</v>
      </c>
      <c r="BK64" s="205">
        <f t="shared" si="90"/>
        <v>91.16733845330333</v>
      </c>
      <c r="BL64" s="205">
        <f t="shared" si="90"/>
        <v>91.16733845330333</v>
      </c>
      <c r="BM64" s="205">
        <f t="shared" si="90"/>
        <v>91.16733845330333</v>
      </c>
      <c r="BN64" s="205">
        <f t="shared" si="90"/>
        <v>91.963243789006768</v>
      </c>
      <c r="BO64" s="205">
        <f t="shared" si="90"/>
        <v>93.555054460413658</v>
      </c>
      <c r="BP64" s="205">
        <f t="shared" si="90"/>
        <v>95.146865131820533</v>
      </c>
      <c r="BQ64" s="205">
        <f t="shared" si="90"/>
        <v>96.738675803227423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98.330486474634313</v>
      </c>
      <c r="BS64" s="205">
        <f t="shared" si="91"/>
        <v>99.922297146041188</v>
      </c>
      <c r="BT64" s="205">
        <f t="shared" si="91"/>
        <v>101.51410781744808</v>
      </c>
      <c r="BU64" s="205">
        <f t="shared" si="91"/>
        <v>103.10591848885497</v>
      </c>
      <c r="BV64" s="205">
        <f t="shared" si="91"/>
        <v>104.69772916026184</v>
      </c>
      <c r="BW64" s="205">
        <f t="shared" si="91"/>
        <v>106.28953983166873</v>
      </c>
      <c r="BX64" s="205">
        <f t="shared" si="91"/>
        <v>107.88135050307561</v>
      </c>
      <c r="BY64" s="205">
        <f t="shared" si="91"/>
        <v>109.4731611744825</v>
      </c>
      <c r="BZ64" s="205">
        <f t="shared" si="91"/>
        <v>111.06497184588937</v>
      </c>
      <c r="CA64" s="205">
        <f t="shared" si="91"/>
        <v>112.65678251729626</v>
      </c>
      <c r="CB64" s="205">
        <f t="shared" si="91"/>
        <v>114.24859318870315</v>
      </c>
      <c r="CC64" s="205">
        <f t="shared" si="91"/>
        <v>115.84040386011003</v>
      </c>
      <c r="CD64" s="205">
        <f t="shared" si="91"/>
        <v>117.43221453151692</v>
      </c>
      <c r="CE64" s="205">
        <f t="shared" si="91"/>
        <v>119.02402520292381</v>
      </c>
      <c r="CF64" s="205">
        <f t="shared" si="91"/>
        <v>120.61583587433068</v>
      </c>
      <c r="CG64" s="205">
        <f t="shared" si="91"/>
        <v>122.20764654573756</v>
      </c>
      <c r="CH64" s="205">
        <f t="shared" si="91"/>
        <v>123.79945721714445</v>
      </c>
      <c r="CI64" s="205">
        <f t="shared" si="91"/>
        <v>125.39126788855134</v>
      </c>
      <c r="CJ64" s="205">
        <f t="shared" si="91"/>
        <v>126.98307855995822</v>
      </c>
      <c r="CK64" s="205">
        <f t="shared" si="91"/>
        <v>128.57488923136509</v>
      </c>
      <c r="CL64" s="205">
        <f t="shared" si="91"/>
        <v>130.166699902772</v>
      </c>
      <c r="CM64" s="205">
        <f t="shared" si="91"/>
        <v>131.75851057417887</v>
      </c>
      <c r="CN64" s="205">
        <f t="shared" si="91"/>
        <v>133.35032124558575</v>
      </c>
      <c r="CO64" s="205">
        <f t="shared" si="91"/>
        <v>134.94213191699265</v>
      </c>
      <c r="CP64" s="205">
        <f t="shared" si="91"/>
        <v>136.53394258839953</v>
      </c>
      <c r="CQ64" s="205">
        <f t="shared" si="91"/>
        <v>138.1257532598064</v>
      </c>
      <c r="CR64" s="205">
        <f t="shared" si="91"/>
        <v>132.30634151953319</v>
      </c>
      <c r="CS64" s="205">
        <f t="shared" si="91"/>
        <v>119.07570736757987</v>
      </c>
      <c r="CT64" s="205">
        <f t="shared" si="91"/>
        <v>105.84507321562656</v>
      </c>
      <c r="CU64" s="205">
        <f t="shared" si="91"/>
        <v>92.614439063673245</v>
      </c>
      <c r="CV64" s="205">
        <f t="shared" si="91"/>
        <v>79.38380491171992</v>
      </c>
      <c r="CW64" s="205">
        <f t="shared" si="91"/>
        <v>66.153170759766596</v>
      </c>
      <c r="CX64" s="205">
        <f t="shared" si="91"/>
        <v>52.922536607813271</v>
      </c>
      <c r="CY64" s="205">
        <f t="shared" si="91"/>
        <v>39.69190245585996</v>
      </c>
      <c r="CZ64" s="205">
        <f t="shared" si="91"/>
        <v>26.461268303906635</v>
      </c>
      <c r="DA64" s="205">
        <f t="shared" si="91"/>
        <v>13.230634151953325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1620</v>
      </c>
      <c r="G65" s="205">
        <f t="shared" si="92"/>
        <v>1620</v>
      </c>
      <c r="H65" s="205">
        <f t="shared" si="92"/>
        <v>1620</v>
      </c>
      <c r="I65" s="205">
        <f t="shared" si="92"/>
        <v>1620</v>
      </c>
      <c r="J65" s="205">
        <f t="shared" si="92"/>
        <v>1620</v>
      </c>
      <c r="K65" s="205">
        <f t="shared" si="92"/>
        <v>1620</v>
      </c>
      <c r="L65" s="205">
        <f t="shared" si="88"/>
        <v>1620</v>
      </c>
      <c r="M65" s="205">
        <f t="shared" si="92"/>
        <v>1620</v>
      </c>
      <c r="N65" s="205">
        <f t="shared" si="92"/>
        <v>1620</v>
      </c>
      <c r="O65" s="205">
        <f t="shared" si="92"/>
        <v>1620</v>
      </c>
      <c r="P65" s="205">
        <f t="shared" si="92"/>
        <v>1620</v>
      </c>
      <c r="Q65" s="205">
        <f t="shared" si="92"/>
        <v>1620</v>
      </c>
      <c r="R65" s="205">
        <f t="shared" si="92"/>
        <v>1620</v>
      </c>
      <c r="S65" s="205">
        <f t="shared" si="92"/>
        <v>1620</v>
      </c>
      <c r="T65" s="205">
        <f t="shared" si="92"/>
        <v>1620</v>
      </c>
      <c r="U65" s="205">
        <f t="shared" si="92"/>
        <v>1620</v>
      </c>
      <c r="V65" s="205">
        <f t="shared" si="92"/>
        <v>1620</v>
      </c>
      <c r="W65" s="205">
        <f t="shared" si="92"/>
        <v>1620</v>
      </c>
      <c r="X65" s="205">
        <f t="shared" si="92"/>
        <v>1620</v>
      </c>
      <c r="Y65" s="205">
        <f t="shared" si="92"/>
        <v>1620</v>
      </c>
      <c r="Z65" s="205">
        <f t="shared" si="92"/>
        <v>1620</v>
      </c>
      <c r="AA65" s="205">
        <f t="shared" si="92"/>
        <v>1606.3291139240507</v>
      </c>
      <c r="AB65" s="205">
        <f t="shared" si="92"/>
        <v>1592.6582278481012</v>
      </c>
      <c r="AC65" s="205">
        <f t="shared" si="92"/>
        <v>1578.9873417721519</v>
      </c>
      <c r="AD65" s="205">
        <f t="shared" si="92"/>
        <v>1565.3164556962026</v>
      </c>
      <c r="AE65" s="205">
        <f t="shared" si="92"/>
        <v>1551.6455696202531</v>
      </c>
      <c r="AF65" s="205">
        <f t="shared" si="92"/>
        <v>1537.9746835443038</v>
      </c>
      <c r="AG65" s="205">
        <f t="shared" si="92"/>
        <v>1524.3037974683543</v>
      </c>
      <c r="AH65" s="205">
        <f t="shared" si="92"/>
        <v>1510.632911392405</v>
      </c>
      <c r="AI65" s="205">
        <f t="shared" si="92"/>
        <v>1496.9620253164558</v>
      </c>
      <c r="AJ65" s="205">
        <f t="shared" si="92"/>
        <v>1483.2911392405063</v>
      </c>
      <c r="AK65" s="205">
        <f t="shared" si="92"/>
        <v>1469.620253164557</v>
      </c>
      <c r="AL65" s="205">
        <f t="shared" si="92"/>
        <v>1455.9493670886077</v>
      </c>
      <c r="AM65" s="205">
        <f t="shared" si="92"/>
        <v>1442.2784810126582</v>
      </c>
      <c r="AN65" s="205">
        <f t="shared" si="92"/>
        <v>1428.6075949367089</v>
      </c>
      <c r="AO65" s="205">
        <f t="shared" si="92"/>
        <v>1414.9367088607596</v>
      </c>
      <c r="AP65" s="205">
        <f t="shared" si="92"/>
        <v>1401.2658227848101</v>
      </c>
      <c r="AQ65" s="205">
        <f t="shared" si="92"/>
        <v>1387.5949367088608</v>
      </c>
      <c r="AR65" s="205">
        <f t="shared" si="92"/>
        <v>1373.9240506329113</v>
      </c>
      <c r="AS65" s="205">
        <f t="shared" si="92"/>
        <v>1360.253164556962</v>
      </c>
      <c r="AT65" s="205">
        <f t="shared" si="92"/>
        <v>1346.5822784810127</v>
      </c>
      <c r="AU65" s="205">
        <f t="shared" si="92"/>
        <v>1332.9113924050632</v>
      </c>
      <c r="AV65" s="205">
        <f t="shared" si="92"/>
        <v>1319.2405063291139</v>
      </c>
      <c r="AW65" s="205">
        <f t="shared" si="92"/>
        <v>1305.5696202531644</v>
      </c>
      <c r="AX65" s="205">
        <f t="shared" si="92"/>
        <v>1291.8987341772151</v>
      </c>
      <c r="AY65" s="205">
        <f t="shared" si="92"/>
        <v>1278.2278481012659</v>
      </c>
      <c r="AZ65" s="205">
        <f t="shared" si="92"/>
        <v>1264.5569620253164</v>
      </c>
      <c r="BA65" s="205">
        <f t="shared" si="92"/>
        <v>1250.8860759493671</v>
      </c>
      <c r="BB65" s="205">
        <f t="shared" si="92"/>
        <v>1237.2151898734178</v>
      </c>
      <c r="BC65" s="205">
        <f t="shared" si="92"/>
        <v>1223.5443037974683</v>
      </c>
      <c r="BD65" s="205">
        <f t="shared" si="92"/>
        <v>1209.873417721519</v>
      </c>
      <c r="BE65" s="205">
        <f t="shared" si="92"/>
        <v>1196.2025316455697</v>
      </c>
      <c r="BF65" s="205">
        <f t="shared" si="92"/>
        <v>1182.5316455696202</v>
      </c>
      <c r="BG65" s="205">
        <f t="shared" si="92"/>
        <v>1168.8607594936709</v>
      </c>
      <c r="BH65" s="205">
        <f t="shared" si="92"/>
        <v>1155.1898734177216</v>
      </c>
      <c r="BI65" s="205">
        <f t="shared" si="92"/>
        <v>1141.5189873417721</v>
      </c>
      <c r="BJ65" s="205">
        <f t="shared" si="92"/>
        <v>1127.8481012658228</v>
      </c>
      <c r="BK65" s="205">
        <f t="shared" si="92"/>
        <v>1114.1772151898736</v>
      </c>
      <c r="BL65" s="205">
        <f t="shared" si="92"/>
        <v>1100.506329113924</v>
      </c>
      <c r="BM65" s="205">
        <f t="shared" si="92"/>
        <v>1086.8354430379745</v>
      </c>
      <c r="BN65" s="205">
        <f t="shared" si="92"/>
        <v>1062</v>
      </c>
      <c r="BO65" s="205">
        <f t="shared" si="92"/>
        <v>1026</v>
      </c>
      <c r="BP65" s="205">
        <f t="shared" si="92"/>
        <v>990</v>
      </c>
      <c r="BQ65" s="205">
        <f t="shared" si="92"/>
        <v>954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918</v>
      </c>
      <c r="BS65" s="205">
        <f t="shared" si="93"/>
        <v>882</v>
      </c>
      <c r="BT65" s="205">
        <f t="shared" si="93"/>
        <v>846</v>
      </c>
      <c r="BU65" s="205">
        <f t="shared" si="93"/>
        <v>810</v>
      </c>
      <c r="BV65" s="205">
        <f t="shared" si="93"/>
        <v>774</v>
      </c>
      <c r="BW65" s="205">
        <f t="shared" si="93"/>
        <v>738</v>
      </c>
      <c r="BX65" s="205">
        <f t="shared" si="93"/>
        <v>702</v>
      </c>
      <c r="BY65" s="205">
        <f t="shared" si="93"/>
        <v>666</v>
      </c>
      <c r="BZ65" s="205">
        <f t="shared" si="93"/>
        <v>630</v>
      </c>
      <c r="CA65" s="205">
        <f t="shared" si="93"/>
        <v>594</v>
      </c>
      <c r="CB65" s="205">
        <f t="shared" si="93"/>
        <v>558</v>
      </c>
      <c r="CC65" s="205">
        <f t="shared" si="93"/>
        <v>522</v>
      </c>
      <c r="CD65" s="205">
        <f t="shared" si="93"/>
        <v>486</v>
      </c>
      <c r="CE65" s="205">
        <f t="shared" si="93"/>
        <v>450</v>
      </c>
      <c r="CF65" s="205">
        <f t="shared" si="93"/>
        <v>414</v>
      </c>
      <c r="CG65" s="205">
        <f t="shared" si="93"/>
        <v>378</v>
      </c>
      <c r="CH65" s="205">
        <f t="shared" si="93"/>
        <v>342</v>
      </c>
      <c r="CI65" s="205">
        <f t="shared" si="93"/>
        <v>306</v>
      </c>
      <c r="CJ65" s="205">
        <f t="shared" si="93"/>
        <v>270</v>
      </c>
      <c r="CK65" s="205">
        <f t="shared" si="93"/>
        <v>234</v>
      </c>
      <c r="CL65" s="205">
        <f t="shared" si="93"/>
        <v>198</v>
      </c>
      <c r="CM65" s="205">
        <f t="shared" si="93"/>
        <v>162</v>
      </c>
      <c r="CN65" s="205">
        <f t="shared" si="93"/>
        <v>126</v>
      </c>
      <c r="CO65" s="205">
        <f t="shared" si="93"/>
        <v>90</v>
      </c>
      <c r="CP65" s="205">
        <f t="shared" si="93"/>
        <v>54</v>
      </c>
      <c r="CQ65" s="205">
        <f t="shared" si="93"/>
        <v>18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841.14285714285711</v>
      </c>
      <c r="BO66" s="205">
        <f t="shared" si="94"/>
        <v>2523.4285714285716</v>
      </c>
      <c r="BP66" s="205">
        <f t="shared" si="94"/>
        <v>4205.7142857142853</v>
      </c>
      <c r="BQ66" s="205">
        <f t="shared" si="94"/>
        <v>5888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7570.2857142857138</v>
      </c>
      <c r="BS66" s="205">
        <f t="shared" si="95"/>
        <v>9252.5714285714275</v>
      </c>
      <c r="BT66" s="205">
        <f t="shared" si="95"/>
        <v>10934.857142857143</v>
      </c>
      <c r="BU66" s="205">
        <f t="shared" si="95"/>
        <v>12617.142857142857</v>
      </c>
      <c r="BV66" s="205">
        <f t="shared" si="95"/>
        <v>14299.428571428571</v>
      </c>
      <c r="BW66" s="205">
        <f t="shared" si="95"/>
        <v>15981.714285714284</v>
      </c>
      <c r="BX66" s="205">
        <f t="shared" si="95"/>
        <v>17664</v>
      </c>
      <c r="BY66" s="205">
        <f t="shared" si="95"/>
        <v>19346.285714285714</v>
      </c>
      <c r="BZ66" s="205">
        <f t="shared" si="95"/>
        <v>21028.571428571428</v>
      </c>
      <c r="CA66" s="205">
        <f t="shared" si="95"/>
        <v>22710.857142857141</v>
      </c>
      <c r="CB66" s="205">
        <f t="shared" si="95"/>
        <v>24393.142857142855</v>
      </c>
      <c r="CC66" s="205">
        <f t="shared" si="95"/>
        <v>26075.428571428569</v>
      </c>
      <c r="CD66" s="205">
        <f t="shared" si="95"/>
        <v>27757.714285714286</v>
      </c>
      <c r="CE66" s="205">
        <f t="shared" si="95"/>
        <v>29440</v>
      </c>
      <c r="CF66" s="205">
        <f t="shared" si="95"/>
        <v>31122.285714285714</v>
      </c>
      <c r="CG66" s="205">
        <f t="shared" si="95"/>
        <v>32804.571428571428</v>
      </c>
      <c r="CH66" s="205">
        <f t="shared" si="95"/>
        <v>34486.857142857145</v>
      </c>
      <c r="CI66" s="205">
        <f t="shared" si="95"/>
        <v>36169.142857142855</v>
      </c>
      <c r="CJ66" s="205">
        <f t="shared" si="95"/>
        <v>37851.428571428572</v>
      </c>
      <c r="CK66" s="205">
        <f t="shared" si="95"/>
        <v>39533.714285714283</v>
      </c>
      <c r="CL66" s="205">
        <f t="shared" si="95"/>
        <v>41216</v>
      </c>
      <c r="CM66" s="205">
        <f t="shared" si="95"/>
        <v>42898.28571428571</v>
      </c>
      <c r="CN66" s="205">
        <f t="shared" si="95"/>
        <v>44580.571428571428</v>
      </c>
      <c r="CO66" s="205">
        <f t="shared" si="95"/>
        <v>46262.857142857138</v>
      </c>
      <c r="CP66" s="205">
        <f t="shared" si="95"/>
        <v>47945.142857142855</v>
      </c>
      <c r="CQ66" s="205">
        <f t="shared" si="95"/>
        <v>49627.428571428572</v>
      </c>
      <c r="CR66" s="205">
        <f t="shared" si="95"/>
        <v>48065.306122448979</v>
      </c>
      <c r="CS66" s="205">
        <f t="shared" si="95"/>
        <v>43258.775510204083</v>
      </c>
      <c r="CT66" s="205">
        <f t="shared" si="95"/>
        <v>38452.244897959186</v>
      </c>
      <c r="CU66" s="205">
        <f t="shared" si="95"/>
        <v>33645.714285714283</v>
      </c>
      <c r="CV66" s="205">
        <f t="shared" si="95"/>
        <v>28839.183673469386</v>
      </c>
      <c r="CW66" s="205">
        <f t="shared" si="95"/>
        <v>24032.653061224486</v>
      </c>
      <c r="CX66" s="205">
        <f t="shared" si="95"/>
        <v>19226.12244897959</v>
      </c>
      <c r="CY66" s="205">
        <f t="shared" si="95"/>
        <v>14419.591836734689</v>
      </c>
      <c r="CZ66" s="205">
        <f t="shared" si="95"/>
        <v>9613.0612244897929</v>
      </c>
      <c r="DA66" s="205">
        <f t="shared" si="95"/>
        <v>4806.5306122448965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70.886075949367083</v>
      </c>
      <c r="AB68" s="205">
        <f t="shared" si="98"/>
        <v>141.77215189873417</v>
      </c>
      <c r="AC68" s="205">
        <f t="shared" si="98"/>
        <v>212.65822784810126</v>
      </c>
      <c r="AD68" s="205">
        <f t="shared" si="98"/>
        <v>283.54430379746833</v>
      </c>
      <c r="AE68" s="205">
        <f t="shared" si="98"/>
        <v>354.4303797468354</v>
      </c>
      <c r="AF68" s="205">
        <f t="shared" si="98"/>
        <v>425.31645569620252</v>
      </c>
      <c r="AG68" s="205">
        <f t="shared" si="98"/>
        <v>496.20253164556959</v>
      </c>
      <c r="AH68" s="205">
        <f t="shared" si="98"/>
        <v>567.08860759493666</v>
      </c>
      <c r="AI68" s="205">
        <f t="shared" si="98"/>
        <v>637.97468354430373</v>
      </c>
      <c r="AJ68" s="205">
        <f t="shared" si="98"/>
        <v>708.8607594936708</v>
      </c>
      <c r="AK68" s="205">
        <f t="shared" si="98"/>
        <v>779.74683544303787</v>
      </c>
      <c r="AL68" s="205">
        <f t="shared" si="98"/>
        <v>850.63291139240505</v>
      </c>
      <c r="AM68" s="205">
        <f t="shared" si="98"/>
        <v>921.51898734177212</v>
      </c>
      <c r="AN68" s="205">
        <f t="shared" si="98"/>
        <v>992.40506329113919</v>
      </c>
      <c r="AO68" s="205">
        <f t="shared" si="98"/>
        <v>1063.2911392405063</v>
      </c>
      <c r="AP68" s="205">
        <f t="shared" si="98"/>
        <v>1134.1772151898733</v>
      </c>
      <c r="AQ68" s="205">
        <f t="shared" si="98"/>
        <v>1205.0632911392404</v>
      </c>
      <c r="AR68" s="205">
        <f t="shared" si="98"/>
        <v>1275.9493670886075</v>
      </c>
      <c r="AS68" s="205">
        <f t="shared" si="98"/>
        <v>1346.8354430379745</v>
      </c>
      <c r="AT68" s="205">
        <f t="shared" si="98"/>
        <v>1417.7215189873416</v>
      </c>
      <c r="AU68" s="205">
        <f t="shared" si="98"/>
        <v>1488.6075949367087</v>
      </c>
      <c r="AV68" s="205">
        <f t="shared" si="98"/>
        <v>1559.4936708860757</v>
      </c>
      <c r="AW68" s="205">
        <f t="shared" si="98"/>
        <v>1630.3797468354428</v>
      </c>
      <c r="AX68" s="205">
        <f t="shared" si="98"/>
        <v>1701.2658227848101</v>
      </c>
      <c r="AY68" s="205">
        <f t="shared" si="98"/>
        <v>1772.1518987341772</v>
      </c>
      <c r="AZ68" s="205">
        <f t="shared" si="98"/>
        <v>1843.0379746835442</v>
      </c>
      <c r="BA68" s="205">
        <f t="shared" si="98"/>
        <v>1913.9240506329113</v>
      </c>
      <c r="BB68" s="205">
        <f t="shared" si="98"/>
        <v>1984.8101265822784</v>
      </c>
      <c r="BC68" s="205">
        <f t="shared" si="98"/>
        <v>2055.6962025316452</v>
      </c>
      <c r="BD68" s="205">
        <f t="shared" si="98"/>
        <v>2126.5822784810125</v>
      </c>
      <c r="BE68" s="205">
        <f t="shared" si="98"/>
        <v>2197.4683544303793</v>
      </c>
      <c r="BF68" s="205">
        <f t="shared" si="98"/>
        <v>2268.3544303797466</v>
      </c>
      <c r="BG68" s="205">
        <f t="shared" si="98"/>
        <v>2339.2405063291139</v>
      </c>
      <c r="BH68" s="205">
        <f t="shared" si="98"/>
        <v>2410.1265822784808</v>
      </c>
      <c r="BI68" s="205">
        <f t="shared" si="98"/>
        <v>2481.0126582278481</v>
      </c>
      <c r="BJ68" s="205">
        <f t="shared" si="98"/>
        <v>2551.8987341772149</v>
      </c>
      <c r="BK68" s="205">
        <f t="shared" si="98"/>
        <v>2622.7848101265822</v>
      </c>
      <c r="BL68" s="205">
        <f t="shared" si="98"/>
        <v>2693.6708860759491</v>
      </c>
      <c r="BM68" s="205">
        <f t="shared" si="98"/>
        <v>2764.5569620253164</v>
      </c>
      <c r="BN68" s="205">
        <f t="shared" si="98"/>
        <v>2753.3333333333335</v>
      </c>
      <c r="BO68" s="205">
        <f t="shared" si="98"/>
        <v>2660</v>
      </c>
      <c r="BP68" s="205">
        <f t="shared" si="98"/>
        <v>2566.6666666666665</v>
      </c>
      <c r="BQ68" s="205">
        <f t="shared" si="98"/>
        <v>2473.3333333333335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2380</v>
      </c>
      <c r="BS68" s="205">
        <f t="shared" si="99"/>
        <v>2286.666666666667</v>
      </c>
      <c r="BT68" s="205">
        <f t="shared" si="99"/>
        <v>2193.3333333333335</v>
      </c>
      <c r="BU68" s="205">
        <f t="shared" si="99"/>
        <v>2100</v>
      </c>
      <c r="BV68" s="205">
        <f t="shared" si="99"/>
        <v>2006.6666666666667</v>
      </c>
      <c r="BW68" s="205">
        <f t="shared" si="99"/>
        <v>1913.3333333333335</v>
      </c>
      <c r="BX68" s="205">
        <f t="shared" si="99"/>
        <v>1820</v>
      </c>
      <c r="BY68" s="205">
        <f t="shared" si="99"/>
        <v>1726.6666666666667</v>
      </c>
      <c r="BZ68" s="205">
        <f t="shared" si="99"/>
        <v>1633.3333333333335</v>
      </c>
      <c r="CA68" s="205">
        <f t="shared" si="99"/>
        <v>1540</v>
      </c>
      <c r="CB68" s="205">
        <f t="shared" si="99"/>
        <v>1446.6666666666667</v>
      </c>
      <c r="CC68" s="205">
        <f t="shared" si="99"/>
        <v>1353.3333333333335</v>
      </c>
      <c r="CD68" s="205">
        <f t="shared" si="99"/>
        <v>1260</v>
      </c>
      <c r="CE68" s="205">
        <f t="shared" si="99"/>
        <v>1166.6666666666667</v>
      </c>
      <c r="CF68" s="205">
        <f t="shared" si="99"/>
        <v>1073.3333333333335</v>
      </c>
      <c r="CG68" s="205">
        <f t="shared" si="99"/>
        <v>980</v>
      </c>
      <c r="CH68" s="205">
        <f t="shared" si="99"/>
        <v>886.66666666666674</v>
      </c>
      <c r="CI68" s="205">
        <f t="shared" si="99"/>
        <v>793.33333333333348</v>
      </c>
      <c r="CJ68" s="205">
        <f t="shared" si="99"/>
        <v>700</v>
      </c>
      <c r="CK68" s="205">
        <f t="shared" si="99"/>
        <v>606.66666666666697</v>
      </c>
      <c r="CL68" s="205">
        <f t="shared" si="99"/>
        <v>513.33333333333348</v>
      </c>
      <c r="CM68" s="205">
        <f t="shared" si="99"/>
        <v>420</v>
      </c>
      <c r="CN68" s="205">
        <f t="shared" si="99"/>
        <v>326.66666666666697</v>
      </c>
      <c r="CO68" s="205">
        <f t="shared" si="99"/>
        <v>233.33333333333348</v>
      </c>
      <c r="CP68" s="205">
        <f t="shared" si="99"/>
        <v>140</v>
      </c>
      <c r="CQ68" s="205">
        <f t="shared" si="99"/>
        <v>46.66666666666697</v>
      </c>
      <c r="CR68" s="205">
        <f t="shared" si="99"/>
        <v>0</v>
      </c>
      <c r="CS68" s="205">
        <f t="shared" si="99"/>
        <v>0</v>
      </c>
      <c r="CT68" s="205">
        <f t="shared" si="99"/>
        <v>0</v>
      </c>
      <c r="CU68" s="205">
        <f t="shared" si="99"/>
        <v>0</v>
      </c>
      <c r="CV68" s="205">
        <f t="shared" si="99"/>
        <v>0</v>
      </c>
      <c r="CW68" s="205">
        <f t="shared" si="99"/>
        <v>0</v>
      </c>
      <c r="CX68" s="205">
        <f t="shared" si="99"/>
        <v>0</v>
      </c>
      <c r="CY68" s="205">
        <f t="shared" si="99"/>
        <v>0</v>
      </c>
      <c r="CZ68" s="205">
        <f t="shared" si="99"/>
        <v>0</v>
      </c>
      <c r="DA68" s="205">
        <f t="shared" si="99"/>
        <v>0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1373.5482152801712</v>
      </c>
      <c r="G69" s="205">
        <f t="shared" si="100"/>
        <v>1373.5482152801712</v>
      </c>
      <c r="H69" s="205">
        <f t="shared" si="100"/>
        <v>1373.5482152801712</v>
      </c>
      <c r="I69" s="205">
        <f t="shared" si="100"/>
        <v>1373.5482152801712</v>
      </c>
      <c r="J69" s="205">
        <f t="shared" si="100"/>
        <v>1373.5482152801712</v>
      </c>
      <c r="K69" s="205">
        <f t="shared" si="100"/>
        <v>1373.5482152801712</v>
      </c>
      <c r="L69" s="205">
        <f t="shared" si="88"/>
        <v>1373.5482152801712</v>
      </c>
      <c r="M69" s="205">
        <f t="shared" si="100"/>
        <v>1373.5482152801712</v>
      </c>
      <c r="N69" s="205">
        <f t="shared" si="100"/>
        <v>1373.5482152801712</v>
      </c>
      <c r="O69" s="205">
        <f t="shared" si="100"/>
        <v>1373.5482152801712</v>
      </c>
      <c r="P69" s="205">
        <f t="shared" si="100"/>
        <v>1373.5482152801712</v>
      </c>
      <c r="Q69" s="205">
        <f t="shared" si="100"/>
        <v>1373.5482152801712</v>
      </c>
      <c r="R69" s="205">
        <f t="shared" si="100"/>
        <v>1373.5482152801712</v>
      </c>
      <c r="S69" s="205">
        <f t="shared" si="100"/>
        <v>1373.5482152801712</v>
      </c>
      <c r="T69" s="205">
        <f t="shared" si="100"/>
        <v>1373.5482152801712</v>
      </c>
      <c r="U69" s="205">
        <f t="shared" si="100"/>
        <v>1373.5482152801712</v>
      </c>
      <c r="V69" s="205">
        <f t="shared" si="100"/>
        <v>1373.5482152801712</v>
      </c>
      <c r="W69" s="205">
        <f t="shared" si="100"/>
        <v>1373.5482152801712</v>
      </c>
      <c r="X69" s="205">
        <f t="shared" si="100"/>
        <v>1373.5482152801712</v>
      </c>
      <c r="Y69" s="205">
        <f t="shared" si="100"/>
        <v>1373.5482152801712</v>
      </c>
      <c r="Z69" s="205">
        <f t="shared" si="100"/>
        <v>1373.5482152801712</v>
      </c>
      <c r="AA69" s="205">
        <f t="shared" si="100"/>
        <v>1373.5482152801712</v>
      </c>
      <c r="AB69" s="205">
        <f t="shared" si="100"/>
        <v>1373.5482152801712</v>
      </c>
      <c r="AC69" s="205">
        <f t="shared" si="100"/>
        <v>1373.5482152801712</v>
      </c>
      <c r="AD69" s="205">
        <f t="shared" si="100"/>
        <v>1373.5482152801712</v>
      </c>
      <c r="AE69" s="205">
        <f t="shared" si="100"/>
        <v>1373.5482152801712</v>
      </c>
      <c r="AF69" s="205">
        <f t="shared" si="100"/>
        <v>1373.5482152801712</v>
      </c>
      <c r="AG69" s="205">
        <f t="shared" si="100"/>
        <v>1373.5482152801712</v>
      </c>
      <c r="AH69" s="205">
        <f t="shared" si="100"/>
        <v>1373.5482152801712</v>
      </c>
      <c r="AI69" s="205">
        <f t="shared" si="100"/>
        <v>1373.5482152801712</v>
      </c>
      <c r="AJ69" s="205">
        <f t="shared" si="100"/>
        <v>1373.5482152801712</v>
      </c>
      <c r="AK69" s="205">
        <f t="shared" si="100"/>
        <v>1373.5482152801712</v>
      </c>
      <c r="AL69" s="205">
        <f t="shared" si="100"/>
        <v>1373.5482152801712</v>
      </c>
      <c r="AM69" s="205">
        <f t="shared" si="100"/>
        <v>1373.5482152801712</v>
      </c>
      <c r="AN69" s="205">
        <f t="shared" si="100"/>
        <v>1373.5482152801712</v>
      </c>
      <c r="AO69" s="205">
        <f t="shared" si="100"/>
        <v>1373.5482152801712</v>
      </c>
      <c r="AP69" s="205">
        <f t="shared" si="100"/>
        <v>1373.5482152801712</v>
      </c>
      <c r="AQ69" s="205">
        <f t="shared" si="100"/>
        <v>1373.5482152801712</v>
      </c>
      <c r="AR69" s="205">
        <f t="shared" si="100"/>
        <v>1373.5482152801712</v>
      </c>
      <c r="AS69" s="205">
        <f t="shared" si="100"/>
        <v>1373.5482152801712</v>
      </c>
      <c r="AT69" s="205">
        <f t="shared" si="100"/>
        <v>1373.5482152801712</v>
      </c>
      <c r="AU69" s="205">
        <f t="shared" si="100"/>
        <v>1373.5482152801712</v>
      </c>
      <c r="AV69" s="205">
        <f t="shared" si="100"/>
        <v>1373.5482152801712</v>
      </c>
      <c r="AW69" s="205">
        <f t="shared" si="100"/>
        <v>1373.5482152801712</v>
      </c>
      <c r="AX69" s="205">
        <f t="shared" si="100"/>
        <v>1373.5482152801712</v>
      </c>
      <c r="AY69" s="205">
        <f t="shared" si="100"/>
        <v>1373.5482152801712</v>
      </c>
      <c r="AZ69" s="205">
        <f t="shared" si="100"/>
        <v>1373.5482152801712</v>
      </c>
      <c r="BA69" s="205">
        <f t="shared" si="100"/>
        <v>1373.5482152801712</v>
      </c>
      <c r="BB69" s="205">
        <f t="shared" si="100"/>
        <v>1373.5482152801712</v>
      </c>
      <c r="BC69" s="205">
        <f t="shared" si="100"/>
        <v>1373.5482152801712</v>
      </c>
      <c r="BD69" s="205">
        <f t="shared" si="100"/>
        <v>1373.5482152801712</v>
      </c>
      <c r="BE69" s="205">
        <f t="shared" si="100"/>
        <v>1373.5482152801712</v>
      </c>
      <c r="BF69" s="205">
        <f t="shared" si="100"/>
        <v>1373.5482152801712</v>
      </c>
      <c r="BG69" s="205">
        <f t="shared" si="100"/>
        <v>1373.5482152801712</v>
      </c>
      <c r="BH69" s="205">
        <f t="shared" si="100"/>
        <v>1373.5482152801712</v>
      </c>
      <c r="BI69" s="205">
        <f t="shared" si="100"/>
        <v>1373.5482152801712</v>
      </c>
      <c r="BJ69" s="205">
        <f t="shared" si="100"/>
        <v>1373.5482152801712</v>
      </c>
      <c r="BK69" s="205">
        <f t="shared" si="100"/>
        <v>1373.5482152801712</v>
      </c>
      <c r="BL69" s="205">
        <f t="shared" si="100"/>
        <v>1373.5482152801712</v>
      </c>
      <c r="BM69" s="205">
        <f t="shared" si="100"/>
        <v>1373.5482152801712</v>
      </c>
      <c r="BN69" s="205">
        <f t="shared" si="100"/>
        <v>1371.5860035440567</v>
      </c>
      <c r="BO69" s="205">
        <f t="shared" si="100"/>
        <v>1367.6615800718278</v>
      </c>
      <c r="BP69" s="205">
        <f t="shared" si="100"/>
        <v>1363.7371565995986</v>
      </c>
      <c r="BQ69" s="205">
        <f t="shared" si="100"/>
        <v>1359.8127331273695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1355.8883096551403</v>
      </c>
      <c r="BS69" s="205">
        <f t="shared" si="101"/>
        <v>1351.9638861829114</v>
      </c>
      <c r="BT69" s="205">
        <f t="shared" si="101"/>
        <v>1348.0394627106823</v>
      </c>
      <c r="BU69" s="205">
        <f t="shared" si="101"/>
        <v>1344.1150392384534</v>
      </c>
      <c r="BV69" s="205">
        <f t="shared" si="101"/>
        <v>1340.1906157662243</v>
      </c>
      <c r="BW69" s="205">
        <f t="shared" si="101"/>
        <v>1336.2661922939951</v>
      </c>
      <c r="BX69" s="205">
        <f t="shared" si="101"/>
        <v>1332.341768821766</v>
      </c>
      <c r="BY69" s="205">
        <f t="shared" si="101"/>
        <v>1328.4173453495371</v>
      </c>
      <c r="BZ69" s="205">
        <f t="shared" si="101"/>
        <v>1324.4929218773079</v>
      </c>
      <c r="CA69" s="205">
        <f t="shared" si="101"/>
        <v>1320.568498405079</v>
      </c>
      <c r="CB69" s="205">
        <f t="shared" si="101"/>
        <v>1316.6440749328499</v>
      </c>
      <c r="CC69" s="205">
        <f t="shared" si="101"/>
        <v>1312.7196514606208</v>
      </c>
      <c r="CD69" s="205">
        <f t="shared" si="101"/>
        <v>1308.7952279883916</v>
      </c>
      <c r="CE69" s="205">
        <f t="shared" si="101"/>
        <v>1304.8708045161627</v>
      </c>
      <c r="CF69" s="205">
        <f t="shared" si="101"/>
        <v>1300.9463810439336</v>
      </c>
      <c r="CG69" s="205">
        <f t="shared" si="101"/>
        <v>1297.0219575717047</v>
      </c>
      <c r="CH69" s="205">
        <f t="shared" si="101"/>
        <v>1293.0975340994755</v>
      </c>
      <c r="CI69" s="205">
        <f t="shared" si="101"/>
        <v>1289.1731106272464</v>
      </c>
      <c r="CJ69" s="205">
        <f t="shared" si="101"/>
        <v>1285.2486871550173</v>
      </c>
      <c r="CK69" s="205">
        <f t="shared" si="101"/>
        <v>1281.3242636827883</v>
      </c>
      <c r="CL69" s="205">
        <f t="shared" si="101"/>
        <v>1277.3998402105592</v>
      </c>
      <c r="CM69" s="205">
        <f t="shared" si="101"/>
        <v>1273.4754167383303</v>
      </c>
      <c r="CN69" s="205">
        <f t="shared" si="101"/>
        <v>1269.5509932661012</v>
      </c>
      <c r="CO69" s="205">
        <f t="shared" si="101"/>
        <v>1265.626569793872</v>
      </c>
      <c r="CP69" s="205">
        <f t="shared" si="101"/>
        <v>1261.7021463216429</v>
      </c>
      <c r="CQ69" s="205">
        <f t="shared" si="101"/>
        <v>1257.777722849414</v>
      </c>
      <c r="CR69" s="205">
        <f t="shared" si="101"/>
        <v>1196.0147724888566</v>
      </c>
      <c r="CS69" s="205">
        <f t="shared" si="101"/>
        <v>1076.4132952399709</v>
      </c>
      <c r="CT69" s="205">
        <f t="shared" si="101"/>
        <v>956.81181799108526</v>
      </c>
      <c r="CU69" s="205">
        <f t="shared" si="101"/>
        <v>837.21034074219961</v>
      </c>
      <c r="CV69" s="205">
        <f t="shared" si="101"/>
        <v>717.60886349331395</v>
      </c>
      <c r="CW69" s="205">
        <f t="shared" si="101"/>
        <v>598.00738624442829</v>
      </c>
      <c r="CX69" s="205">
        <f t="shared" si="101"/>
        <v>478.40590899554263</v>
      </c>
      <c r="CY69" s="205">
        <f t="shared" si="101"/>
        <v>358.80443174665697</v>
      </c>
      <c r="CZ69" s="205">
        <f t="shared" si="101"/>
        <v>239.20295449777132</v>
      </c>
      <c r="DA69" s="205">
        <f t="shared" si="101"/>
        <v>119.60147724888566</v>
      </c>
    </row>
    <row r="70" spans="1:105" s="205" customFormat="1">
      <c r="A70" s="205" t="str">
        <f>Income!A85</f>
        <v>Cash transfer - official</v>
      </c>
      <c r="F70" s="205">
        <f t="shared" si="100"/>
        <v>21444</v>
      </c>
      <c r="G70" s="205">
        <f t="shared" si="100"/>
        <v>21444</v>
      </c>
      <c r="H70" s="205">
        <f t="shared" si="100"/>
        <v>21444</v>
      </c>
      <c r="I70" s="205">
        <f t="shared" si="100"/>
        <v>21444</v>
      </c>
      <c r="J70" s="205">
        <f t="shared" si="100"/>
        <v>21444</v>
      </c>
      <c r="K70" s="205">
        <f t="shared" si="100"/>
        <v>21444</v>
      </c>
      <c r="L70" s="205">
        <f t="shared" si="100"/>
        <v>21444</v>
      </c>
      <c r="M70" s="205">
        <f t="shared" si="100"/>
        <v>21444</v>
      </c>
      <c r="N70" s="205">
        <f t="shared" si="100"/>
        <v>21444</v>
      </c>
      <c r="O70" s="205">
        <f t="shared" si="100"/>
        <v>21444</v>
      </c>
      <c r="P70" s="205">
        <f t="shared" si="100"/>
        <v>21444</v>
      </c>
      <c r="Q70" s="205">
        <f t="shared" si="100"/>
        <v>21444</v>
      </c>
      <c r="R70" s="205">
        <f t="shared" si="100"/>
        <v>21444</v>
      </c>
      <c r="S70" s="205">
        <f t="shared" si="100"/>
        <v>21444</v>
      </c>
      <c r="T70" s="205">
        <f t="shared" si="100"/>
        <v>21444</v>
      </c>
      <c r="U70" s="205">
        <f t="shared" si="100"/>
        <v>21444</v>
      </c>
      <c r="V70" s="205">
        <f t="shared" si="100"/>
        <v>21444</v>
      </c>
      <c r="W70" s="205">
        <f t="shared" si="100"/>
        <v>21444</v>
      </c>
      <c r="X70" s="205">
        <f t="shared" si="100"/>
        <v>21444</v>
      </c>
      <c r="Y70" s="205">
        <f t="shared" si="100"/>
        <v>21444</v>
      </c>
      <c r="Z70" s="205">
        <f t="shared" si="100"/>
        <v>21444</v>
      </c>
      <c r="AA70" s="205">
        <f t="shared" si="100"/>
        <v>21447.493670886077</v>
      </c>
      <c r="AB70" s="205">
        <f t="shared" si="100"/>
        <v>21450.98734177215</v>
      </c>
      <c r="AC70" s="205">
        <f t="shared" si="100"/>
        <v>21454.481012658227</v>
      </c>
      <c r="AD70" s="205">
        <f t="shared" si="100"/>
        <v>21457.974683544304</v>
      </c>
      <c r="AE70" s="205">
        <f t="shared" si="100"/>
        <v>21461.468354430381</v>
      </c>
      <c r="AF70" s="205">
        <f t="shared" si="100"/>
        <v>21464.962025316454</v>
      </c>
      <c r="AG70" s="205">
        <f t="shared" si="100"/>
        <v>21468.455696202531</v>
      </c>
      <c r="AH70" s="205">
        <f t="shared" si="100"/>
        <v>21471.949367088608</v>
      </c>
      <c r="AI70" s="205">
        <f t="shared" si="100"/>
        <v>21475.443037974685</v>
      </c>
      <c r="AJ70" s="205">
        <f t="shared" si="100"/>
        <v>21478.936708860758</v>
      </c>
      <c r="AK70" s="205">
        <f t="shared" si="100"/>
        <v>21482.430379746835</v>
      </c>
      <c r="AL70" s="205">
        <f t="shared" si="100"/>
        <v>21485.924050632912</v>
      </c>
      <c r="AM70" s="205">
        <f t="shared" si="100"/>
        <v>21489.417721518988</v>
      </c>
      <c r="AN70" s="205">
        <f t="shared" si="100"/>
        <v>21492.911392405062</v>
      </c>
      <c r="AO70" s="205">
        <f t="shared" si="100"/>
        <v>21496.405063291139</v>
      </c>
      <c r="AP70" s="205">
        <f t="shared" si="100"/>
        <v>21499.898734177215</v>
      </c>
      <c r="AQ70" s="205">
        <f t="shared" si="100"/>
        <v>21503.392405063292</v>
      </c>
      <c r="AR70" s="205">
        <f t="shared" si="100"/>
        <v>21506.886075949365</v>
      </c>
      <c r="AS70" s="205">
        <f t="shared" si="100"/>
        <v>21510.379746835442</v>
      </c>
      <c r="AT70" s="205">
        <f t="shared" si="100"/>
        <v>21513.873417721519</v>
      </c>
      <c r="AU70" s="205">
        <f t="shared" si="100"/>
        <v>21517.367088607596</v>
      </c>
      <c r="AV70" s="205">
        <f t="shared" si="100"/>
        <v>21520.860759493669</v>
      </c>
      <c r="AW70" s="205">
        <f t="shared" si="100"/>
        <v>21524.354430379746</v>
      </c>
      <c r="AX70" s="205">
        <f t="shared" si="100"/>
        <v>21527.848101265823</v>
      </c>
      <c r="AY70" s="205">
        <f t="shared" si="100"/>
        <v>21531.3417721519</v>
      </c>
      <c r="AZ70" s="205">
        <f t="shared" si="100"/>
        <v>21534.835443037973</v>
      </c>
      <c r="BA70" s="205">
        <f t="shared" si="100"/>
        <v>21538.32911392405</v>
      </c>
      <c r="BB70" s="205">
        <f t="shared" si="100"/>
        <v>21541.822784810127</v>
      </c>
      <c r="BC70" s="205">
        <f t="shared" si="100"/>
        <v>21545.316455696204</v>
      </c>
      <c r="BD70" s="205">
        <f t="shared" si="100"/>
        <v>21548.810126582277</v>
      </c>
      <c r="BE70" s="205">
        <f t="shared" si="100"/>
        <v>21552.303797468354</v>
      </c>
      <c r="BF70" s="205">
        <f t="shared" si="100"/>
        <v>21555.797468354431</v>
      </c>
      <c r="BG70" s="205">
        <f t="shared" si="100"/>
        <v>21559.291139240508</v>
      </c>
      <c r="BH70" s="205">
        <f t="shared" si="100"/>
        <v>21562.784810126581</v>
      </c>
      <c r="BI70" s="205">
        <f t="shared" si="100"/>
        <v>21566.278481012658</v>
      </c>
      <c r="BJ70" s="205">
        <f t="shared" si="100"/>
        <v>21569.772151898735</v>
      </c>
      <c r="BK70" s="205">
        <f t="shared" si="100"/>
        <v>21573.265822784811</v>
      </c>
      <c r="BL70" s="205">
        <f t="shared" si="100"/>
        <v>21576.759493670885</v>
      </c>
      <c r="BM70" s="205">
        <f t="shared" si="100"/>
        <v>21580.253164556962</v>
      </c>
      <c r="BN70" s="205">
        <f t="shared" si="100"/>
        <v>21601.957142857143</v>
      </c>
      <c r="BO70" s="205">
        <f t="shared" si="100"/>
        <v>21641.87142857143</v>
      </c>
      <c r="BP70" s="205">
        <f t="shared" si="100"/>
        <v>21681.785714285714</v>
      </c>
      <c r="BQ70" s="205">
        <f t="shared" si="100"/>
        <v>21721.7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21761.614285714284</v>
      </c>
      <c r="BS70" s="205">
        <f t="shared" si="102"/>
        <v>21801.528571428571</v>
      </c>
      <c r="BT70" s="205">
        <f t="shared" si="102"/>
        <v>21841.442857142858</v>
      </c>
      <c r="BU70" s="205">
        <f t="shared" si="102"/>
        <v>21881.357142857145</v>
      </c>
      <c r="BV70" s="205">
        <f t="shared" si="102"/>
        <v>21921.271428571428</v>
      </c>
      <c r="BW70" s="205">
        <f t="shared" si="102"/>
        <v>21961.185714285715</v>
      </c>
      <c r="BX70" s="205">
        <f t="shared" si="102"/>
        <v>22001.1</v>
      </c>
      <c r="BY70" s="205">
        <f t="shared" si="102"/>
        <v>22041.014285714286</v>
      </c>
      <c r="BZ70" s="205">
        <f t="shared" si="102"/>
        <v>22080.928571428572</v>
      </c>
      <c r="CA70" s="205">
        <f t="shared" si="102"/>
        <v>22120.842857142859</v>
      </c>
      <c r="CB70" s="205">
        <f t="shared" si="102"/>
        <v>22160.757142857143</v>
      </c>
      <c r="CC70" s="205">
        <f t="shared" si="102"/>
        <v>22200.67142857143</v>
      </c>
      <c r="CD70" s="205">
        <f t="shared" si="102"/>
        <v>22240.585714285713</v>
      </c>
      <c r="CE70" s="205">
        <f t="shared" si="102"/>
        <v>22280.5</v>
      </c>
      <c r="CF70" s="205">
        <f t="shared" si="102"/>
        <v>22320.414285714287</v>
      </c>
      <c r="CG70" s="205">
        <f t="shared" si="102"/>
        <v>22360.328571428574</v>
      </c>
      <c r="CH70" s="205">
        <f t="shared" si="102"/>
        <v>22400.242857142857</v>
      </c>
      <c r="CI70" s="205">
        <f t="shared" si="102"/>
        <v>22440.157142857144</v>
      </c>
      <c r="CJ70" s="205">
        <f t="shared" si="102"/>
        <v>22480.071428571428</v>
      </c>
      <c r="CK70" s="205">
        <f t="shared" si="102"/>
        <v>22519.985714285714</v>
      </c>
      <c r="CL70" s="205">
        <f t="shared" si="102"/>
        <v>22559.9</v>
      </c>
      <c r="CM70" s="205">
        <f t="shared" si="102"/>
        <v>22599.814285714285</v>
      </c>
      <c r="CN70" s="205">
        <f t="shared" si="102"/>
        <v>22639.728571428572</v>
      </c>
      <c r="CO70" s="205">
        <f t="shared" si="102"/>
        <v>22679.642857142859</v>
      </c>
      <c r="CP70" s="205">
        <f t="shared" si="102"/>
        <v>22719.557142857142</v>
      </c>
      <c r="CQ70" s="205">
        <f t="shared" si="102"/>
        <v>22759.471428571429</v>
      </c>
      <c r="CR70" s="205">
        <f t="shared" si="102"/>
        <v>21694.693877551021</v>
      </c>
      <c r="CS70" s="205">
        <f t="shared" si="102"/>
        <v>19525.224489795917</v>
      </c>
      <c r="CT70" s="205">
        <f t="shared" si="102"/>
        <v>17355.755102040817</v>
      </c>
      <c r="CU70" s="205">
        <f t="shared" si="102"/>
        <v>15186.285714285714</v>
      </c>
      <c r="CV70" s="205">
        <f t="shared" si="102"/>
        <v>13016.816326530612</v>
      </c>
      <c r="CW70" s="205">
        <f t="shared" si="102"/>
        <v>10847.34693877551</v>
      </c>
      <c r="CX70" s="205">
        <f t="shared" si="102"/>
        <v>8677.8775510204086</v>
      </c>
      <c r="CY70" s="205">
        <f t="shared" si="102"/>
        <v>6508.4081632653069</v>
      </c>
      <c r="CZ70" s="205">
        <f t="shared" si="102"/>
        <v>4338.9387755102034</v>
      </c>
      <c r="DA70" s="205">
        <f t="shared" si="102"/>
        <v>2169.4693877551035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39855.366511090178</v>
      </c>
      <c r="G72" s="205">
        <f t="shared" ref="G72:BR72" si="105">SUM(G59:G71)</f>
        <v>39515.106511090184</v>
      </c>
      <c r="H72" s="205">
        <f t="shared" si="105"/>
        <v>39174.846511090182</v>
      </c>
      <c r="I72" s="205">
        <f t="shared" si="105"/>
        <v>38834.58651109018</v>
      </c>
      <c r="J72" s="205">
        <f t="shared" si="105"/>
        <v>38494.326511090185</v>
      </c>
      <c r="K72" s="205">
        <f t="shared" si="105"/>
        <v>38154.066511090183</v>
      </c>
      <c r="L72" s="205">
        <f t="shared" si="105"/>
        <v>37813.806511090181</v>
      </c>
      <c r="M72" s="205">
        <f t="shared" si="105"/>
        <v>37473.546511090179</v>
      </c>
      <c r="N72" s="205">
        <f t="shared" si="105"/>
        <v>37133.286511090184</v>
      </c>
      <c r="O72" s="205">
        <f t="shared" si="105"/>
        <v>36793.026511090182</v>
      </c>
      <c r="P72" s="205">
        <f t="shared" si="105"/>
        <v>36452.76651109018</v>
      </c>
      <c r="Q72" s="205">
        <f t="shared" si="105"/>
        <v>36112.506511090178</v>
      </c>
      <c r="R72" s="205">
        <f t="shared" si="105"/>
        <v>35772.246511090183</v>
      </c>
      <c r="S72" s="205">
        <f t="shared" si="105"/>
        <v>35431.986511090181</v>
      </c>
      <c r="T72" s="205">
        <f t="shared" si="105"/>
        <v>35091.726511090179</v>
      </c>
      <c r="U72" s="205">
        <f t="shared" si="105"/>
        <v>34751.466511090184</v>
      </c>
      <c r="V72" s="205">
        <f t="shared" si="105"/>
        <v>34411.206511090182</v>
      </c>
      <c r="W72" s="205">
        <f t="shared" si="105"/>
        <v>34070.94651109018</v>
      </c>
      <c r="X72" s="205">
        <f t="shared" si="105"/>
        <v>33730.686511090178</v>
      </c>
      <c r="Y72" s="205">
        <f t="shared" si="105"/>
        <v>33390.426511090183</v>
      </c>
      <c r="Z72" s="205">
        <f t="shared" si="105"/>
        <v>33050.166511090181</v>
      </c>
      <c r="AA72" s="205">
        <f t="shared" si="105"/>
        <v>33236.65738953284</v>
      </c>
      <c r="AB72" s="205">
        <f t="shared" si="105"/>
        <v>33423.148267975499</v>
      </c>
      <c r="AC72" s="205">
        <f t="shared" si="105"/>
        <v>33609.639146418158</v>
      </c>
      <c r="AD72" s="205">
        <f t="shared" si="105"/>
        <v>33796.130024860817</v>
      </c>
      <c r="AE72" s="205">
        <f t="shared" si="105"/>
        <v>33982.620903303476</v>
      </c>
      <c r="AF72" s="205">
        <f t="shared" si="105"/>
        <v>34169.111781746127</v>
      </c>
      <c r="AG72" s="205">
        <f t="shared" si="105"/>
        <v>34355.602660188786</v>
      </c>
      <c r="AH72" s="205">
        <f t="shared" si="105"/>
        <v>34542.093538631452</v>
      </c>
      <c r="AI72" s="205">
        <f t="shared" si="105"/>
        <v>34728.584417074104</v>
      </c>
      <c r="AJ72" s="205">
        <f t="shared" si="105"/>
        <v>34915.075295516763</v>
      </c>
      <c r="AK72" s="205">
        <f t="shared" si="105"/>
        <v>35101.566173959422</v>
      </c>
      <c r="AL72" s="205">
        <f t="shared" si="105"/>
        <v>35288.05705240208</v>
      </c>
      <c r="AM72" s="205">
        <f t="shared" si="105"/>
        <v>35474.547930844739</v>
      </c>
      <c r="AN72" s="205">
        <f t="shared" si="105"/>
        <v>35661.038809287398</v>
      </c>
      <c r="AO72" s="205">
        <f t="shared" si="105"/>
        <v>35847.529687730057</v>
      </c>
      <c r="AP72" s="205">
        <f t="shared" si="105"/>
        <v>36034.020566172716</v>
      </c>
      <c r="AQ72" s="205">
        <f t="shared" si="105"/>
        <v>36220.511444615375</v>
      </c>
      <c r="AR72" s="205">
        <f t="shared" si="105"/>
        <v>36407.002323058026</v>
      </c>
      <c r="AS72" s="205">
        <f t="shared" si="105"/>
        <v>36593.493201500693</v>
      </c>
      <c r="AT72" s="205">
        <f t="shared" si="105"/>
        <v>36779.984079943351</v>
      </c>
      <c r="AU72" s="205">
        <f t="shared" si="105"/>
        <v>36966.47495838601</v>
      </c>
      <c r="AV72" s="205">
        <f t="shared" si="105"/>
        <v>37152.965836828662</v>
      </c>
      <c r="AW72" s="205">
        <f t="shared" si="105"/>
        <v>37339.456715271321</v>
      </c>
      <c r="AX72" s="205">
        <f t="shared" si="105"/>
        <v>37525.94759371398</v>
      </c>
      <c r="AY72" s="205">
        <f t="shared" si="105"/>
        <v>37712.438472156638</v>
      </c>
      <c r="AZ72" s="205">
        <f t="shared" si="105"/>
        <v>37898.929350599297</v>
      </c>
      <c r="BA72" s="205">
        <f t="shared" si="105"/>
        <v>38085.420229041956</v>
      </c>
      <c r="BB72" s="205">
        <f t="shared" si="105"/>
        <v>38271.911107484615</v>
      </c>
      <c r="BC72" s="205">
        <f t="shared" si="105"/>
        <v>38458.401985927274</v>
      </c>
      <c r="BD72" s="205">
        <f t="shared" si="105"/>
        <v>38644.892864369933</v>
      </c>
      <c r="BE72" s="205">
        <f t="shared" si="105"/>
        <v>38831.383742812584</v>
      </c>
      <c r="BF72" s="205">
        <f t="shared" si="105"/>
        <v>39017.874621255251</v>
      </c>
      <c r="BG72" s="205">
        <f t="shared" si="105"/>
        <v>39204.365499697909</v>
      </c>
      <c r="BH72" s="205">
        <f t="shared" si="105"/>
        <v>39390.856378140568</v>
      </c>
      <c r="BI72" s="205">
        <f t="shared" si="105"/>
        <v>39577.34725658322</v>
      </c>
      <c r="BJ72" s="205">
        <f t="shared" si="105"/>
        <v>39763.838135025886</v>
      </c>
      <c r="BK72" s="205">
        <f t="shared" si="105"/>
        <v>39950.329013468538</v>
      </c>
      <c r="BL72" s="205">
        <f t="shared" si="105"/>
        <v>40136.819891911196</v>
      </c>
      <c r="BM72" s="205">
        <f t="shared" si="105"/>
        <v>40323.310770353855</v>
      </c>
      <c r="BN72" s="205">
        <f t="shared" si="105"/>
        <v>41296.037074485983</v>
      </c>
      <c r="BO72" s="205">
        <f t="shared" si="105"/>
        <v>43054.998804307572</v>
      </c>
      <c r="BP72" s="205">
        <f t="shared" si="105"/>
        <v>44813.960534129161</v>
      </c>
      <c r="BQ72" s="205">
        <f t="shared" si="105"/>
        <v>46572.92226395075</v>
      </c>
      <c r="BR72" s="205">
        <f t="shared" si="105"/>
        <v>48331.883993772339</v>
      </c>
      <c r="BS72" s="205">
        <f t="shared" ref="BS72:DA72" si="106">SUM(BS59:BS71)</f>
        <v>50090.845723593928</v>
      </c>
      <c r="BT72" s="205">
        <f t="shared" si="106"/>
        <v>51849.807453415517</v>
      </c>
      <c r="BU72" s="205">
        <f t="shared" si="106"/>
        <v>53608.769183237106</v>
      </c>
      <c r="BV72" s="205">
        <f t="shared" si="106"/>
        <v>55367.730913058695</v>
      </c>
      <c r="BW72" s="205">
        <f t="shared" si="106"/>
        <v>57126.692642880284</v>
      </c>
      <c r="BX72" s="205">
        <f t="shared" si="106"/>
        <v>58885.654372701872</v>
      </c>
      <c r="BY72" s="205">
        <f t="shared" si="106"/>
        <v>60644.616102523454</v>
      </c>
      <c r="BZ72" s="205">
        <f t="shared" si="106"/>
        <v>62403.577832345058</v>
      </c>
      <c r="CA72" s="205">
        <f t="shared" si="106"/>
        <v>64162.539562166639</v>
      </c>
      <c r="CB72" s="205">
        <f t="shared" si="106"/>
        <v>65921.501291988228</v>
      </c>
      <c r="CC72" s="205">
        <f t="shared" si="106"/>
        <v>67680.463021809817</v>
      </c>
      <c r="CD72" s="205">
        <f t="shared" si="106"/>
        <v>69439.424751631406</v>
      </c>
      <c r="CE72" s="205">
        <f t="shared" si="106"/>
        <v>71198.386481452995</v>
      </c>
      <c r="CF72" s="205">
        <f t="shared" si="106"/>
        <v>72957.348211274584</v>
      </c>
      <c r="CG72" s="205">
        <f t="shared" si="106"/>
        <v>74716.309941096173</v>
      </c>
      <c r="CH72" s="205">
        <f t="shared" si="106"/>
        <v>76475.271670917762</v>
      </c>
      <c r="CI72" s="205">
        <f t="shared" si="106"/>
        <v>78234.233400739351</v>
      </c>
      <c r="CJ72" s="205">
        <f t="shared" si="106"/>
        <v>79993.195130560955</v>
      </c>
      <c r="CK72" s="205">
        <f t="shared" si="106"/>
        <v>81752.156860382529</v>
      </c>
      <c r="CL72" s="205">
        <f t="shared" si="106"/>
        <v>83511.118590204132</v>
      </c>
      <c r="CM72" s="205">
        <f t="shared" si="106"/>
        <v>85270.080320025707</v>
      </c>
      <c r="CN72" s="205">
        <f t="shared" si="106"/>
        <v>87029.042049847296</v>
      </c>
      <c r="CO72" s="205">
        <f t="shared" si="106"/>
        <v>88788.003779668885</v>
      </c>
      <c r="CP72" s="205">
        <f t="shared" si="106"/>
        <v>90546.965509490474</v>
      </c>
      <c r="CQ72" s="205">
        <f t="shared" si="106"/>
        <v>92305.927239312063</v>
      </c>
      <c r="CR72" s="205">
        <f t="shared" si="106"/>
        <v>88748.007718307475</v>
      </c>
      <c r="CS72" s="205">
        <f t="shared" si="106"/>
        <v>79873.206946476741</v>
      </c>
      <c r="CT72" s="205">
        <f t="shared" si="106"/>
        <v>70998.406174645992</v>
      </c>
      <c r="CU72" s="205">
        <f t="shared" si="106"/>
        <v>62123.605402815228</v>
      </c>
      <c r="CV72" s="205">
        <f t="shared" si="106"/>
        <v>53248.804630984487</v>
      </c>
      <c r="CW72" s="205">
        <f t="shared" si="106"/>
        <v>44374.003859153738</v>
      </c>
      <c r="CX72" s="205">
        <f t="shared" si="106"/>
        <v>35499.203087322989</v>
      </c>
      <c r="CY72" s="205">
        <f t="shared" si="106"/>
        <v>26624.402315492243</v>
      </c>
      <c r="CZ72" s="205">
        <f t="shared" si="106"/>
        <v>17749.601543661494</v>
      </c>
      <c r="DA72" s="205">
        <f t="shared" si="106"/>
        <v>8874.800771830749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15.270970882046463</v>
      </c>
      <c r="D108" s="213">
        <f>BU42</f>
        <v>-8.014178756108322</v>
      </c>
      <c r="E108" s="213">
        <f>CR42</f>
        <v>-193.87327742117429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3.6708860759493671</v>
      </c>
      <c r="D109" s="213">
        <f t="shared" ref="D109:D120" si="108">BU43</f>
        <v>-0.38095238095238054</v>
      </c>
      <c r="E109" s="213">
        <f t="shared" ref="E109:E120" si="109">CR43</f>
        <v>-14.14965986394558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15.700920218839734</v>
      </c>
      <c r="D110" s="213">
        <f t="shared" si="108"/>
        <v>15.394235664233891</v>
      </c>
      <c r="E110" s="213">
        <f t="shared" si="109"/>
        <v>-153.8640904917284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-15490.282869629715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-0.86187203535124501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91.139240506329116</v>
      </c>
      <c r="D112" s="213">
        <f t="shared" si="108"/>
        <v>161.42857142857139</v>
      </c>
      <c r="E112" s="213">
        <f t="shared" si="109"/>
        <v>-1404.081632653061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1.591810671406884</v>
      </c>
      <c r="E113" s="213">
        <f t="shared" si="109"/>
        <v>-13.230634151953319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-13.670886075949367</v>
      </c>
      <c r="D114" s="213">
        <f t="shared" si="108"/>
        <v>-36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1682.2857142857142</v>
      </c>
      <c r="E115" s="213">
        <f t="shared" si="109"/>
        <v>-4806.5306122448983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70.886075949367083</v>
      </c>
      <c r="D117" s="213">
        <f t="shared" si="108"/>
        <v>-93.333333333333329</v>
      </c>
      <c r="E117" s="213">
        <f t="shared" si="109"/>
        <v>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-3.9244234722290607</v>
      </c>
      <c r="E118" s="213">
        <f t="shared" si="109"/>
        <v>-119.60147724888566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3.4936708860759493</v>
      </c>
      <c r="D119" s="213">
        <f t="shared" si="108"/>
        <v>39.914285714285747</v>
      </c>
      <c r="E119" s="213">
        <f t="shared" si="109"/>
        <v>-2169.4693877551022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2016-05-06T16:14:16Z</dcterms:modified>
  <cp:category/>
</cp:coreProperties>
</file>